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45" windowWidth="9720" windowHeight="6420" firstSheet="47" activeTab="57"/>
  </bookViews>
  <sheets>
    <sheet name="NOV'12" sheetId="2" r:id="rId1"/>
    <sheet name="DES'12" sheetId="3" r:id="rId2"/>
    <sheet name="JAN'13" sheetId="4" r:id="rId3"/>
    <sheet name="FEB'13" sheetId="5" r:id="rId4"/>
    <sheet name="MAR'13" sheetId="6" r:id="rId5"/>
    <sheet name="MEI'13" sheetId="7" r:id="rId6"/>
    <sheet name="JUNI'13" sheetId="8" r:id="rId7"/>
    <sheet name="JULI'13" sheetId="9" r:id="rId8"/>
    <sheet name="AGUST'13" sheetId="10" r:id="rId9"/>
    <sheet name="SEPT'13" sheetId="12" r:id="rId10"/>
    <sheet name="OKT'13" sheetId="13" r:id="rId11"/>
    <sheet name="NOV'13" sheetId="14" r:id="rId12"/>
    <sheet name="DES'13" sheetId="15" r:id="rId13"/>
    <sheet name="JAN'14" sheetId="16" r:id="rId14"/>
    <sheet name="FEB'14" sheetId="17" r:id="rId15"/>
    <sheet name="APRIL'14" sheetId="19" r:id="rId16"/>
    <sheet name="MEI'14" sheetId="18" r:id="rId17"/>
    <sheet name="JUNI'14" sheetId="20" r:id="rId18"/>
    <sheet name="JULI'14" sheetId="21" r:id="rId19"/>
    <sheet name="AGT'14" sheetId="22" r:id="rId20"/>
    <sheet name="SEPT'14" sheetId="23" r:id="rId21"/>
    <sheet name="OKT'14" sheetId="24" r:id="rId22"/>
    <sheet name="NOV'14" sheetId="25" r:id="rId23"/>
    <sheet name="DES'14" sheetId="26" r:id="rId24"/>
    <sheet name="JAN'15" sheetId="27" r:id="rId25"/>
    <sheet name="FEB'15" sheetId="28" r:id="rId26"/>
    <sheet name="MAR'15" sheetId="29" r:id="rId27"/>
    <sheet name="MEI'15" sheetId="30" r:id="rId28"/>
    <sheet name="JUNI'15" sheetId="31" r:id="rId29"/>
    <sheet name="JULI'15" sheetId="32" r:id="rId30"/>
    <sheet name="AGTS'15" sheetId="33" r:id="rId31"/>
    <sheet name="SEPT'15" sheetId="34" r:id="rId32"/>
    <sheet name="NOV'15" sheetId="35" r:id="rId33"/>
    <sheet name="DES'15" sheetId="36" r:id="rId34"/>
    <sheet name="JAN'16" sheetId="37" r:id="rId35"/>
    <sheet name="FEB'16" sheetId="38" r:id="rId36"/>
    <sheet name="MAR'16" sheetId="39" r:id="rId37"/>
    <sheet name="APR'16" sheetId="41" r:id="rId38"/>
    <sheet name="MEI'16" sheetId="40" r:id="rId39"/>
    <sheet name="JUNI'16" sheetId="42" r:id="rId40"/>
    <sheet name="AGT'16" sheetId="44" r:id="rId41"/>
    <sheet name="SEPT'16" sheetId="45" r:id="rId42"/>
    <sheet name="NOP'16" sheetId="46" r:id="rId43"/>
    <sheet name="DES'16" sheetId="47" r:id="rId44"/>
    <sheet name="FEB'17" sheetId="48" r:id="rId45"/>
    <sheet name="MAR'17" sheetId="49" r:id="rId46"/>
    <sheet name="APRIL'17" sheetId="50" r:id="rId47"/>
    <sheet name="mei'17" sheetId="51" r:id="rId48"/>
    <sheet name="juni'17" sheetId="52" r:id="rId49"/>
    <sheet name="juli'17" sheetId="53" r:id="rId50"/>
    <sheet name="AGT'17" sheetId="54" r:id="rId51"/>
    <sheet name="SEPT'17" sheetId="55" r:id="rId52"/>
    <sheet name="OKT'17" sheetId="56" r:id="rId53"/>
    <sheet name="NOP'17" sheetId="57" r:id="rId54"/>
    <sheet name="DES'17" sheetId="58" r:id="rId55"/>
    <sheet name="JAN'18" sheetId="59" r:id="rId56"/>
    <sheet name="FEB'18" sheetId="60" r:id="rId57"/>
    <sheet name="MAR'18" sheetId="61" r:id="rId58"/>
  </sheets>
  <definedNames>
    <definedName name="_xlnm.Print_Area" localSheetId="19">'AGT''14'!#REF!</definedName>
    <definedName name="_xlnm.Print_Area" localSheetId="40">'AGT''16'!$A$75:$G$104</definedName>
    <definedName name="_xlnm.Print_Area" localSheetId="8">'AGUST''13'!$A$640:$G$669</definedName>
    <definedName name="_xlnm.Print_Area" localSheetId="12">'DES''13'!$A$382:$G$418</definedName>
    <definedName name="_xlnm.Print_Area" localSheetId="23">'DES''14'!$A$121:$G$152</definedName>
    <definedName name="_xlnm.Print_Area" localSheetId="33">'DES''15'!$A$110:$G$136</definedName>
    <definedName name="_xlnm.Print_Area" localSheetId="43">'DES''16'!$A$1:$G$38</definedName>
    <definedName name="_xlnm.Print_Area" localSheetId="54">'DES''17'!$A$76:$G$100</definedName>
    <definedName name="_xlnm.Print_Area" localSheetId="14">'FEB''14'!$A$77:$G$113</definedName>
    <definedName name="_xlnm.Print_Area" localSheetId="25">'FEB''15'!$A$111:$G$145</definedName>
    <definedName name="_xlnm.Print_Area" localSheetId="35">'FEB''16'!$B$21:$D$21</definedName>
    <definedName name="_xlnm.Print_Area" localSheetId="44">'FEB''17'!$A$1:$G$38</definedName>
    <definedName name="_xlnm.Print_Area" localSheetId="56">'FEB''18'!$A$1:$G$25</definedName>
    <definedName name="_xlnm.Print_Area" localSheetId="2">'JAN''13'!$A$1:$G$34</definedName>
    <definedName name="_xlnm.Print_Area" localSheetId="13">'JAN''14'!$A$2:$G$40</definedName>
    <definedName name="_xlnm.Print_Area" localSheetId="24">'JAN''15'!$A$75:$G$113</definedName>
    <definedName name="_xlnm.Print_Area" localSheetId="55">'JAN''18'!$A$82:$G$109</definedName>
    <definedName name="_xlnm.Print_Area" localSheetId="18">'JULI''14'!$A$69:$G$92</definedName>
    <definedName name="_xlnm.Print_Area" localSheetId="29">'JULI''15'!$A$1:$G$33</definedName>
    <definedName name="_xlnm.Print_Area" localSheetId="49">'juli''17'!$A$148:$G$172</definedName>
    <definedName name="_xlnm.Print_Area" localSheetId="17">'JUNI''14'!$A$1:$G$33</definedName>
    <definedName name="_xlnm.Print_Area" localSheetId="28">'JUNI''15'!$A$104:$G$129</definedName>
    <definedName name="_xlnm.Print_Area" localSheetId="39">'JUNI''16'!$B$69:$D$69</definedName>
    <definedName name="_xlnm.Print_Area" localSheetId="48">'juni''17'!$A$40:$G$69</definedName>
    <definedName name="_xlnm.Print_Area" localSheetId="26">'MAR''15'!$A$109:$G$143</definedName>
    <definedName name="_xlnm.Print_Area" localSheetId="36">'MAR''16'!$A$86:$G$111</definedName>
    <definedName name="_xlnm.Print_Area" localSheetId="45">'MAR''17'!$A$1:$G$29</definedName>
    <definedName name="_xlnm.Print_Area" localSheetId="57">'MAR''18'!$A$35:$G$68</definedName>
    <definedName name="_xlnm.Print_Area" localSheetId="5">'MEI''13'!$A$168:$G$196</definedName>
    <definedName name="_xlnm.Print_Area" localSheetId="16">'MEI''14'!$A$245:$G$283</definedName>
    <definedName name="_xlnm.Print_Area" localSheetId="27">'MEI''15'!$A$71:$G$103</definedName>
    <definedName name="_xlnm.Print_Area" localSheetId="38">'MEI''16'!$A$103:$G$126</definedName>
    <definedName name="_xlnm.Print_Area" localSheetId="47">'mei''17'!$A$37:$G$71</definedName>
    <definedName name="_xlnm.Print_Area" localSheetId="42">'NOP''16'!$A$78:$G$103</definedName>
    <definedName name="_xlnm.Print_Area" localSheetId="11">'NOV''13'!$A$188:$G$224</definedName>
    <definedName name="_xlnm.Print_Area" localSheetId="22">'NOV''14'!$A$147:$G$179</definedName>
    <definedName name="_xlnm.Print_Area" localSheetId="32">'NOV''15'!$A$157:$G$193</definedName>
    <definedName name="_xlnm.Print_Area" localSheetId="10">'OKT''13'!$A$78:$G$113</definedName>
    <definedName name="_xlnm.Print_Area" localSheetId="21">'OKT''14'!$A$221:$G$255</definedName>
    <definedName name="_xlnm.Print_Area" localSheetId="9">'SEPT''13'!$A$134:$G$169</definedName>
    <definedName name="_xlnm.Print_Area" localSheetId="20">'SEPT''14'!$A$73:$G$113</definedName>
    <definedName name="_xlnm.Print_Area" localSheetId="31">'SEPT''15'!$A$39:$G$77</definedName>
    <definedName name="_xlnm.Print_Area" localSheetId="41">'SEPT''16'!$A$35:$G$58</definedName>
    <definedName name="_xlnm.Print_Area" localSheetId="51">'SEPT''17'!$A$1:$G$30</definedName>
  </definedNames>
  <calcPr calcId="144525"/>
</workbook>
</file>

<file path=xl/calcChain.xml><?xml version="1.0" encoding="utf-8"?>
<calcChain xmlns="http://schemas.openxmlformats.org/spreadsheetml/2006/main">
  <c r="G59" i="61" l="1"/>
  <c r="G54" i="61"/>
  <c r="F11" i="61" l="1"/>
  <c r="G20" i="61" l="1"/>
  <c r="G24" i="61" s="1"/>
  <c r="G20" i="60" l="1"/>
  <c r="G25" i="60" s="1"/>
  <c r="G109" i="59" l="1"/>
  <c r="G101" i="59"/>
  <c r="G64" i="59" l="1"/>
  <c r="G71" i="59" s="1"/>
  <c r="G20" i="59" l="1"/>
  <c r="G34" i="59" s="1"/>
  <c r="G100" i="58" l="1"/>
  <c r="G95" i="58"/>
  <c r="G65" i="58" l="1"/>
  <c r="G61" i="58"/>
  <c r="G57" i="58"/>
  <c r="F20" i="58" l="1"/>
  <c r="G21" i="58" s="1"/>
  <c r="G27" i="58" s="1"/>
  <c r="G30" i="55" l="1"/>
  <c r="G21" i="55" l="1"/>
  <c r="G172" i="53" l="1"/>
  <c r="G168" i="53"/>
  <c r="G131" i="53"/>
  <c r="G137" i="53" s="1"/>
  <c r="G57" i="53" l="1"/>
  <c r="G62" i="53" s="1"/>
  <c r="G93" i="53" l="1"/>
  <c r="G100" i="53" s="1"/>
  <c r="G21" i="53" l="1"/>
  <c r="G26" i="53" s="1"/>
  <c r="G69" i="52" l="1"/>
  <c r="G60" i="52" l="1"/>
  <c r="F26" i="52" l="1"/>
  <c r="G21" i="52"/>
  <c r="G29" i="52" s="1"/>
  <c r="G57" i="51" l="1"/>
  <c r="G62" i="51" s="1"/>
  <c r="G26" i="51" l="1"/>
  <c r="G21" i="51"/>
  <c r="G64" i="49" l="1"/>
  <c r="G60" i="49"/>
  <c r="G62" i="49"/>
  <c r="G21" i="49" l="1"/>
  <c r="G29" i="49" s="1"/>
  <c r="F26" i="49"/>
  <c r="G29" i="48" l="1"/>
  <c r="F26" i="48"/>
  <c r="G21" i="48"/>
  <c r="G25" i="47"/>
  <c r="G21" i="47"/>
  <c r="F29" i="47" s="1"/>
  <c r="G101" i="46"/>
  <c r="G97" i="46"/>
  <c r="G103" i="46" s="1"/>
  <c r="G58" i="46"/>
  <c r="G67" i="46" s="1"/>
  <c r="G24" i="46"/>
  <c r="G26" i="46"/>
  <c r="G20" i="46"/>
  <c r="G163" i="45"/>
  <c r="G167" i="45" s="1"/>
  <c r="F28" i="46" l="1"/>
  <c r="G121" i="45"/>
  <c r="G133" i="45" s="1"/>
  <c r="G87" i="45" l="1"/>
  <c r="G92" i="45" s="1"/>
  <c r="G53" i="45"/>
  <c r="G58" i="45" s="1"/>
  <c r="G19" i="45"/>
  <c r="G24" i="45" s="1"/>
  <c r="G219" i="44" l="1"/>
  <c r="G231" i="44" s="1"/>
  <c r="G175" i="44" l="1"/>
  <c r="G190" i="44" s="1"/>
  <c r="G133" i="44" l="1"/>
  <c r="G146" i="44" s="1"/>
  <c r="G93" i="44"/>
  <c r="G104" i="44" s="1"/>
  <c r="G55" i="44" l="1"/>
  <c r="G64" i="44" s="1"/>
  <c r="G19" i="44"/>
  <c r="G26" i="44" s="1"/>
  <c r="G106" i="42"/>
  <c r="G111" i="42" s="1"/>
  <c r="G67" i="42"/>
  <c r="G77" i="42" s="1"/>
  <c r="G21" i="42"/>
  <c r="G19" i="42" l="1"/>
  <c r="G38" i="42" s="1"/>
  <c r="G121" i="40"/>
  <c r="G126" i="40" s="1"/>
  <c r="G89" i="40"/>
  <c r="G87" i="40"/>
  <c r="G92" i="40" s="1"/>
  <c r="G53" i="40"/>
  <c r="G58" i="40" s="1"/>
  <c r="G19" i="41" l="1"/>
  <c r="G24" i="41" s="1"/>
  <c r="G19" i="40"/>
  <c r="G24" i="40" s="1"/>
  <c r="G104" i="39"/>
  <c r="G111" i="39" s="1"/>
  <c r="G57" i="39"/>
  <c r="G75" i="39" s="1"/>
  <c r="G19" i="39"/>
  <c r="G28" i="39" s="1"/>
  <c r="G56" i="38"/>
  <c r="G64" i="38" s="1"/>
  <c r="G21" i="38"/>
  <c r="G19" i="38" l="1"/>
  <c r="G27" i="38" s="1"/>
  <c r="G128" i="36"/>
  <c r="G136" i="36" s="1"/>
  <c r="G93" i="36"/>
  <c r="G99" i="36" s="1"/>
  <c r="G58" i="36"/>
  <c r="G64" i="36" s="1"/>
  <c r="G175" i="35" l="1"/>
  <c r="G184" i="35" s="1"/>
  <c r="G140" i="35"/>
  <c r="G146" i="35" s="1"/>
  <c r="G19" i="36"/>
  <c r="G29" i="36" s="1"/>
  <c r="G101" i="35"/>
  <c r="G111" i="35" s="1"/>
  <c r="G57" i="35"/>
  <c r="G72" i="35" s="1"/>
  <c r="G19" i="35" l="1"/>
  <c r="G28" i="35" s="1"/>
  <c r="G97" i="34"/>
  <c r="G103" i="34" s="1"/>
  <c r="G57" i="34"/>
  <c r="G68" i="34" s="1"/>
  <c r="G19" i="34"/>
  <c r="G28" i="34" s="1"/>
  <c r="G19" i="33"/>
  <c r="G28" i="33" s="1"/>
  <c r="G19" i="32"/>
  <c r="G24" i="32" s="1"/>
  <c r="G122" i="31"/>
  <c r="G129" i="31" s="1"/>
  <c r="G87" i="31" l="1"/>
  <c r="G93" i="31" s="1"/>
  <c r="G53" i="31"/>
  <c r="G58" i="31" s="1"/>
  <c r="G19" i="31" l="1"/>
  <c r="G24" i="31" s="1"/>
  <c r="G89" i="30"/>
  <c r="G94" i="30" s="1"/>
  <c r="G54" i="30"/>
  <c r="G60" i="30" s="1"/>
  <c r="G19" i="30"/>
  <c r="G25" i="30" s="1"/>
  <c r="G163" i="29"/>
  <c r="G170" i="29" s="1"/>
  <c r="G127" i="29"/>
  <c r="G134" i="29" s="1"/>
  <c r="G91" i="29"/>
  <c r="G98" i="29" s="1"/>
  <c r="G55" i="29"/>
  <c r="G62" i="29" s="1"/>
  <c r="G19" i="29"/>
  <c r="G26" i="29" s="1"/>
  <c r="G129" i="28"/>
  <c r="G136" i="28" s="1"/>
  <c r="G54" i="28"/>
  <c r="G62" i="28" s="1"/>
  <c r="G91" i="28"/>
  <c r="G100" i="28" s="1"/>
  <c r="G21" i="28"/>
  <c r="G19" i="28"/>
  <c r="G25" i="28" l="1"/>
  <c r="G93" i="27"/>
  <c r="G104" i="27" s="1"/>
  <c r="G53" i="27" l="1"/>
  <c r="G64" i="27" s="1"/>
  <c r="G22" i="27"/>
  <c r="G19" i="27"/>
  <c r="G24" i="27" s="1"/>
  <c r="G139" i="26" l="1"/>
  <c r="G143" i="26" s="1"/>
  <c r="G63" i="26"/>
  <c r="G72" i="26" s="1"/>
  <c r="G101" i="26" l="1"/>
  <c r="G110" i="26" s="1"/>
  <c r="G19" i="26"/>
  <c r="G34" i="26" s="1"/>
  <c r="G165" i="25"/>
  <c r="G170" i="25" s="1"/>
  <c r="G129" i="25" l="1"/>
  <c r="G136" i="25" s="1"/>
  <c r="G95" i="25" l="1"/>
  <c r="G100" i="25" s="1"/>
  <c r="G57" i="25"/>
  <c r="G66" i="25" s="1"/>
  <c r="G19" i="25" l="1"/>
  <c r="G28" i="25" s="1"/>
  <c r="G239" i="24" l="1"/>
  <c r="G246" i="24" s="1"/>
  <c r="G203" i="24" l="1"/>
  <c r="G210" i="24" s="1"/>
  <c r="G167" i="24" l="1"/>
  <c r="G174" i="24" s="1"/>
  <c r="G130" i="24"/>
  <c r="G138" i="24" s="1"/>
  <c r="G93" i="24"/>
  <c r="G101" i="24" s="1"/>
  <c r="G56" i="24"/>
  <c r="G64" i="24" s="1"/>
  <c r="G19" i="24" l="1"/>
  <c r="G27" i="24" s="1"/>
  <c r="H101" i="23" l="1"/>
  <c r="G133" i="23"/>
  <c r="G141" i="23" s="1"/>
  <c r="G91" i="23" l="1"/>
  <c r="G104" i="23" s="1"/>
  <c r="G62" i="23" l="1"/>
  <c r="G53" i="23" l="1"/>
  <c r="G19" i="23" l="1"/>
  <c r="G24" i="23" s="1"/>
  <c r="G329" i="22" l="1"/>
  <c r="G327" i="22"/>
  <c r="G332" i="22" s="1"/>
  <c r="G293" i="22" l="1"/>
  <c r="G298" i="22" s="1"/>
  <c r="G258" i="22" l="1"/>
  <c r="G264" i="22" s="1"/>
  <c r="G223" i="22"/>
  <c r="G229" i="22" s="1"/>
  <c r="G189" i="22"/>
  <c r="G194" i="22" s="1"/>
  <c r="G155" i="22" l="1"/>
  <c r="G160" i="22" s="1"/>
  <c r="G121" i="22"/>
  <c r="G126" i="22" s="1"/>
  <c r="G87" i="22"/>
  <c r="G92" i="22" s="1"/>
  <c r="G53" i="22"/>
  <c r="G58" i="22" s="1"/>
  <c r="G19" i="22"/>
  <c r="G24" i="22" s="1"/>
  <c r="G87" i="21" l="1"/>
  <c r="G92" i="21" s="1"/>
  <c r="G53" i="21" l="1"/>
  <c r="G58" i="21" s="1"/>
  <c r="G19" i="21"/>
  <c r="G24" i="21" s="1"/>
  <c r="G19" i="20"/>
  <c r="G24" i="20" s="1"/>
  <c r="G263" i="18"/>
  <c r="G274" i="18" s="1"/>
  <c r="G229" i="18" l="1"/>
  <c r="G234" i="18" s="1"/>
  <c r="H163" i="18" l="1"/>
  <c r="G195" i="18"/>
  <c r="G200" i="18" s="1"/>
  <c r="G155" i="18" l="1"/>
  <c r="G166" i="18" s="1"/>
  <c r="G121" i="18" l="1"/>
  <c r="G126" i="18" s="1"/>
  <c r="G87" i="18"/>
  <c r="G92" i="18" s="1"/>
  <c r="G53" i="18" l="1"/>
  <c r="G58" i="18" s="1"/>
  <c r="G19" i="19"/>
  <c r="G24" i="19" s="1"/>
  <c r="G21" i="18" l="1"/>
  <c r="G19" i="18"/>
  <c r="G24" i="18" s="1"/>
  <c r="G101" i="17" l="1"/>
  <c r="G95" i="17" l="1"/>
  <c r="G104" i="17" s="1"/>
  <c r="H101" i="17" s="1"/>
  <c r="G57" i="17" l="1"/>
  <c r="G66" i="17" s="1"/>
  <c r="G19" i="17" l="1"/>
  <c r="G28" i="17" s="1"/>
  <c r="G93" i="16" l="1"/>
  <c r="G102" i="16" s="1"/>
  <c r="G59" i="16"/>
  <c r="G64" i="16" s="1"/>
  <c r="H63" i="16" s="1"/>
  <c r="G20" i="16" l="1"/>
  <c r="G30" i="16" s="1"/>
  <c r="F586" i="15"/>
  <c r="G591" i="15"/>
  <c r="G601" i="15" s="1"/>
  <c r="F547" i="15"/>
  <c r="G552" i="15"/>
  <c r="G562" i="15" s="1"/>
  <c r="I30" i="16" l="1"/>
  <c r="H31" i="16"/>
  <c r="G514" i="15"/>
  <c r="G523" i="15" s="1"/>
  <c r="G476" i="15"/>
  <c r="G485" i="15" s="1"/>
  <c r="G438" i="15" l="1"/>
  <c r="G447" i="15" s="1"/>
  <c r="G400" i="15" l="1"/>
  <c r="G409" i="15" s="1"/>
  <c r="G362" i="15"/>
  <c r="G371" i="15" s="1"/>
  <c r="G324" i="15"/>
  <c r="G333" i="15" s="1"/>
  <c r="G286" i="15"/>
  <c r="G295" i="15" s="1"/>
  <c r="G248" i="15"/>
  <c r="G257" i="15" s="1"/>
  <c r="G210" i="15" l="1"/>
  <c r="G219" i="15" l="1"/>
  <c r="G172" i="15"/>
  <c r="G181" i="15" s="1"/>
  <c r="G95" i="15" l="1"/>
  <c r="G104" i="15" s="1"/>
  <c r="G134" i="15" l="1"/>
  <c r="G143" i="15" s="1"/>
  <c r="G57" i="15" l="1"/>
  <c r="G66" i="15" s="1"/>
  <c r="G23" i="15"/>
  <c r="G21" i="15"/>
  <c r="G28" i="15" s="1"/>
  <c r="G19" i="15"/>
  <c r="G206" i="14" l="1"/>
  <c r="G215" i="14" s="1"/>
  <c r="G170" i="14" l="1"/>
  <c r="G172" i="14"/>
  <c r="G177" i="14" s="1"/>
  <c r="G139" i="14" l="1"/>
  <c r="G168" i="14"/>
  <c r="G133" i="14"/>
  <c r="G95" i="14"/>
  <c r="G104" i="14" s="1"/>
  <c r="G57" i="14"/>
  <c r="G66" i="14" s="1"/>
  <c r="G20" i="14"/>
  <c r="G29" i="14" s="1"/>
  <c r="G98" i="13"/>
  <c r="G96" i="13"/>
  <c r="G105" i="13" s="1"/>
  <c r="G20" i="13" l="1"/>
  <c r="G29" i="13" s="1"/>
  <c r="G59" i="13" l="1"/>
  <c r="G68" i="13" s="1"/>
  <c r="G152" i="12"/>
  <c r="G161" i="12" s="1"/>
  <c r="G115" i="12"/>
  <c r="G124" i="12" s="1"/>
  <c r="G82" i="12" l="1"/>
  <c r="G87" i="12" s="1"/>
  <c r="G50" i="12" l="1"/>
  <c r="G55" i="12" s="1"/>
  <c r="G19" i="12"/>
  <c r="G23" i="12" s="1"/>
  <c r="G657" i="10"/>
  <c r="G661" i="10" s="1"/>
  <c r="G625" i="10"/>
  <c r="G630" i="10" s="1"/>
  <c r="G596" i="10"/>
  <c r="G598" i="10" s="1"/>
  <c r="G593" i="10"/>
  <c r="G559" i="10"/>
  <c r="G564" i="10" s="1"/>
  <c r="G527" i="10" l="1"/>
  <c r="G493" i="10"/>
  <c r="G498" i="10" s="1"/>
  <c r="G461" i="10"/>
  <c r="G465" i="10" s="1"/>
  <c r="G427" i="10"/>
  <c r="G434" i="10" s="1"/>
  <c r="G393" i="10"/>
  <c r="G398" i="10" s="1"/>
  <c r="G532" i="10" l="1"/>
  <c r="G361" i="10"/>
  <c r="G326" i="10"/>
  <c r="G329" i="10" s="1"/>
  <c r="G294" i="10"/>
  <c r="G299" i="10" s="1"/>
  <c r="G260" i="10"/>
  <c r="G265" i="10" s="1"/>
  <c r="G228" i="10"/>
  <c r="G233" i="10" s="1"/>
  <c r="G195" i="10"/>
  <c r="G194" i="10"/>
  <c r="G193" i="10"/>
  <c r="G161" i="10"/>
  <c r="G166" i="10" s="1"/>
  <c r="G125" i="10"/>
  <c r="G130" i="10" s="1"/>
  <c r="G91" i="10"/>
  <c r="G96" i="10" s="1"/>
  <c r="G56" i="10"/>
  <c r="G61" i="10" s="1"/>
  <c r="G366" i="10" l="1"/>
  <c r="G331" i="10"/>
  <c r="G198" i="10"/>
  <c r="G19" i="10"/>
  <c r="G24" i="10" s="1"/>
  <c r="G672" i="9"/>
  <c r="G685" i="9" s="1"/>
  <c r="G688" i="9" s="1"/>
  <c r="G633" i="9"/>
  <c r="G641" i="9" s="1"/>
  <c r="G596" i="9" l="1"/>
  <c r="G604" i="9" s="1"/>
  <c r="G561" i="9"/>
  <c r="G567" i="9" s="1"/>
  <c r="G523" i="9"/>
  <c r="G531" i="9" s="1"/>
  <c r="G488" i="9"/>
  <c r="G486" i="9"/>
  <c r="G494" i="9" l="1"/>
  <c r="G447" i="9"/>
  <c r="G409" i="9"/>
  <c r="G411" i="9" s="1"/>
  <c r="G372" i="9"/>
  <c r="G381" i="9" s="1"/>
  <c r="G337" i="9"/>
  <c r="G335" i="9"/>
  <c r="G300" i="9"/>
  <c r="G306" i="9" s="1"/>
  <c r="G272" i="9"/>
  <c r="G232" i="9"/>
  <c r="G238" i="9" s="1"/>
  <c r="G198" i="9"/>
  <c r="G204" i="9" s="1"/>
  <c r="G161" i="9"/>
  <c r="G167" i="9" s="1"/>
  <c r="G124" i="9"/>
  <c r="G132" i="9" s="1"/>
  <c r="F84" i="9"/>
  <c r="F80" i="9"/>
  <c r="G54" i="9"/>
  <c r="G55" i="9" s="1"/>
  <c r="G20" i="9"/>
  <c r="G23" i="9" s="1"/>
  <c r="G377" i="8"/>
  <c r="G381" i="8" s="1"/>
  <c r="G376" i="8"/>
  <c r="G88" i="9" l="1"/>
  <c r="G96" i="9" s="1"/>
  <c r="G456" i="9"/>
  <c r="G418" i="9"/>
  <c r="G341" i="9"/>
  <c r="G26" i="9"/>
  <c r="G60" i="9"/>
  <c r="G546" i="8"/>
  <c r="G549" i="8" s="1"/>
  <c r="G551" i="8" s="1"/>
  <c r="G512" i="8"/>
  <c r="G485" i="8"/>
  <c r="G480" i="8"/>
  <c r="G444" i="8"/>
  <c r="G452" i="8" s="1"/>
  <c r="G409" i="8"/>
  <c r="G373" i="8"/>
  <c r="G380" i="8" s="1"/>
  <c r="G337" i="8"/>
  <c r="G345" i="8" s="1"/>
  <c r="G305" i="8"/>
  <c r="G306" i="8" s="1"/>
  <c r="G272" i="8"/>
  <c r="G275" i="8" s="1"/>
  <c r="G277" i="8" s="1"/>
  <c r="G239" i="8"/>
  <c r="G241" i="8" s="1"/>
  <c r="G243" i="8" s="1"/>
  <c r="G208" i="8"/>
  <c r="G209" i="8" s="1"/>
  <c r="G516" i="8" l="1"/>
  <c r="G518" i="8" s="1"/>
  <c r="G413" i="8"/>
  <c r="G415" i="8"/>
  <c r="G307" i="8"/>
  <c r="G210" i="8"/>
  <c r="G177" i="8"/>
  <c r="G176" i="8"/>
  <c r="G147" i="8"/>
  <c r="G146" i="8"/>
  <c r="G149" i="8" s="1"/>
  <c r="G179" i="8" l="1"/>
  <c r="G116" i="8"/>
  <c r="G123" i="8" s="1"/>
  <c r="G85" i="8"/>
  <c r="G87" i="8" s="1"/>
  <c r="G53" i="8" l="1"/>
  <c r="G47" i="8"/>
  <c r="G55" i="8" s="1"/>
  <c r="G16" i="8"/>
  <c r="G21" i="8" s="1"/>
  <c r="G184" i="7"/>
  <c r="G181" i="7"/>
  <c r="G139" i="7"/>
  <c r="G153" i="7" s="1"/>
  <c r="G155" i="7" s="1"/>
  <c r="G108" i="7"/>
  <c r="G111" i="7" s="1"/>
  <c r="G113" i="7" s="1"/>
  <c r="G79" i="7"/>
  <c r="G77" i="7"/>
  <c r="G50" i="7"/>
  <c r="G45" i="7"/>
  <c r="G16" i="7"/>
  <c r="G14" i="7"/>
  <c r="G17" i="7" s="1"/>
  <c r="G19" i="7" s="1"/>
  <c r="G81" i="7" l="1"/>
  <c r="G52" i="7"/>
  <c r="G19" i="6"/>
  <c r="G15" i="6"/>
  <c r="G21" i="6" l="1"/>
  <c r="G23" i="6" s="1"/>
  <c r="G55" i="5"/>
  <c r="G50" i="5"/>
  <c r="G56" i="5" s="1"/>
  <c r="G58" i="5" l="1"/>
  <c r="G22" i="5"/>
  <c r="G15" i="5"/>
  <c r="G20" i="4"/>
  <c r="G14" i="4"/>
  <c r="A140" i="3"/>
  <c r="A141" i="3" s="1"/>
  <c r="A142" i="3" s="1"/>
  <c r="A144" i="3" s="1"/>
  <c r="A145" i="3" s="1"/>
  <c r="A146" i="3" s="1"/>
  <c r="A147" i="3" s="1"/>
  <c r="A148" i="3" s="1"/>
  <c r="A149" i="3" s="1"/>
  <c r="F149" i="3"/>
  <c r="F148" i="3"/>
  <c r="F147" i="3"/>
  <c r="F146" i="3"/>
  <c r="F145" i="3"/>
  <c r="F144" i="3"/>
  <c r="G150" i="3" s="1"/>
  <c r="F141" i="3"/>
  <c r="F140" i="3"/>
  <c r="F139" i="3"/>
  <c r="G143" i="3" s="1"/>
  <c r="G118" i="3"/>
  <c r="G113" i="3"/>
  <c r="G80" i="3"/>
  <c r="G89" i="3" s="1"/>
  <c r="G85" i="3"/>
  <c r="G53" i="3"/>
  <c r="G45" i="3"/>
  <c r="F15" i="3"/>
  <c r="G17" i="3" s="1"/>
  <c r="G14" i="3"/>
  <c r="G153" i="3" l="1"/>
  <c r="G23" i="5"/>
  <c r="G23" i="4"/>
  <c r="G121" i="3"/>
  <c r="G20" i="3"/>
  <c r="G56" i="3"/>
  <c r="G225" i="2"/>
  <c r="G219" i="2"/>
  <c r="F189" i="2"/>
  <c r="F187" i="2"/>
  <c r="F186" i="2"/>
  <c r="G183" i="2"/>
  <c r="G154" i="2"/>
  <c r="G149" i="2"/>
  <c r="G124" i="2"/>
  <c r="G112" i="2"/>
  <c r="G191" i="2" l="1"/>
  <c r="G125" i="2"/>
  <c r="G156" i="2"/>
  <c r="G158" i="2" s="1"/>
  <c r="G228" i="2"/>
  <c r="G195" i="2"/>
  <c r="G127" i="2"/>
  <c r="G87" i="2"/>
  <c r="G86" i="2"/>
  <c r="G83" i="2"/>
  <c r="G58" i="2"/>
  <c r="G59" i="2" l="1"/>
  <c r="G46" i="2"/>
  <c r="G14" i="2"/>
  <c r="G18" i="2"/>
  <c r="G21" i="2"/>
  <c r="G22" i="2"/>
  <c r="G25" i="5"/>
</calcChain>
</file>

<file path=xl/sharedStrings.xml><?xml version="1.0" encoding="utf-8"?>
<sst xmlns="http://schemas.openxmlformats.org/spreadsheetml/2006/main" count="10156" uniqueCount="2062">
  <si>
    <t>KOPERASI KARYAWAN BCA MITRA SEJAHTERA</t>
  </si>
  <si>
    <t>KETERANGAN</t>
  </si>
  <si>
    <t>TOTAL</t>
  </si>
  <si>
    <t>M. Arief Kaprawi</t>
  </si>
  <si>
    <t>Setia Pudiani</t>
  </si>
  <si>
    <t>Kabag Simpan Pinjam</t>
  </si>
  <si>
    <t>Ketua Koperasi</t>
  </si>
  <si>
    <t>4835-7599-0227-3907</t>
  </si>
  <si>
    <t>SEBESAR</t>
  </si>
  <si>
    <t>5184-9401-0472-0630</t>
  </si>
  <si>
    <t>REALISASI PINJAMAN  PELUNASAN KARTU KREDIT TGL  13 NOVEMBER 2012</t>
  </si>
  <si>
    <t xml:space="preserve">NOMOR </t>
  </si>
  <si>
    <t xml:space="preserve">JENIS PELUNASAN </t>
  </si>
  <si>
    <t>NO</t>
  </si>
  <si>
    <t>KARTU KREDIT HSBC</t>
  </si>
  <si>
    <t>JENIS KARTU KREDIT</t>
  </si>
  <si>
    <t>KK HSBC VISA CARD</t>
  </si>
  <si>
    <t>NAMA : YANTI YURIKE T</t>
  </si>
  <si>
    <t>NIP : 963290</t>
  </si>
  <si>
    <t>KETERANGAN : CSO KCU VETERAN</t>
  </si>
  <si>
    <t>KK HSBC MASTER CARD</t>
  </si>
  <si>
    <t>KARTU KREDIT STANDARD CHARTERED</t>
  </si>
  <si>
    <t>KK STANDARD CHARTERED</t>
  </si>
  <si>
    <t>5149-3420-8065-0705</t>
  </si>
  <si>
    <t>PINJAMAN TAT KE BPK. ARYANTO</t>
  </si>
  <si>
    <t>-</t>
  </si>
  <si>
    <t>A/C 0100998998</t>
  </si>
  <si>
    <t>PINJAMAN KE BPK. ARYANTO</t>
  </si>
  <si>
    <t>Surabaya, 13 November 2012</t>
  </si>
  <si>
    <t>Pembuat,</t>
  </si>
  <si>
    <t>Wiwid Widyawati</t>
  </si>
  <si>
    <t>Pelaksana</t>
  </si>
  <si>
    <t>Isparina Tri Agustin</t>
  </si>
  <si>
    <t>Staf Pemb &amp; Keuangan</t>
  </si>
  <si>
    <t>Hendro Prabowo</t>
  </si>
  <si>
    <t>Kabag Coorporate</t>
  </si>
  <si>
    <t>Mengetahui</t>
  </si>
  <si>
    <t>Bendahara Koperasi</t>
  </si>
  <si>
    <t>BIAYA PENALTY KOPKAR MITRA SEJAHTERA</t>
  </si>
  <si>
    <t>PINJAMAN NORMATIF KOPKAR MITRA SEJAHTERA</t>
  </si>
  <si>
    <t>BUNGA BERJALAN KOPKAR MITRA SEJAHTERA</t>
  </si>
  <si>
    <t>BIAYA PROVISI KOPKAR MITRA SEJAHTERA</t>
  </si>
  <si>
    <t>BIAYA ADM PINJAMAN KOPKAR MITRA SEJAHTERA</t>
  </si>
  <si>
    <t>TOTAL SEMUA PINJAMAN</t>
  </si>
  <si>
    <t>KARTU KREDIT ANZ</t>
  </si>
  <si>
    <t>KK ANZ VISA CARD</t>
  </si>
  <si>
    <t>4157-3502-4201-9851</t>
  </si>
  <si>
    <t>KK ANZ MASTER CARD</t>
  </si>
  <si>
    <t>4157-3502-4208-7817</t>
  </si>
  <si>
    <t>KARTU KREDIT MEGA</t>
  </si>
  <si>
    <t>KK MEGA VISA CARD</t>
  </si>
  <si>
    <t>4890-8700-5702-9879</t>
  </si>
  <si>
    <t>KK MEGA MASTER CARD</t>
  </si>
  <si>
    <t>4890-8700-5747-7615</t>
  </si>
  <si>
    <t>KARTU KREDIT BII</t>
  </si>
  <si>
    <t>KK BII MASTER CARD</t>
  </si>
  <si>
    <t>5452-9902-6814-1003</t>
  </si>
  <si>
    <t>KARTU KREDIT BUKOPIN</t>
  </si>
  <si>
    <t>KK BUKOPIN VISA CARD</t>
  </si>
  <si>
    <t>4211-6801-0028-4799</t>
  </si>
  <si>
    <t>KARTU KREDIT PERMATA BANK</t>
  </si>
  <si>
    <t>KK PERMATA BANK MASTER CARD</t>
  </si>
  <si>
    <t>5288-7210-0010-8400</t>
  </si>
  <si>
    <t>KARTU KREDIT BNI</t>
  </si>
  <si>
    <t>KK BNI MASTER CARD</t>
  </si>
  <si>
    <t>5489-8888-0320-6363</t>
  </si>
  <si>
    <t>KK BNI VISA CARD</t>
  </si>
  <si>
    <t>4105-0400-0222-8759</t>
  </si>
  <si>
    <t>KARTU KREDIT BCA</t>
  </si>
  <si>
    <t>KK BCA VISA CARD</t>
  </si>
  <si>
    <t>4556-3225-8006-0612</t>
  </si>
  <si>
    <t>KARTU KREDIT ICB BUMI PUTERA</t>
  </si>
  <si>
    <t>KK ICB BUMI PUTERA</t>
  </si>
  <si>
    <t>4324-4300-0665-9601</t>
  </si>
  <si>
    <t>NAMA                : SEMBODO</t>
  </si>
  <si>
    <t>KETERANGAN    : KCP TIDAR I</t>
  </si>
  <si>
    <t>Surabaya, 14 November 2012</t>
  </si>
  <si>
    <t>REALISASI PINJAMAN  PELUNASAN KARTU KREDIT TGL  14 NOVEMBER 2012</t>
  </si>
  <si>
    <t>NIP                      : 975907</t>
  </si>
  <si>
    <t>NAMA                : ANA REKASARI</t>
  </si>
  <si>
    <t>NIP                      : 970337</t>
  </si>
  <si>
    <t>KETERANGAN    : KCU VETERAN</t>
  </si>
  <si>
    <t>PINJAMAN DILUAR NORMATIF KOPKAR MITRA SEJAHTERA</t>
  </si>
  <si>
    <t>AC/ 010771212</t>
  </si>
  <si>
    <t>AC/ 0100998998</t>
  </si>
  <si>
    <t>PELUNASAN PINJAMAN BPK. ARYANTO</t>
  </si>
  <si>
    <t>PELUNASAN PINJAMAN TAT DI KOPERASI PERDANA ASIA</t>
  </si>
  <si>
    <t>SISA PINJAMAN DITRANSFER</t>
  </si>
  <si>
    <t>AC/ 2580923944</t>
  </si>
  <si>
    <t>REALISASI PINJAMAN  PELUNASAN KARTU KREDIT TGL  23 NOVEMBER 2012</t>
  </si>
  <si>
    <t>NAMA                : FRIDA</t>
  </si>
  <si>
    <t>NIP                      : 010242</t>
  </si>
  <si>
    <t>KETERANGAN    : PEMB&amp;KEU KANWIL III DARMO</t>
  </si>
  <si>
    <t>KK PERMATA BANK VISA CARD</t>
  </si>
  <si>
    <t>5189-4390-1100-1502</t>
  </si>
  <si>
    <t xml:space="preserve">KARTU KREDIT ICB BUMI PUTERA </t>
  </si>
  <si>
    <t>KK ICB BUMI PUTERA VISA CARD</t>
  </si>
  <si>
    <t>4324-4300-0501-0202</t>
  </si>
  <si>
    <t>PELUNASAN PINJAMAN KE BPK. INDRA SUTANTO</t>
  </si>
  <si>
    <t>AC/ 5110777789</t>
  </si>
  <si>
    <t>BIAYA TELLER BANK PERMATA BANK</t>
  </si>
  <si>
    <t>TUNAI</t>
  </si>
  <si>
    <t>BIAYA TELLER BANK ICB BUMI PUTERA</t>
  </si>
  <si>
    <t>AC/0884527682</t>
  </si>
  <si>
    <t>Surabaya, 23 November 2012</t>
  </si>
  <si>
    <t>REALISASI PINJAMAN  PELUNASAN KARTU KREDIT TGL  30 NOVEMBER 2012</t>
  </si>
  <si>
    <t>NAMA                : ARIEF EFFENDI</t>
  </si>
  <si>
    <t>NIP                      : 914080</t>
  </si>
  <si>
    <t>KETERANGAN    : EKSPEDISI KCU VETERAN</t>
  </si>
  <si>
    <t>Surabaya, 30 November 2012</t>
  </si>
  <si>
    <t>KARTU KREDIT CARREFOUR BANK MEGA</t>
  </si>
  <si>
    <t>KK  BANK MEGA VISA CARD</t>
  </si>
  <si>
    <t>4890-8700-5940-8675</t>
  </si>
  <si>
    <t>KARTU KREDIT BANK BUKOPIN</t>
  </si>
  <si>
    <t>KK BANK BUKOPIN VISA CARD</t>
  </si>
  <si>
    <t>4211-6701--0110-2561</t>
  </si>
  <si>
    <t>KARTU KREDIT BANK DANAMON</t>
  </si>
  <si>
    <t>KK BANK DANAMON VISA CARD</t>
  </si>
  <si>
    <t>4567-9930-7096-8014</t>
  </si>
  <si>
    <t>KARTU KREDIT BANK BNI</t>
  </si>
  <si>
    <t>KK BANK BNI MASTER CARD</t>
  </si>
  <si>
    <t>5426-4000-01528436</t>
  </si>
  <si>
    <t>BIAYA TELLER BANK MEGA</t>
  </si>
  <si>
    <t>BIAYA TELLER BANK DANAMON</t>
  </si>
  <si>
    <t>BIAYA TELLER BANK BNI</t>
  </si>
  <si>
    <t>TRANSFER KE REKENING</t>
  </si>
  <si>
    <t>0101117391</t>
  </si>
  <si>
    <t>A/N ARIEF EFFENDI</t>
  </si>
  <si>
    <t>NAMA                : SLAMET RIADI</t>
  </si>
  <si>
    <t>NIP                      : 912201</t>
  </si>
  <si>
    <t>KETERANGAN    : APK KCU INDRAPURA</t>
  </si>
  <si>
    <t>NAMA                : YAP TJUAN KIM</t>
  </si>
  <si>
    <t>NIP                      : 973873</t>
  </si>
  <si>
    <t>KETERANGAN    : KLIRING KCU DARMO</t>
  </si>
  <si>
    <t>PELUNASAN PINJAMAN KE BPK. YAP SIA GIOK</t>
  </si>
  <si>
    <t>0450525430</t>
  </si>
  <si>
    <t>PELUNASAN PINJAMAN KE BPK. ALIM</t>
  </si>
  <si>
    <t>8290161151</t>
  </si>
  <si>
    <t>PELUNASAN PINJAMAN KE BPK. SUYANTO</t>
  </si>
  <si>
    <t>0880290983</t>
  </si>
  <si>
    <t>KARTU KREDIT BANK BCA</t>
  </si>
  <si>
    <t>KARTU KREDIT BANK STANDART</t>
  </si>
  <si>
    <t>5149-3420-8177-7382</t>
  </si>
  <si>
    <t>PELUNASAN PINJAMAN DI KOPERASI PERDANA ASIA</t>
  </si>
  <si>
    <t>PELUNASAN PINJAMAN DI BPK. ASMARI</t>
  </si>
  <si>
    <t>AC / 2260599456</t>
  </si>
  <si>
    <t xml:space="preserve">BUNGA 9 HARI </t>
  </si>
  <si>
    <t>REALISASI PINJAMAN  PELUNASAN KARTU KREDIT TGL  03 DESEMBER 2012</t>
  </si>
  <si>
    <t>Surabaya, 03 DESEMBER 2012</t>
  </si>
  <si>
    <t>REALISASI PINJAMAN  PELUNASAN KARTU KREDIT TGL  12 DESEMBER 2012</t>
  </si>
  <si>
    <t>NAMA                : KUNCORO</t>
  </si>
  <si>
    <t>NIP                      : 900208</t>
  </si>
  <si>
    <t>KETERANGAN    : LOGISTIK KW3 DARMO</t>
  </si>
  <si>
    <t>PELUNASAN DENDA &amp; BUNGA PINJAMAN</t>
  </si>
  <si>
    <t xml:space="preserve">BUNGA BERJALAN </t>
  </si>
  <si>
    <t>PELUNASAN PINJAMAN DI BPK. SUBAIDI</t>
  </si>
  <si>
    <t xml:space="preserve">AC/ </t>
  </si>
  <si>
    <t xml:space="preserve">PELUNASAN PINJAMAN DI BPK. M.YASIN. SUUDI </t>
  </si>
  <si>
    <t>AC / 0880143221</t>
  </si>
  <si>
    <t>PELUNASAN PINJAMAN TAT DI KOPERASI PERDANA</t>
  </si>
  <si>
    <t>AC/ 0107712112</t>
  </si>
  <si>
    <t>PELUNASAN PINJAMAN KE BPK. CHOIRUL ANAM</t>
  </si>
  <si>
    <t>AC/ 0885050153</t>
  </si>
  <si>
    <t>PELUNASAN PINJAMAN KE BPK. HENDRY SETYO</t>
  </si>
  <si>
    <t>AC/ 6710099993</t>
  </si>
  <si>
    <t>PELUNASAN PINJAMAN KE BPK. SUCIPTO</t>
  </si>
  <si>
    <t>PELUNASAN KARTU KREDIT DANAMON</t>
  </si>
  <si>
    <t>AC/ 1030429709</t>
  </si>
  <si>
    <t>5422-6006-4035-5000</t>
  </si>
  <si>
    <t>KK BANK DANAMON MASTER CARD</t>
  </si>
  <si>
    <t>Surabaya, 12 DESEMBER 2012</t>
  </si>
  <si>
    <t>REALISASI PINJAMAN  PELUNASAN KARTU KREDIT TGL  19 DESEMBER 2012</t>
  </si>
  <si>
    <t>NAMA                : ADI SUSANTO</t>
  </si>
  <si>
    <t>NIP                      : 901950</t>
  </si>
  <si>
    <t>KETERANGAN    : ADM KREDIT KANWIL III</t>
  </si>
  <si>
    <t>PELUNASAN PINJAMAN BPK. SUBAIDI</t>
  </si>
  <si>
    <t>A/C</t>
  </si>
  <si>
    <t>BIAYA TELLER BANK BCA</t>
  </si>
  <si>
    <t>PELUNASAN PINJAMAN IBU. SETIA PUDIANI</t>
  </si>
  <si>
    <t>A/C 0100537885</t>
  </si>
  <si>
    <t>TRANSFER KE REKENING ADI SUSANTO</t>
  </si>
  <si>
    <t>A/C 0101303151</t>
  </si>
  <si>
    <t>Surabaya, 19 DESEMBER 2012</t>
  </si>
  <si>
    <t>NAMA                : INDRAWATI</t>
  </si>
  <si>
    <t>NIP                      : 912059</t>
  </si>
  <si>
    <t>KETERANGAN    : CSO KCP PUCANG</t>
  </si>
  <si>
    <t>PELUNASAN PINJAMAN IBU. SIANY ANGKER</t>
  </si>
  <si>
    <t>A/C 5120040008</t>
  </si>
  <si>
    <t>PELUNASAN PINJAMAN IBU. LIEM SWIE IN</t>
  </si>
  <si>
    <t>A/C 5120262531</t>
  </si>
  <si>
    <t>PELUNASAN PINJAMAN IBU. MASRUROH</t>
  </si>
  <si>
    <t>A/C 1520053022</t>
  </si>
  <si>
    <t>PELUNASAN PINJAMAN BPK. RUDY SETYAWAN KOSASIH</t>
  </si>
  <si>
    <t>A/C 1520600007</t>
  </si>
  <si>
    <t>NAMA                : ERLINA AGUSTIN</t>
  </si>
  <si>
    <t>NIP                      : 853598</t>
  </si>
  <si>
    <t>PELUNASAN KARTU KREDIT BANK JATIM</t>
  </si>
  <si>
    <t>A/C 0101137693</t>
  </si>
  <si>
    <t>PELUNASAN PINJAMAN POT APRIL 2013 BAPAK BAIDI</t>
  </si>
  <si>
    <t>PELUNASAN PINJAMAN REGULER BAPAK BAIDI</t>
  </si>
  <si>
    <t>PELUNASAN PINJAMAN PEGADAIAN MOBIL KE BPK ILHAM</t>
  </si>
  <si>
    <t>PELUNASAN PINJAMAN PEGADAIAN MOTOR KE BPK NO</t>
  </si>
  <si>
    <t>PEMBAYARAN BIAYA SEKOLAH ANAK</t>
  </si>
  <si>
    <t>Surabaya, 28 DESEMBER 2012</t>
  </si>
  <si>
    <t>KETERANGAN    : BO KCP KUPANG JAYA</t>
  </si>
  <si>
    <t>REALISASI PINJAMAN  PELUNASAN KARTU KREDIT TGL  28 DESEMBER 2012</t>
  </si>
  <si>
    <t>A/C 6102008101</t>
  </si>
  <si>
    <t>A/C 7880030609</t>
  </si>
  <si>
    <t>UANG DIAMBIL YBS BPK ILHAM, DGN SRHKN KWITANSI MATERAI</t>
  </si>
  <si>
    <t>UANG DIAMBIL YBS BPK NO, DGN SRHKN KWITANSI MATERAI</t>
  </si>
  <si>
    <t>REALISASI PINJAMAN  PELUNASAN KARTU KREDIT TGL  25 JANUARI 2013</t>
  </si>
  <si>
    <t>NAMA                : SISWOYO</t>
  </si>
  <si>
    <t>NIP                      : 920611</t>
  </si>
  <si>
    <t>KETERANGAN    : SOY KANWIL III DARMO</t>
  </si>
  <si>
    <t>PINJAMAN POTONG BONUS APRIL 2013</t>
  </si>
  <si>
    <t>PELUNASAN BANK DBS KTA</t>
  </si>
  <si>
    <t>PELUNASAN BANK HSBC KTA</t>
  </si>
  <si>
    <t>PELUNASAN BANK PERMATA</t>
  </si>
  <si>
    <t>PELUNASAN KARTU KREDIT BANK UOB</t>
  </si>
  <si>
    <t>4027 3620 1088 3911</t>
  </si>
  <si>
    <t>0454 9080 2840</t>
  </si>
  <si>
    <t>A/C 0101138916</t>
  </si>
  <si>
    <t>Surabaya, 25 JANUARI 2013</t>
  </si>
  <si>
    <t>REALISASI PINJAMAN  PELUNASAN KARTU KREDIT TGL  07 FEBRUARI  2013</t>
  </si>
  <si>
    <t>NAMA                : JAYADI</t>
  </si>
  <si>
    <t>NIP                      : 921450</t>
  </si>
  <si>
    <t>KETERANGAN    : EKSPEDISI KCU DARMO</t>
  </si>
  <si>
    <t>BUNGA BERJALAN</t>
  </si>
  <si>
    <t>PELUNASAN PINJAMAN HANA TUTUK S</t>
  </si>
  <si>
    <t>PELUNASAN PINJAMAN ARIYANTO</t>
  </si>
  <si>
    <t>0100998998</t>
  </si>
  <si>
    <t>PELUNASAN PINJAMAN KOPERASI PERDANA ASIA</t>
  </si>
  <si>
    <t>0107712112</t>
  </si>
  <si>
    <t>0101137693</t>
  </si>
  <si>
    <t>PELUNASAN PINJAMAN BPK. M YASIN S</t>
  </si>
  <si>
    <t>TRANSFER NMR REKENING</t>
  </si>
  <si>
    <t>0880143221</t>
  </si>
  <si>
    <t>PELUNASAN PINJAMAN SHANTI KARTIKA</t>
  </si>
  <si>
    <t>0884636988</t>
  </si>
  <si>
    <t>TRANSFER KE REKENING JAYADI</t>
  </si>
  <si>
    <t>Surabaya, 07 FEBRUARI  2013</t>
  </si>
  <si>
    <t>0881250879</t>
  </si>
  <si>
    <t>REALISASI PINJAMAN  PELUNASAN KARTU KREDIT TGL  14 FEBRUARI  2013</t>
  </si>
  <si>
    <t>NAMA                : CHANDRA</t>
  </si>
  <si>
    <t>NIP                      : 973888</t>
  </si>
  <si>
    <t>KETERANGAN  : KCP RAJAWALI</t>
  </si>
  <si>
    <t>KET PINJAMAN</t>
  </si>
  <si>
    <t>PIJ REGULER</t>
  </si>
  <si>
    <t>PIJ POTONG BONUS</t>
  </si>
  <si>
    <t>PELUNASAN PINJAMAN IBU VONNY ANGKASA</t>
  </si>
  <si>
    <t>TRANSFER KE REKENING CHANDRA</t>
  </si>
  <si>
    <t>Surabaya, 14 FEBRUARI  2013</t>
  </si>
  <si>
    <t>REALISASI PINJAMAN  PELUNASAN KARTU KREDIT TGL  04 MARET 2013</t>
  </si>
  <si>
    <t>Surabaya, 04 MARET  2013</t>
  </si>
  <si>
    <t>NAMA                : SURJO TJAHJONO</t>
  </si>
  <si>
    <t>NIP                      : 896939</t>
  </si>
  <si>
    <t>KETERANGAN    : APK KCU DIPONEGORO</t>
  </si>
  <si>
    <t>PELUNASAN PINJAMAN KARTU KREDIT BANK PERMATA</t>
  </si>
  <si>
    <t>NOMOR KARTU KREDIT</t>
  </si>
  <si>
    <t>5189 4399 0993 7908</t>
  </si>
  <si>
    <t>NOMOR REKENING</t>
  </si>
  <si>
    <t>PELUNASAN PINJAMAN KARTU KREDIT BANK MEGA CARREFOUR</t>
  </si>
  <si>
    <t>4890 8700 5952 8985</t>
  </si>
  <si>
    <t>PELUNASAN PINJAMAN KARTU KREDIT BANK MEGA VISA</t>
  </si>
  <si>
    <t>4201 9201 2601 2762</t>
  </si>
  <si>
    <t>TOTAL BIAYA PELUNASAN KARTU KREDIT</t>
  </si>
  <si>
    <t>NAMA                : MUJIANA</t>
  </si>
  <si>
    <t>NIP                      : 921870</t>
  </si>
  <si>
    <t>KETERANGAN    : KCKK SURABAYA</t>
  </si>
  <si>
    <t>PELUNASAN PINJAMAN DI BPK. ARIYANTO</t>
  </si>
  <si>
    <t>TRANFER KE REKENING MUJIANA</t>
  </si>
  <si>
    <t>0885310848</t>
  </si>
  <si>
    <t>TRANSFER</t>
  </si>
  <si>
    <t>Eddy Cung</t>
  </si>
  <si>
    <t>Surabaya, 20 MEI 2013</t>
  </si>
  <si>
    <t>REALISASI PINJAMAN  PELUNASAN TGL 20 MEI 2013</t>
  </si>
  <si>
    <t>REALISASI PINJAMAN  PELUNASAN TGL 27 MEI 2013</t>
  </si>
  <si>
    <t>NAMA                : NANIEK M D</t>
  </si>
  <si>
    <t>NIP                      : 975772</t>
  </si>
  <si>
    <t>KETERANGAN    : KCU SIDOARJO</t>
  </si>
  <si>
    <t>Surabaya, 27 MEI 2013</t>
  </si>
  <si>
    <t>KETERANGAN NOMOR KK</t>
  </si>
  <si>
    <t>8818 000 000 743950</t>
  </si>
  <si>
    <t>PELUNASAN PINJAMAN DI BANK PERMATA</t>
  </si>
  <si>
    <t>BIAYA TELLER</t>
  </si>
  <si>
    <t>PELUNASAN PINJAMAN DI STAND CHART</t>
  </si>
  <si>
    <t>021 053 9526 5</t>
  </si>
  <si>
    <t>TRANFER KE REKENING</t>
  </si>
  <si>
    <t>A/N NANIEK M D</t>
  </si>
  <si>
    <t>0180430211</t>
  </si>
  <si>
    <t>NAMA                : CHAIRUL ANAM</t>
  </si>
  <si>
    <t>KETERANGAN    : ADM KREDIT KW3 DARMO</t>
  </si>
  <si>
    <t>0100998988</t>
  </si>
  <si>
    <t>A/N CHAIRUL ANAM</t>
  </si>
  <si>
    <t>0885050153</t>
  </si>
  <si>
    <t>REALISASI PINJAMAN  PELUNASAN TGL 29 MEI 2013</t>
  </si>
  <si>
    <t>Surabaya, 29 MEI 2013</t>
  </si>
  <si>
    <t>NIP                        : 902859</t>
  </si>
  <si>
    <t>NAMA                : MOCH. ILYAS</t>
  </si>
  <si>
    <t>NIP                        : 914011</t>
  </si>
  <si>
    <t>KETERANGAN    : DRIVER KCU DIPONEGORO</t>
  </si>
  <si>
    <t>02105391596</t>
  </si>
  <si>
    <t xml:space="preserve">PELUNASAN MOBIL DI PT. ASTRA </t>
  </si>
  <si>
    <t>A/N MOCH ILYAS</t>
  </si>
  <si>
    <t>REALISASI PINJAMAN  PELUNASAN TGL 30 MEI 2013</t>
  </si>
  <si>
    <t>NAMA                : EINSTEINA M W</t>
  </si>
  <si>
    <t>NIP                        : 912056</t>
  </si>
  <si>
    <t>KETERANGAN    : RUPA -RUPA KCU DARMO</t>
  </si>
  <si>
    <t>PELUNASAN KARTU KREDIT</t>
  </si>
  <si>
    <t xml:space="preserve">PL SCB </t>
  </si>
  <si>
    <t>02105339799</t>
  </si>
  <si>
    <t>PL CIMB NIAGA</t>
  </si>
  <si>
    <t>8182800000411950</t>
  </si>
  <si>
    <t xml:space="preserve">PELUNASAN KARTU KREDIT BNI </t>
  </si>
  <si>
    <t>BNI MASTERCARD</t>
  </si>
  <si>
    <t>5489 8888 0047 4881</t>
  </si>
  <si>
    <t>PELUNASAN KARTU KREDIT HSBC</t>
  </si>
  <si>
    <t>HSBC VISA</t>
  </si>
  <si>
    <t>4096 7501 4148 6362</t>
  </si>
  <si>
    <t>PELUNASAN KARTU KREDIT PERMATA</t>
  </si>
  <si>
    <t>PERMATA VISA</t>
  </si>
  <si>
    <t>4988 5350 00283930</t>
  </si>
  <si>
    <t>PELUNASAN KARTU KREDIT CIMB NIAGA</t>
  </si>
  <si>
    <t>CIMB NIAGA MASTERCARD</t>
  </si>
  <si>
    <t>5481 1702 0350 4194</t>
  </si>
  <si>
    <t>PELUNASAN KARTU KREDIT BNI SYARIAH</t>
  </si>
  <si>
    <t>BNI SYARIAH MASTERCARD</t>
  </si>
  <si>
    <t>5318 5700 0040 9126</t>
  </si>
  <si>
    <t>PELUNASAN KARTU KREDIT BUKOPIN</t>
  </si>
  <si>
    <t>BUKOPIN VISA</t>
  </si>
  <si>
    <t>4211 6801 0022 7343</t>
  </si>
  <si>
    <t>BUKOPIN MASTERCARD</t>
  </si>
  <si>
    <t>5268 5301 0436 1003</t>
  </si>
  <si>
    <t>PELUNASAN KARTU KREDIT ANZ FEMME</t>
  </si>
  <si>
    <t>ANZ FEMME VISA</t>
  </si>
  <si>
    <t>4055 4201 5302 6204</t>
  </si>
  <si>
    <t>PELUNASAN KARTU KREDIT UOB</t>
  </si>
  <si>
    <t>UOB MASTERCARD</t>
  </si>
  <si>
    <t>5127 6520 0007 1618</t>
  </si>
  <si>
    <t>PERMATA MASTERCARD</t>
  </si>
  <si>
    <t>5189 4390 1105 5607</t>
  </si>
  <si>
    <t>A/N EINSTEINA M W</t>
  </si>
  <si>
    <t>PELUNASAN KARTU KREDIT BCA</t>
  </si>
  <si>
    <t>Surabaya, 30 MEI 2013</t>
  </si>
  <si>
    <t>NAMA                : MENGSENG</t>
  </si>
  <si>
    <t>NIP                        : 973683</t>
  </si>
  <si>
    <t>KETERANGAN    : ATM KANWIL III</t>
  </si>
  <si>
    <t>STANDARD MASTERCARD</t>
  </si>
  <si>
    <t>PELUNASAN KARTU KREDIT STANDART CHARTERED</t>
  </si>
  <si>
    <t>5149 3425 8806 1595</t>
  </si>
  <si>
    <t>1888 8002 2763 8127</t>
  </si>
  <si>
    <t>A/N MENG SENG</t>
  </si>
  <si>
    <t>0880432508</t>
  </si>
  <si>
    <t>TRANFER KE REKENING TAHAP KE-1</t>
  </si>
  <si>
    <t>Surabaya, 31 MEI 2013</t>
  </si>
  <si>
    <t>REALISASI PINJAMAN  PELUNASAN TGL 31 MEI 2013 TAHAP KE-1</t>
  </si>
  <si>
    <t>NIP                       : 973683</t>
  </si>
  <si>
    <t>Surabaya, 03 JUNI 2013</t>
  </si>
  <si>
    <t>REALISASI PINJAMAN  PELUNASAN TGL 03 JUNI 2013 TAHAP KE-II</t>
  </si>
  <si>
    <t>PELUNASAN KARTU KREDIT MANDIRI</t>
  </si>
  <si>
    <t>PELUNASAN KARTU KREDIT CITIBANK</t>
  </si>
  <si>
    <t>4137190301851819</t>
  </si>
  <si>
    <t>DANAMON MASTERCARD</t>
  </si>
  <si>
    <t>5522-3922-1371-0006</t>
  </si>
  <si>
    <t>PELUNASAN KARTU KREDIT BNI</t>
  </si>
  <si>
    <t>4512490000332946</t>
  </si>
  <si>
    <t xml:space="preserve">REALISASI PINJAMAN  PELUNASAN TGL 12 JUNI 2013 </t>
  </si>
  <si>
    <t>NAMA                : TRI MAULANA D</t>
  </si>
  <si>
    <t>NIP                       : 899557</t>
  </si>
  <si>
    <t>KETERANGAN    : EKSPEDISI KCU HR MUHAMMAD</t>
  </si>
  <si>
    <t>4201 9101 6699 1868</t>
  </si>
  <si>
    <t>PELUNASAN KARTU KREDIT BANK PERMATA</t>
  </si>
  <si>
    <t>PELUNASAN KARTU KREDIT BANK MEGA</t>
  </si>
  <si>
    <t>5288 7210 0915 3274</t>
  </si>
  <si>
    <t>PELUNASAN PINJAMAN BPK. ANDIK JOGOBOYO</t>
  </si>
  <si>
    <t>AMBIL TUNAI</t>
  </si>
  <si>
    <t>BIAYA PENDAFTARAN SEKOLAH ANAK</t>
  </si>
  <si>
    <t>MEGA VISA</t>
  </si>
  <si>
    <t>Surabaya, 12 JUNI 2013</t>
  </si>
  <si>
    <t>TRANSFER KE REKENING A/N TRI MAULANA D</t>
  </si>
  <si>
    <t>2131039150</t>
  </si>
  <si>
    <t>NAMA                : DAVID LAMONGI</t>
  </si>
  <si>
    <t>NIP                       : 975130</t>
  </si>
  <si>
    <t>PINJAMAN OMI</t>
  </si>
  <si>
    <t>PELUNASAN PINJAMAN POTONG THR 2012</t>
  </si>
  <si>
    <t>PELUNASAN HUTANG UNTUK PENGAMBILAN SERTIFIKAT</t>
  </si>
  <si>
    <t>NAMA                : BARFITTO</t>
  </si>
  <si>
    <t>NIP                       : 964050</t>
  </si>
  <si>
    <t>KETERANGAN    : KCU DARMO</t>
  </si>
  <si>
    <t>PELUNASAN PINJAMAN BPK. BAIDI</t>
  </si>
  <si>
    <t>PELUNASAN PINJAMAN PENGAMBILAN SERTIFIKAT</t>
  </si>
  <si>
    <t>0889779880</t>
  </si>
  <si>
    <t>PELUNASAN KARTU KREDIT BANK DANAMON</t>
  </si>
  <si>
    <t>5422 6005 5264 7006</t>
  </si>
  <si>
    <t>PELUNASAN KTA DANAMON</t>
  </si>
  <si>
    <t>PELUNASAN PINJAMAN SAUDARA A/N HARTYASNINGSIH</t>
  </si>
  <si>
    <t>4341127143</t>
  </si>
  <si>
    <t>KETERANGAN    : TELLER KCP UNDAAN</t>
  </si>
  <si>
    <t>NIP                           : 902248</t>
  </si>
  <si>
    <t>NAMA                    : WAKHIDAH NURHAYATI</t>
  </si>
  <si>
    <t>0101137618</t>
  </si>
  <si>
    <t>TRANFER TUNAI KE REKENING BCA WAKHIDAH NURHAYATI</t>
  </si>
  <si>
    <t>Surabaya, 17 JUNI 2013</t>
  </si>
  <si>
    <t>NAMA                    : BAMBANG WIBOWO</t>
  </si>
  <si>
    <t>NIP                           : 897720</t>
  </si>
  <si>
    <t>PEMBAYARAN KARTU KREDIT BANK MEGA</t>
  </si>
  <si>
    <t>4201 9100 8105 3737</t>
  </si>
  <si>
    <t>Surabaya, 20 JUNI 2013</t>
  </si>
  <si>
    <t xml:space="preserve">REALISASI PINJAMAN  PELUNASAN TGL 20 JUNI 2013 </t>
  </si>
  <si>
    <t xml:space="preserve">REALISASI PINJAMAN POTONG BONUS 2014 TGL 20 JUNI 2013 </t>
  </si>
  <si>
    <t>NAMA                    : MOCH. ILYAS</t>
  </si>
  <si>
    <t>NIP                           : 914011</t>
  </si>
  <si>
    <t>DIAMBIL TUNAI UNTUK TAMBAHAN PELUNASAN KTA</t>
  </si>
  <si>
    <t xml:space="preserve">REALISASI PINJAMAN TGL 20 JUNI 2013 </t>
  </si>
  <si>
    <t>NAMA                    : BAMBANG ARI K</t>
  </si>
  <si>
    <t>NIP                           : 905300</t>
  </si>
  <si>
    <t xml:space="preserve">PELUNASAN DI K3S </t>
  </si>
  <si>
    <t>A/N BAMBANG ARI K</t>
  </si>
  <si>
    <t>0880405403</t>
  </si>
  <si>
    <t>PELUNASAN DI BUANA INDOMOBIL TRADA PT</t>
  </si>
  <si>
    <t>2582019500</t>
  </si>
  <si>
    <t>NAMA                    : SOEYANTO</t>
  </si>
  <si>
    <t>NIP                           : 900016</t>
  </si>
  <si>
    <t>KETERANGAN    : KCU DIPONEGORO</t>
  </si>
  <si>
    <t>PELUNASAN PINJAMAN KE BPK. SUBAIDI</t>
  </si>
  <si>
    <t>PELUNASAN KE KOPERASI PERDANA ASIA</t>
  </si>
  <si>
    <t>BIAYA PENDAFTARAN SEKOLAH</t>
  </si>
  <si>
    <t>TRANFER A/N SOEYANTO</t>
  </si>
  <si>
    <t>2581433311</t>
  </si>
  <si>
    <t xml:space="preserve">REALISASI PINJAMAN POTONG TAT TAHUN 2013 TGL 21 JUNI 2013 </t>
  </si>
  <si>
    <t>Surabaya, 21 JUNI 2013</t>
  </si>
  <si>
    <t xml:space="preserve">REALISASI PINJAMAN PELUNASAN KARTU KREDIT TGL 25 JUNI 2013 </t>
  </si>
  <si>
    <t>NAMA                    : MUNDI WIRA P</t>
  </si>
  <si>
    <t>NIP                           : 975043</t>
  </si>
  <si>
    <t>KETERANGAN    : KCP KUSUMA BANGSA</t>
  </si>
  <si>
    <t>PINJAMAN  NORMATIF KOPKAR MITRA SEJAHTERA</t>
  </si>
  <si>
    <t>PEMBAYARAN KARTU KREDIT BANK BNI</t>
  </si>
  <si>
    <t>PEMBAYARAN KARTU KREDIT BANK PERMATA</t>
  </si>
  <si>
    <t>PEMBAYARAN KARTU KREDIT BCA</t>
  </si>
  <si>
    <t>5426 4000 0109 0155</t>
  </si>
  <si>
    <t>5408 8990 2003 4296</t>
  </si>
  <si>
    <t>1010 6002 8627 2813</t>
  </si>
  <si>
    <t>Surabaya, 25 JUNI 2013</t>
  </si>
  <si>
    <t>NAMA                    : YUSTINA ELDA H</t>
  </si>
  <si>
    <t>NIP                           : '010610</t>
  </si>
  <si>
    <t>KETERANGAN    : KCP PRAPEN</t>
  </si>
  <si>
    <t>PINJAMAN DILUAR  NORMATIF KOPKAR MITRA SEJAHTERA</t>
  </si>
  <si>
    <t>4890 8700 5729 0091</t>
  </si>
  <si>
    <t>NAMA                    : ISTI S</t>
  </si>
  <si>
    <t>NIP                           : 950149</t>
  </si>
  <si>
    <t>KETERANGAN    : KCP JEMBATAN MERAH PLAZA</t>
  </si>
  <si>
    <t>PELUNASAN PINJAMAN BAPAK ARIYANTO</t>
  </si>
  <si>
    <t>PEMBAYARAN KARTU KREDIT ANZ</t>
  </si>
  <si>
    <t>A/N YUSTINA ELDA H</t>
  </si>
  <si>
    <t>0884572556</t>
  </si>
  <si>
    <t xml:space="preserve">REALISASI PINJAMAN PELUNASAN KARTU KREDIT TGL 24 JUNI 2013 </t>
  </si>
  <si>
    <t>Surabaya, 24 JUNI 2013</t>
  </si>
  <si>
    <t xml:space="preserve">PELUNASAN BANK MANDIRI SYARIAH </t>
  </si>
  <si>
    <t>PELUNASAN PINJAMAN IBU IDA</t>
  </si>
  <si>
    <t xml:space="preserve">PELUNASAN DI BPK. IMRON ROSADI </t>
  </si>
  <si>
    <t>PELUNASAN PINJAMAN BANK SWADESI</t>
  </si>
  <si>
    <t>PENARIKAN TUNAI</t>
  </si>
  <si>
    <t>PELUNASAN KARTU KREDIT BANK BUKOPIN</t>
  </si>
  <si>
    <t>NO KK 4211 6801 1233 3006</t>
  </si>
  <si>
    <t>NO KK 5268 5301 0043 2576</t>
  </si>
  <si>
    <t>NAMA                    : OEKIK DHIAN D</t>
  </si>
  <si>
    <t>NIP                           : 898830</t>
  </si>
  <si>
    <t>KETERANGAN    : PIKW KANWIL III</t>
  </si>
  <si>
    <t>BIAYA TELLER BANK PERMATA</t>
  </si>
  <si>
    <t xml:space="preserve">TRANFER KE REKENING </t>
  </si>
  <si>
    <t>A/N MUNDIWIRA</t>
  </si>
  <si>
    <t xml:space="preserve">REALISASI PINJAMAN PELUNASAN KARTU KREDIT TAHAP I  TGL 25 JUNI 2013 </t>
  </si>
  <si>
    <t>NAMA                    : AGOES WIDJAJA</t>
  </si>
  <si>
    <t>NIP                           : 904741</t>
  </si>
  <si>
    <t>KETERANGAN    :  KANWIL III/ PEMB &amp; KEU</t>
  </si>
  <si>
    <t>PELUNASAN PINJAMAN DI IBU WINNA PUSPITARINI</t>
  </si>
  <si>
    <t xml:space="preserve">TRANFER </t>
  </si>
  <si>
    <t>6720352794</t>
  </si>
  <si>
    <t>PELUNASAN PINJAMAN DI BAPAK. ARIYANTO</t>
  </si>
  <si>
    <t>5120 2122 5571 2023</t>
  </si>
  <si>
    <t xml:space="preserve">REALISASI PINJAMAN PELUNASAN KARTU KREDIT TGL 27 JUNI 2013 </t>
  </si>
  <si>
    <t>Surabaya, 27 JUNI 2013</t>
  </si>
  <si>
    <t>NAMA                    : INA SUGIARTI</t>
  </si>
  <si>
    <t>NIP                           : 972948</t>
  </si>
  <si>
    <t>KETERANGAN    :  KCP PRAPEN</t>
  </si>
  <si>
    <t>PELUNASAN PINJAMAN KARTU KREDIT ANZ</t>
  </si>
  <si>
    <t>NO KK 5120 2122 1992 6149</t>
  </si>
  <si>
    <t>DITRANSFER KE REKENING</t>
  </si>
  <si>
    <t>A/N INA SUGIARTI</t>
  </si>
  <si>
    <t>A/N ISTI S</t>
  </si>
  <si>
    <t>0101207691</t>
  </si>
  <si>
    <t xml:space="preserve">REALISASI PINJAMAN PELUNASAN KARTU KREDIT TAHAP II  TGL 27 JUNI 2013 </t>
  </si>
  <si>
    <t>PELUNASAN PINJAMAN APRIL 2013</t>
  </si>
  <si>
    <t>PELUNASAN PINJAMAN BII</t>
  </si>
  <si>
    <t>PELUNASAN PINJAMAN BPR SURYA ARTHA GUNA MANDIRI</t>
  </si>
  <si>
    <t>PELUNASAN PINJAMAN KARTU KREDIT BCA</t>
  </si>
  <si>
    <t>FLAZZ BCA</t>
  </si>
  <si>
    <t>KETERANGAN NOMOR</t>
  </si>
  <si>
    <t>1889 8004 7205 2718</t>
  </si>
  <si>
    <t>MULAI TAHAP 1-2</t>
  </si>
  <si>
    <t xml:space="preserve">PENARIKAN TUNAI </t>
  </si>
  <si>
    <t>A/N AGOES WIDJAJA</t>
  </si>
  <si>
    <t>0881168960</t>
  </si>
  <si>
    <t>PEMBAYARAN KARTU KREDIT BANK SCB</t>
  </si>
  <si>
    <t>BIAYA TELLER KE BANK SCB</t>
  </si>
  <si>
    <t xml:space="preserve"> </t>
  </si>
  <si>
    <t xml:space="preserve">REALISASI PINJAMAN PELUNASAN KARTU KREDIT TGL 28 JUNI 2013 </t>
  </si>
  <si>
    <t>Surabaya, 28 JUNI 2013</t>
  </si>
  <si>
    <t xml:space="preserve">REALISASI PINJAMAN PELUNASAN KARTU KREDIT TGL 02 JULI 2013 </t>
  </si>
  <si>
    <t>NAMA                    : HAMZAH FANSURI</t>
  </si>
  <si>
    <t>NIP                          : 974430</t>
  </si>
  <si>
    <t>PELUNASAN PINJAMAN DI PEGADAIAN</t>
  </si>
  <si>
    <t>BCA CARD FLAZZ</t>
  </si>
  <si>
    <t>1010 6007 5469 8119</t>
  </si>
  <si>
    <t>A/N AGUSTINA PUSPITASARI</t>
  </si>
  <si>
    <t>A/N HAMZAH FANSURI</t>
  </si>
  <si>
    <t>Surabaya, 02 JULI  2013</t>
  </si>
  <si>
    <t>NAMA                    : SULARMO</t>
  </si>
  <si>
    <t>NIP                          : 901786</t>
  </si>
  <si>
    <t>KETERANGAN    : SOY KW3 DARMO</t>
  </si>
  <si>
    <t>PELUNASAN PINJAMAN KE SAUDARA</t>
  </si>
  <si>
    <t>KETERANGAN NMR REK</t>
  </si>
  <si>
    <t>0100706377</t>
  </si>
  <si>
    <t>A/N KARINING TIYAS</t>
  </si>
  <si>
    <t xml:space="preserve">TRANSFER KE REKENING </t>
  </si>
  <si>
    <t>0880448455</t>
  </si>
  <si>
    <t>NAMA                    : KRIS ANDIJANI</t>
  </si>
  <si>
    <t>NIP                          : 900289</t>
  </si>
  <si>
    <t>PELUNASAN KE BAPAK ARIYANTO</t>
  </si>
  <si>
    <t>PELUNASAN KE BAPAK TARSAN</t>
  </si>
  <si>
    <t>PEMBAYARAN SEKOLAH YANG TERTUNGGAK</t>
  </si>
  <si>
    <t>TRANFER A/N ARIYANTO</t>
  </si>
  <si>
    <t>PELUNASAN KE BAPAK SUBAIDI</t>
  </si>
  <si>
    <t>TRANFER A/N SUBAIDI</t>
  </si>
  <si>
    <t>PELUNASAN KE SASANA ARTHA FINANCE (JAMINAN BPKB LANGSUNG DIAMBIL RINA STAF KOPERASI)</t>
  </si>
  <si>
    <t>Surabaya, 05 JULI  2013</t>
  </si>
  <si>
    <t xml:space="preserve">REALISASI PINJAMAN PELUNASAN KARTU KREDIT TGL 05 JULI 2013 </t>
  </si>
  <si>
    <t xml:space="preserve">REALISASI PINJAMAN PELUNASAN KARTU KREDIT TGL 16 JULI 2013 </t>
  </si>
  <si>
    <t>NAMA                    : TITIK SURYANI</t>
  </si>
  <si>
    <t>NIP                          : 899735</t>
  </si>
  <si>
    <t>KETERANGAN    : KCP PERAK TIMUR</t>
  </si>
  <si>
    <t>PELUNASAN PINJAMAN POTONG TAT 2012</t>
  </si>
  <si>
    <t>PELUNASAN KE IBU ANI ASTUTIE</t>
  </si>
  <si>
    <t>Surabaya, 16 JULI  2013</t>
  </si>
  <si>
    <t xml:space="preserve">REALISASI PINJAMAN PELUNASAN KARTU KREDIT TGL 17 JULI 2013 </t>
  </si>
  <si>
    <t>NAMA                    : KOMARI</t>
  </si>
  <si>
    <t>KETERANGAN    : KCU HR MUHAMMAD</t>
  </si>
  <si>
    <t>NIP                            : 976956</t>
  </si>
  <si>
    <t>BIAYA MATERAI</t>
  </si>
  <si>
    <t>Surabaya, 17 JULI  2013</t>
  </si>
  <si>
    <t>Surabaya, 18 JULI  2013</t>
  </si>
  <si>
    <t>NAMA                    : AGUS SLAMET S</t>
  </si>
  <si>
    <t>NIP                            : 900259</t>
  </si>
  <si>
    <t>KETERANGAN    : KCP GENTENGKALI</t>
  </si>
  <si>
    <t>PELUNASAN KARTU KREDIT VISA BNI</t>
  </si>
  <si>
    <t>PELUNASAN PINJAMAN KE IBU MARIA</t>
  </si>
  <si>
    <t>NAMA                    : WAHYU UTOMO</t>
  </si>
  <si>
    <t>NIP                            : 973267</t>
  </si>
  <si>
    <t>KETERANGAN    : EKSPEDISI KCU RUNGKUT</t>
  </si>
  <si>
    <t>PELUNASAN BIAYA SEWA RUMAH</t>
  </si>
  <si>
    <t>Surabaya, 19 JULI  2013</t>
  </si>
  <si>
    <t xml:space="preserve">REALISASI PINJAMAN PELUNASAN KARTU KREDIT  TAHAP KE - I TGL 18 JULI 2013 </t>
  </si>
  <si>
    <t xml:space="preserve">REALISASI PINJAMAN PELUNASAN KARTU KREDIT  TAHAP KE - II TGL 19 JULI 2013 </t>
  </si>
  <si>
    <t xml:space="preserve">REALISASI PINJAMAN PELUNASAN KARTU KREDIT  TAHAP KE-I TGL 18 JULI 2013 </t>
  </si>
  <si>
    <t xml:space="preserve">REALISASI PINJAMAN PELUNASAN KARTU KREDIT TGL 26 JULI 2013 </t>
  </si>
  <si>
    <t xml:space="preserve">NAMA                    : SOEMARTO </t>
  </si>
  <si>
    <t>NIP                            : 921691</t>
  </si>
  <si>
    <t>KETERANGAN    : EKSPEDISI ADM KREDIT KW3</t>
  </si>
  <si>
    <t xml:space="preserve">PELUNASAN KE BAPAK SAUL </t>
  </si>
  <si>
    <t>BIAYA TAMBAHAN UNTUK RENOVASI</t>
  </si>
  <si>
    <t>Surabaya, 26 JULI  2013</t>
  </si>
  <si>
    <t>A/N SOEMARTO</t>
  </si>
  <si>
    <t>0885541572</t>
  </si>
  <si>
    <t xml:space="preserve">REALISASI PINJAMAN PELUNASAN KARTU KREDIT TGL 29 JULI 2013 </t>
  </si>
  <si>
    <t>NAMA                    : NUGRAHANING</t>
  </si>
  <si>
    <t>NIP                            : 910856</t>
  </si>
  <si>
    <t>KETERANGAN    : K3S KCU GALAXY</t>
  </si>
  <si>
    <t>BAYAR IURAN SIMPANAN WAJIB BULAN JULI 2013</t>
  </si>
  <si>
    <t>PELUNASAN PINJAMAN KE BPR JOYO MANDIRI</t>
  </si>
  <si>
    <t>PELUNASAN DI KOPERASI UNGGUL MAKMUR</t>
  </si>
  <si>
    <t>PELUNASAN PINJAMAN KE BPK. HONGGO</t>
  </si>
  <si>
    <t>PELUNASAN PINJAMAN KE  BPK. ARIYANTO</t>
  </si>
  <si>
    <t>PELUNASAN PINJAMAN KE WOM FINANCE</t>
  </si>
  <si>
    <t>PELUNASAN PINJAMAN KE KOPERASI MALANG ( IVONE )</t>
  </si>
  <si>
    <t>PELUNASAN PINJAMAN KE BPK. MARJUKI</t>
  </si>
  <si>
    <t>Surabaya, 29 JULI  2013</t>
  </si>
  <si>
    <t>NAMA                    : IWAN SANTOSO</t>
  </si>
  <si>
    <t>NIP                            : 911089</t>
  </si>
  <si>
    <t>KETERANGAN    : KCP KEDUNGDORO</t>
  </si>
  <si>
    <t>A/N TEGUH WIDODO</t>
  </si>
  <si>
    <t>TAMBAHAN UNTUK RENOVASI</t>
  </si>
  <si>
    <t>A/N IWAN SANTOSO</t>
  </si>
  <si>
    <t xml:space="preserve">REALISASI PINJAMAN PELUNASAN KARTU KREDIT TGL 30 JULI 2013 </t>
  </si>
  <si>
    <t>Surabaya, 30 JULI  2013</t>
  </si>
  <si>
    <t>NAMA                    : H DANNY A</t>
  </si>
  <si>
    <t>NIP                            : 962205</t>
  </si>
  <si>
    <t>NAMA                    : YOHANES ANDI S</t>
  </si>
  <si>
    <t>NIP                            : 914072</t>
  </si>
  <si>
    <t>KETERANGAN    : KHAZANAH KCU DARMO</t>
  </si>
  <si>
    <t>BIAYA SEWA RUMAH</t>
  </si>
  <si>
    <t>BIAYA RENOVASI RUMAH</t>
  </si>
  <si>
    <t>PEMBAYARAN KARTU KTA CITIBANK</t>
  </si>
  <si>
    <t>0641001456</t>
  </si>
  <si>
    <t>A/N YOHANES ANDI S</t>
  </si>
  <si>
    <t xml:space="preserve">REALISASI PINJAMAN PELUNASAN KARTU KREDIT TAHAP KE - I TGL 30 JULI 2013 </t>
  </si>
  <si>
    <t>NAMA                    : KRISTIN DENNI</t>
  </si>
  <si>
    <t>NIP                            : 974072</t>
  </si>
  <si>
    <t xml:space="preserve">REALISASI PINJAMAN PELUNASAN KARTU KREDIT TAHAP KE - II TGL 31 JULI 2013 </t>
  </si>
  <si>
    <t>KETERANGAN    :  KCU DARMO</t>
  </si>
  <si>
    <t>Surabaya, 31 JULI  2013</t>
  </si>
  <si>
    <t>PELUNASAN BPK. ARI</t>
  </si>
  <si>
    <t>TARIK TUNAI</t>
  </si>
  <si>
    <t>PELUNASAN DI KOPERASI PERDANA ASIA</t>
  </si>
  <si>
    <t>PELUNASAN DI BPK. UNTUNG</t>
  </si>
  <si>
    <t>0880191888</t>
  </si>
  <si>
    <t>NAMA                    : EDY ERYANTO</t>
  </si>
  <si>
    <t>NIP                            : 010667</t>
  </si>
  <si>
    <t>KETERANGAN    :  K3S KCU GALAXY</t>
  </si>
  <si>
    <t xml:space="preserve">PELUNASAN GAGAL DEBET PINJAMAN POTONG THR </t>
  </si>
  <si>
    <t>PELUNASAN DI BPK. ARI</t>
  </si>
  <si>
    <t>PELUNASAN DI BPK BAIDI</t>
  </si>
  <si>
    <t xml:space="preserve">REALISASI PINJAMAN PELUNASAN KARTU KREDIT TGL 31 JULI 2013 </t>
  </si>
  <si>
    <t>NAMA                    : ITA ERNITA</t>
  </si>
  <si>
    <t>NIP                            : 899877</t>
  </si>
  <si>
    <t>PELUNASAN DI LUAR</t>
  </si>
  <si>
    <t>NAMA                    : M NORMAN</t>
  </si>
  <si>
    <t>PELUNASAN KARTU KREDIT BCA A/N ITA SURYANI</t>
  </si>
  <si>
    <t>1888 6013 8130 6208</t>
  </si>
  <si>
    <t>PELUNASAN KARTU KREDIT BANK MEGA A/N ITA SURYANI</t>
  </si>
  <si>
    <t>4890 8700 5962 9023</t>
  </si>
  <si>
    <t>PELUNASAN KARTU KREDIT BANK BNI A/N M NORMAN</t>
  </si>
  <si>
    <t>4105 0410 0157 2940</t>
  </si>
  <si>
    <t>PELUNASAN KARTU KREDIT BANK BUKOPIN A/N M NORMAN</t>
  </si>
  <si>
    <t>4211 6701 0184 3081</t>
  </si>
  <si>
    <t>PELUNASAN KARTU KREDIT BANK MEGA A/N M NORMAN</t>
  </si>
  <si>
    <t>4890 8700 5487 5167</t>
  </si>
  <si>
    <t>4890 8700 5716 9519</t>
  </si>
  <si>
    <t xml:space="preserve">PELUNASAN DI ADIRA FINANCE </t>
  </si>
  <si>
    <t>UNTUK BIAYA RENOVASI RUMAH</t>
  </si>
  <si>
    <t>TRANFER KE REKENING M . NORMAN</t>
  </si>
  <si>
    <t>1907388999</t>
  </si>
  <si>
    <t>PELUNASAN DI KOPERASI GANG VIII KRUKAH SELATAN</t>
  </si>
  <si>
    <t>A/N ITA SURYANI</t>
  </si>
  <si>
    <t>A/N M. NORMAN</t>
  </si>
  <si>
    <t>PELUNASAN KTA BANK MANDIRI  A/N ITA SURYANI</t>
  </si>
  <si>
    <t>NIP                        : 961068</t>
  </si>
  <si>
    <t>KETERANGAN      :  KCP KERTOPATEN</t>
  </si>
  <si>
    <t>NAMA                    : WIDIYASTUTI</t>
  </si>
  <si>
    <t>NIP                          : 974104</t>
  </si>
  <si>
    <t>KETERANGAN    : KCU INDRAPURA</t>
  </si>
  <si>
    <t>PELUNASAN DI BPK. ARIYANTO</t>
  </si>
  <si>
    <t>PELUNASAN DI BPK. BAIDI</t>
  </si>
  <si>
    <t>Surabaya, 01 AGUSTUS 2013</t>
  </si>
  <si>
    <t xml:space="preserve">REALISASI PINJAMAN PELUNASAN KARTU KREDIT TAHAP KE-I TGL 01 AGUSTUS 2013 </t>
  </si>
  <si>
    <t>NAMA                    : JUNITA REBIKA</t>
  </si>
  <si>
    <t>NIP                          : 970654</t>
  </si>
  <si>
    <t xml:space="preserve">REALISASI PINJAMAN PELUNASAN KARTU KREDIT TAHAP KE - I TGL 14 AGUSTUS 2013 </t>
  </si>
  <si>
    <t>Surabaya,14 AGUSTUS 2013</t>
  </si>
  <si>
    <t>TOTAL SEMUA PINJAMAN TAHAP KE-I</t>
  </si>
  <si>
    <t xml:space="preserve">REALISASI PINJAMAN PELUNASAN KARTU KREDIT TAHAP KE-II TGL 14 AGUSTUS 2013 </t>
  </si>
  <si>
    <t>Surabaya, 14 AGUSTUS 2013</t>
  </si>
  <si>
    <t>NAMA                    : SULATIK</t>
  </si>
  <si>
    <t>NIP                          : 920892</t>
  </si>
  <si>
    <t>PELUNASAN DI BPK. UNTUNG JUSAK</t>
  </si>
  <si>
    <t xml:space="preserve">REALISASI PINJAMAN PELUNASAN KARTU KREDIT TAHAP KE - II TGL 16 AGUSTUS 2013 </t>
  </si>
  <si>
    <t>Surabaya,16 AGUSTUS 2013</t>
  </si>
  <si>
    <t>TOTAL SEMUA PINJAMAN TAHAP KE-II</t>
  </si>
  <si>
    <t>Penarikan tunai</t>
  </si>
  <si>
    <t>TOTAL SEMUA PINJAMAN TAHAP KE-III</t>
  </si>
  <si>
    <t>Surabaya,19 AGUSTUS 2013</t>
  </si>
  <si>
    <t xml:space="preserve">REALISASI PINJAMAN PELUNASAN KARTU KREDIT TAHAP KE - III TGL 19 AGUSTUS 2013 </t>
  </si>
  <si>
    <t>PELUNASAN PINJAMAN SANTI KARTIKA</t>
  </si>
  <si>
    <t>PELUNASAN PINJAMAN SRIJONO</t>
  </si>
  <si>
    <t>Surabaya,23 AGUSTUS 2013</t>
  </si>
  <si>
    <t>NAMA                    : HENY RUSDIANA</t>
  </si>
  <si>
    <t>NIP                          : 975392</t>
  </si>
  <si>
    <t>KETERANGAN    : KANWIL III / LOGISTIK</t>
  </si>
  <si>
    <t xml:space="preserve">REALISASI PINJAMAN PELUNASAN KARTU KREDIT TAHAP KE - 1 TGL 23 AGUSTUS 2013 </t>
  </si>
  <si>
    <t>NAMA                    : VIVI YANTI</t>
  </si>
  <si>
    <t>NIP                          : 960188</t>
  </si>
  <si>
    <t>KETERANGAN    : KCP KAPASAN</t>
  </si>
  <si>
    <t xml:space="preserve">REALISASI PINJAMAN PELUNASAN KARTU KREDIT  TGL 23 AGUSTUS 2013 </t>
  </si>
  <si>
    <t xml:space="preserve">TOTAL SEMUA PINJAMAN </t>
  </si>
  <si>
    <t>GAGAL DEBET IURAN SIMPANAN WAJIB BULAN AGUSTUS 2013</t>
  </si>
  <si>
    <t>NAMA                    : SANDY DEBORAH</t>
  </si>
  <si>
    <t>NIP                          : 962795</t>
  </si>
  <si>
    <t>KETERANGAN    : KANWIL III / ADM KREDIT</t>
  </si>
  <si>
    <t xml:space="preserve">REALISASI PINJAMAN PELUNASAN KARTU KREDIT  TAHAP KE - I TGL 23 AGUSTUS 2013 </t>
  </si>
  <si>
    <t>TOTAL SEMUA PINJAMAN TAHAP KE - I</t>
  </si>
  <si>
    <t>PELUNASAN DI BPK. IMRON ROSADI ( ENDIK )</t>
  </si>
  <si>
    <t>4700 11 7559</t>
  </si>
  <si>
    <t>PELUNASAN DI IBU. MARIA KARTIKA G</t>
  </si>
  <si>
    <t>PELUNASAN DI TIMOTHY MARKUS</t>
  </si>
  <si>
    <t>NAMA                    : JO KUI PU</t>
  </si>
  <si>
    <t>NIP                          : 973875</t>
  </si>
  <si>
    <t>0880424599</t>
  </si>
  <si>
    <t xml:space="preserve">TOTAL SEMUA PINJAMAN  </t>
  </si>
  <si>
    <t>PELUNASAN KARTU KREDIT MANDIRI TP SDH DILUNASI YBS</t>
  </si>
  <si>
    <t>SISA DITRANSFER</t>
  </si>
  <si>
    <t>PELUNASAN KK STANDART CHARTERED TP SDH DILUNASI  YBS</t>
  </si>
  <si>
    <t>A/N JO KUI PU</t>
  </si>
  <si>
    <t xml:space="preserve">REALISASI PINJAMAN PELUNASAN KARTU KREDIT  TGL 26 AGUSTUS 2013 </t>
  </si>
  <si>
    <t>Surabaya,26 AGUSTUS 2013</t>
  </si>
  <si>
    <t>NAMA                    : YURI HARTANTI</t>
  </si>
  <si>
    <t>NIP                          : 010608</t>
  </si>
  <si>
    <t>KETERANGAN    : KCP MANYAR</t>
  </si>
  <si>
    <t>PELUNASAN KARTU KREDIT ANZ TP SDH DILUNASI YBS</t>
  </si>
  <si>
    <t>0884618777</t>
  </si>
  <si>
    <t xml:space="preserve">REALISASI PINJAMAN PELUNASAN KARTU KREDIT TAHAP KE - II TGL 27 AGUSTUS 2013 </t>
  </si>
  <si>
    <t>NAMA                    : SANDY DEBORAH M P</t>
  </si>
  <si>
    <t>Surabaya,27 AGUSTUS 2013</t>
  </si>
  <si>
    <t>PELUNASAN BNI MULTI FINANCE</t>
  </si>
  <si>
    <t>TOTAL SEMUA PINJAMAN  TAHAP KE - II</t>
  </si>
  <si>
    <t>VISA MASTER CARD</t>
  </si>
  <si>
    <t>4105 0400 0779 7121</t>
  </si>
  <si>
    <t>5489 8888 0598 1575</t>
  </si>
  <si>
    <t>5421 7701 2357 8765</t>
  </si>
  <si>
    <t>PELUNASAN KARTU KREDIT MEGA</t>
  </si>
  <si>
    <t>4201 9201 1070 1214</t>
  </si>
  <si>
    <t>4890 8700 5472 3096</t>
  </si>
  <si>
    <t>PELUNSAN KARTU KREDIT DANAMON</t>
  </si>
  <si>
    <t>5422 6093 6642 3009</t>
  </si>
  <si>
    <t xml:space="preserve">REALISASI PINJAMAN PELUNASAN KARTU KREDIT TAHAP KE - I TGL 26 AGUSTUS 2013 </t>
  </si>
  <si>
    <t>NAMA                    : RINA INDRIANA</t>
  </si>
  <si>
    <t>NIP                          : 900655</t>
  </si>
  <si>
    <t>KETERANGAN    : KCU GALAXY</t>
  </si>
  <si>
    <t>PELUNASAN DI BPK. ARIYANTO / PINJ TAT &amp; BG 1 BLN</t>
  </si>
  <si>
    <t>PELUNASAN DI BPK. HONGGO/ JUS INDRA KUSUMO</t>
  </si>
  <si>
    <t xml:space="preserve">REALISASI PINJAMAN PELUNASAN KARTU KREDIT  TGL 28 AGUSTUS 2013 </t>
  </si>
  <si>
    <t>Surabaya,28 AGUSTUS 2013</t>
  </si>
  <si>
    <t>NAMA                    : M NAWARI</t>
  </si>
  <si>
    <t>NIP                          : 843032</t>
  </si>
  <si>
    <t xml:space="preserve">PELUNASAN DI BPK. ARIYANTO </t>
  </si>
  <si>
    <t xml:space="preserve">SISA PINJAMAN </t>
  </si>
  <si>
    <t>NAMA                    : MASHUDI</t>
  </si>
  <si>
    <t>NIP                          : 913377</t>
  </si>
  <si>
    <t xml:space="preserve">REALISASI PINJAMAN PELUNASAN KARTU KREDIT TAHAP KE - III  TGL  30 AGUSTUS 2013 </t>
  </si>
  <si>
    <t>SISA PINJAMAN DIAMBIL YBS</t>
  </si>
  <si>
    <t>PELUNASAN PINJAMAN DARURAT KANTOR</t>
  </si>
  <si>
    <t>Surabaya,30 AGUSTUS 2013</t>
  </si>
  <si>
    <t>PELUNASAN PINJAMAN DI ISMAIL</t>
  </si>
  <si>
    <t>PELUNASAN PINJAMAN DI HAFID / SUPARMI</t>
  </si>
  <si>
    <t>PELUNASAN PINJAMAN DI MEGA CARD</t>
  </si>
  <si>
    <t>BIAYA MATERAI (kekurangan)</t>
  </si>
  <si>
    <t>BIAYA PROVISI KOPKAR MITRA SEJAHTERA (kekurangan)</t>
  </si>
  <si>
    <t>Sulis Setiyani</t>
  </si>
  <si>
    <t xml:space="preserve">REALISASI PINJAMAN PELUNASAN KARTU KREDIT TAHAP KE - II TGL 30 AGUSTUS 2013 </t>
  </si>
  <si>
    <t>PELUNASAN PIHAK KE 3 DI BPK. KUSNI NARYANTO</t>
  </si>
  <si>
    <t>30 AGUSTUS 2013</t>
  </si>
  <si>
    <t>4201910319322946</t>
  </si>
  <si>
    <t xml:space="preserve">REALISASI PINJAMAN PELUNASAN KARTU KREDIT TAHAP KE - III TGL 04 SEPTEMBER 2013 </t>
  </si>
  <si>
    <t>PELUNASAN DI KOPERASI SBW JEMURSARI</t>
  </si>
  <si>
    <t>Surabaya,04 SEPTEMBER 2013</t>
  </si>
  <si>
    <t>KEKURANGAN BIAYA PROVISI KOPKAR MITRA SEJAHTERA</t>
  </si>
  <si>
    <t xml:space="preserve">REALISASI PINJAMAN PELUNASAN KARTU KREDIT  TAHAP II TGL 04 SEPTEMBER 2013 </t>
  </si>
  <si>
    <t xml:space="preserve">REALISASI PINJAMAN PELUNASAN KARTU KREDIT  TGL 05 SEPTEMBER 2013 </t>
  </si>
  <si>
    <t>0885061139</t>
  </si>
  <si>
    <t>TRANSFER KE NAWARI</t>
  </si>
  <si>
    <t>Surabaya,05 SEPTEMBER 2013</t>
  </si>
  <si>
    <t>NAMA                    : EVA KURNIANASARI</t>
  </si>
  <si>
    <t>NIP                            : 002674</t>
  </si>
  <si>
    <t>KETERANGAN    : KCP KREMBANGAN</t>
  </si>
  <si>
    <t>SISA PINJAMAN KE EVA KURNIANASARI</t>
  </si>
  <si>
    <t>4689999805</t>
  </si>
  <si>
    <t>Surabaya, 25 SEPTEMBER  2013</t>
  </si>
  <si>
    <t xml:space="preserve">REALISASI PINJAMAN PELUNASAN KARTU KREDIT TAHAP I TGL 25 SEPTEMBER 2013 </t>
  </si>
  <si>
    <t xml:space="preserve">REALISASI PINJAMAN PELUNASAN KARTU KREDIT TAHAP II TGL 17 OKTOBER 2013 </t>
  </si>
  <si>
    <t>Surabaya, 17 OKTOBER  2013</t>
  </si>
  <si>
    <t>Sulis Setyani</t>
  </si>
  <si>
    <t>NAMA                    : M SHOLEH</t>
  </si>
  <si>
    <t>NIP                         : 920893</t>
  </si>
  <si>
    <t>KETERANGAN        : KCU VETERAN</t>
  </si>
  <si>
    <t>PELUNASAN DI ADIRA FINANCE (SEPEDA MOTOR)</t>
  </si>
  <si>
    <t>Surabaya, 28 OKTOBER  2013</t>
  </si>
  <si>
    <t>NAMA                    : TEGUH PRIHANTO</t>
  </si>
  <si>
    <t>NIP                         : 904370</t>
  </si>
  <si>
    <t>KETERANGAN        : KCP PAKUWON CITY</t>
  </si>
  <si>
    <t xml:space="preserve">REALISASI PINJAMAN PELUNASAN KARTU KREDIT TAHAP I TGL 28 OKTOBER 2013 </t>
  </si>
  <si>
    <t>BPKB DIJAMINKAN DI KOP</t>
  </si>
  <si>
    <t>Surabaya, 29 OKTOBER  2013</t>
  </si>
  <si>
    <t xml:space="preserve">REALISASI PINJAMAN PELUNASAN KARTU KREDIT TAHAP I TGL 29 OKTOBER 2013 </t>
  </si>
  <si>
    <t xml:space="preserve">REALISASI PINJAMAN PELUNASAN KARTU KREDIT TAHAP II TGL 31 OKTOBER 2013 </t>
  </si>
  <si>
    <t>Surabaya, 31 OKTOBER  2013</t>
  </si>
  <si>
    <t>NAMA                    : MURYANTO</t>
  </si>
  <si>
    <t>NIP                         : 898330</t>
  </si>
  <si>
    <t>KETERANGAN        : KCU DARMO</t>
  </si>
  <si>
    <t>PELUNASAN KE BAPAK MICHELSEN</t>
  </si>
  <si>
    <t>PELUNASAN KARTU KREDIT CITI BANK</t>
  </si>
  <si>
    <t>0004541791070818101</t>
  </si>
  <si>
    <t>Surabaya, 07 NOVEMBER  2013</t>
  </si>
  <si>
    <t xml:space="preserve">REALISASI PINJAMAN PELUNASAN KARTU KREDIT TGL 07 NOVEMBER 2013 </t>
  </si>
  <si>
    <t>NAMA                    : ONNY SURYANI</t>
  </si>
  <si>
    <t>NIP                         : 911095</t>
  </si>
  <si>
    <t>KETERANGAN        : KCP UNDAAN</t>
  </si>
  <si>
    <t>BAYAR POT. GGL DBT TAT</t>
  </si>
  <si>
    <t>0880871749</t>
  </si>
  <si>
    <t>PELUNASAN KE BAPAK HONGGO</t>
  </si>
  <si>
    <t>SISA PINJAMAN KE ONNY SURYANI</t>
  </si>
  <si>
    <t xml:space="preserve">REALISASI PINJAMAN PELUNASAN KARTU KREDIT TGL 26 NOVEMBER 2013 </t>
  </si>
  <si>
    <t>Surabaya, 26 NOVEMBER  2013</t>
  </si>
  <si>
    <t>6750335274</t>
  </si>
  <si>
    <t>NAMA                    : M. DADANG PRIYONGGO</t>
  </si>
  <si>
    <t>NIP                         : 912806</t>
  </si>
  <si>
    <t>KETERANGAN        : KCP TIDAR</t>
  </si>
  <si>
    <t>BAYAR POT. GGL DBT THR</t>
  </si>
  <si>
    <t xml:space="preserve">REALISASI PINJAMAN PELUNASAN KARTU KREDIT TAHAP I TGL 28 NOVEMBER 2013 </t>
  </si>
  <si>
    <t>A/N. ATIK MARIAH ULFA</t>
  </si>
  <si>
    <t>4700232749</t>
  </si>
  <si>
    <t>PELUNASAN KE SAUDARA KAKAK BPK M. DADANG P</t>
  </si>
  <si>
    <t>Surabaya, 28 NOVEMBER  2013</t>
  </si>
  <si>
    <t xml:space="preserve">REALISASI PINJAMAN PELUNASAN KARTU KREDIT TAHAP II TGL 29 NOVEMBER 2013 </t>
  </si>
  <si>
    <t>1889 8007 5465 7317</t>
  </si>
  <si>
    <t>4890 8700 5862 5055</t>
  </si>
  <si>
    <t>4541 7800 1517 5867</t>
  </si>
  <si>
    <t xml:space="preserve">PELUNASAN KARTU KREDIT NIAGA </t>
  </si>
  <si>
    <t>VISA GOLD</t>
  </si>
  <si>
    <t>MASTERCARD GOLD</t>
  </si>
  <si>
    <t>4599 2002 0064 5211</t>
  </si>
  <si>
    <t>5481 1702 0093 9237</t>
  </si>
  <si>
    <t>Surabaya, 29 NOVEMBER  2013</t>
  </si>
  <si>
    <t xml:space="preserve">REALISASI PINJAMAN PELUNASAN KARTU KREDIT TAHAP III TGL 02 DESEMBER 2013 </t>
  </si>
  <si>
    <t>Sisa Transfer ke M. Dadang Priyonggo</t>
  </si>
  <si>
    <t>Surabaya, 02 DESEMBER  2013</t>
  </si>
  <si>
    <t xml:space="preserve">REALISASI PINJAMAN PELUNASAN KARTU KREDIT TAHAP I TGL 03 DESEMBER 2013 </t>
  </si>
  <si>
    <t>NAMA                    : PARTO</t>
  </si>
  <si>
    <t>NIP                         : 961551</t>
  </si>
  <si>
    <t>KETERANGAN        : KCU DIPONEGORO</t>
  </si>
  <si>
    <t>Surabaya, 03 DESEMBER  2013</t>
  </si>
  <si>
    <t xml:space="preserve">REALISASI PINJAMAN PELUNASAN KARTU KREDIT TGL 06 DESEMBER 2013 </t>
  </si>
  <si>
    <t>Surabaya, 06 DESEMBER  2013</t>
  </si>
  <si>
    <t>NAMA                    : DJOKO PRIYO UTOMO</t>
  </si>
  <si>
    <t>NIP                         : 900257</t>
  </si>
  <si>
    <t>KETERANGAN        : KCP A. YANI</t>
  </si>
  <si>
    <t>PELUNASAN KARTU KREDIT BII</t>
  </si>
  <si>
    <t>5452980040336005</t>
  </si>
  <si>
    <t>PELUNASAN KARTU KREDIT CITI BANK PERSONAL LOAN</t>
  </si>
  <si>
    <t>6103818808</t>
  </si>
  <si>
    <t>PELUNASAN KARTU KREDIT ANZ</t>
  </si>
  <si>
    <t>5120212282655476</t>
  </si>
  <si>
    <t>PELUNASAN KARTU KREDIT STANDART CARTER BANK</t>
  </si>
  <si>
    <t>4511960003392981</t>
  </si>
  <si>
    <t>4201910053352000</t>
  </si>
  <si>
    <t>PELUNASAN KARTU KREDIT BANK MEGA CARFOURE</t>
  </si>
  <si>
    <t>4890870055940267</t>
  </si>
  <si>
    <t xml:space="preserve">REALISASI PINJAMAN PELUNASAN KARTU KREDIT TAHAP II TGL 06 DESEMBER 2013 </t>
  </si>
  <si>
    <t>PELUNASAN KE BAPAK SUUDI</t>
  </si>
  <si>
    <t xml:space="preserve">REALISASI PINJAMAN PELUNASAN KARTU KREDIT TGL 17 DESEMBER 2013 </t>
  </si>
  <si>
    <t>NAMA                    : IRA WAHYU H</t>
  </si>
  <si>
    <t>NIP                         : 951559</t>
  </si>
  <si>
    <t>KETERANGAN        : KCP NGAGEL JAYA SELATAN</t>
  </si>
  <si>
    <t xml:space="preserve">PELUNASAN KE IBU NURAENI JUFTIA TRI </t>
  </si>
  <si>
    <t>5075052666</t>
  </si>
  <si>
    <t>Surabaya, 17 DESEMBER  2013</t>
  </si>
  <si>
    <t>NAMA                    : GATOT SUBROTO</t>
  </si>
  <si>
    <t>NIP                         : 932162</t>
  </si>
  <si>
    <t>NAMA                    : WIDIAWATI T</t>
  </si>
  <si>
    <t>NIP                         : 913619</t>
  </si>
  <si>
    <t>KETERANGAN        : KCP KUSUMABANGSA</t>
  </si>
  <si>
    <t>5081 0211 0885 4768</t>
  </si>
  <si>
    <t>PELUNASAN KARTU KREDIT CITI BANK A/N. WIDIAWATI TJHENDRAWAN</t>
  </si>
  <si>
    <t>72-0448-1606</t>
  </si>
  <si>
    <t>NAMA                    : DJONY SUBAGIO</t>
  </si>
  <si>
    <t>NIP                         : 009766</t>
  </si>
  <si>
    <t>KETERANGAN        : KCU MOJOKERTO</t>
  </si>
  <si>
    <t>KAB. MOJOKERTO</t>
  </si>
  <si>
    <t>PELUNASAN PEMBELIAN TANAH KAVLING DI DESA WIYU KEC. PACET</t>
  </si>
  <si>
    <t>BRI UNIT PACET MOJOKERTO REK. 371201011366532</t>
  </si>
  <si>
    <t>A/N. SAMAD</t>
  </si>
  <si>
    <t>NAMA                    : SETYA HARTONO</t>
  </si>
  <si>
    <t>NIP                         : 885626</t>
  </si>
  <si>
    <t xml:space="preserve">REALISASI PINJAMAN PELUNASAN KARTU KREDIT TGL 11 DESEMBER 2013 </t>
  </si>
  <si>
    <t>Surabaya, 11 DESEMBER  2013</t>
  </si>
  <si>
    <t>Eddi Cung</t>
  </si>
  <si>
    <t xml:space="preserve">TARIK TUNAI DENGAN </t>
  </si>
  <si>
    <t>BILYET GIRO</t>
  </si>
  <si>
    <t>NAMA                    : LILI</t>
  </si>
  <si>
    <t>NIP                         : 898778</t>
  </si>
  <si>
    <t xml:space="preserve">REALISASI PINJAMAN PELUNASAN KARTU KREDIT TGL 12 DESEMBER 2013 </t>
  </si>
  <si>
    <t>Surabaya, 12 DESEMBER  2013</t>
  </si>
  <si>
    <t>NAMA                    : SRI SUTAMI</t>
  </si>
  <si>
    <t>NIP                         : 904457</t>
  </si>
  <si>
    <t>CEK</t>
  </si>
  <si>
    <t>NAMA                    : HENNY</t>
  </si>
  <si>
    <t>NIP                         : 990357</t>
  </si>
  <si>
    <t>NAMA                    : DONNY CAHYONO</t>
  </si>
  <si>
    <t>NIP                         : 896733</t>
  </si>
  <si>
    <t>CEK DANAMON</t>
  </si>
  <si>
    <t>NAMA                    : ANGGA CHINTYA</t>
  </si>
  <si>
    <t>NIP                         : 990524</t>
  </si>
  <si>
    <t>Surabaya, 13 DESEMBER  2013</t>
  </si>
  <si>
    <t xml:space="preserve">REALISASI PINJAMAN PELUNASAN KARTU KREDIT TGL 13 DESEMBER 2013 </t>
  </si>
  <si>
    <t>PELUNASAN KE PT. ASTRA SEDAYA FINANCE Jl. Panglima Sudirman</t>
  </si>
  <si>
    <t>SISA PINJAMAN KE P. GATOT SUBROTO</t>
  </si>
  <si>
    <t>0101353108</t>
  </si>
  <si>
    <t xml:space="preserve">REALISASI PINJAMAN PELUNASAN KARTU KREDIT TGL 18 DESEMBER 2013 </t>
  </si>
  <si>
    <t>Surabaya, 18 DESEMBER  2013</t>
  </si>
  <si>
    <t>NAMA                    : DAVID LAMONGI A</t>
  </si>
  <si>
    <t>NIP                         : '975130</t>
  </si>
  <si>
    <t>KETERANGAN        : KFCC SBY</t>
  </si>
  <si>
    <t>REALISASI PINJAMAN PELUNASAN KARTU KREDIT TGL 20 DESEMBER 2013 (PINJ. POT. BONUS APRIL2014)</t>
  </si>
  <si>
    <t>PELUNASAN KARTU KREDIT BCA A/N. DAVID LAMONGI A</t>
  </si>
  <si>
    <t>PELUNASAN PEGADAIAN A/N. DAVID LAMONGI A</t>
  </si>
  <si>
    <t>1443.8004.1282.2013</t>
  </si>
  <si>
    <t>SISA TRANSFER KE REK. DAVID LAMONGI A</t>
  </si>
  <si>
    <t>0880779206</t>
  </si>
  <si>
    <t>Surabaya, 20 DESEMBER  2013</t>
  </si>
  <si>
    <t>REALISASI PINJAMAN PELUNASAN KARTU KREDIT TGL 31 DESEMBER 2013 (PINJ. POT. BONUS APRIL2014)</t>
  </si>
  <si>
    <t>NAMA                    : AGUSTININGRUM</t>
  </si>
  <si>
    <t>NIP                         : '900848</t>
  </si>
  <si>
    <t>KETERANGAN        : KCP SEMARANG</t>
  </si>
  <si>
    <t>Surabaya, 31 DESEMBER  2013</t>
  </si>
  <si>
    <t>REALISASI PINJAMAN PELUNASAN KARTU KREDIT TGL 24 JANUARI 2014</t>
  </si>
  <si>
    <t>NAMA                    : CHRISTIYANI</t>
  </si>
  <si>
    <t>NIP                         : '921366</t>
  </si>
  <si>
    <t>KETERANGAN        : PSDM KW3</t>
  </si>
  <si>
    <t>PELUNASAN KARTU KREDIT MEGA CAREFOUR</t>
  </si>
  <si>
    <t>PELUNASAN KOPERASI BAKTI UTAMA JATIM</t>
  </si>
  <si>
    <t>VISA</t>
  </si>
  <si>
    <t>4890870053122751</t>
  </si>
  <si>
    <t>MASTERCARD</t>
  </si>
  <si>
    <t>4201920124732346</t>
  </si>
  <si>
    <t>5242610053157502</t>
  </si>
  <si>
    <t>4546331001745126</t>
  </si>
  <si>
    <t>4556320880114618</t>
  </si>
  <si>
    <t>SISA PINJAMAN KE CHRISTIYANI</t>
  </si>
  <si>
    <t>0884316371</t>
  </si>
  <si>
    <t>A/N. CHRISTIYANI</t>
  </si>
  <si>
    <t>Surabaya, 24 JANUARI 2014</t>
  </si>
  <si>
    <t>URGENT</t>
  </si>
  <si>
    <t>NAMA                    : RUDI HANDOKO</t>
  </si>
  <si>
    <t>NIP                         : '977398</t>
  </si>
  <si>
    <t>KETERANGAN        : SOY KW3</t>
  </si>
  <si>
    <t>SISA PINJAMAN KE RUDI HANDOKO</t>
  </si>
  <si>
    <t>1880310000</t>
  </si>
  <si>
    <t>A/N. RUDI HANDOKO</t>
  </si>
  <si>
    <t>4472111105339994</t>
  </si>
  <si>
    <t xml:space="preserve">REALISASI PINJAMAN PELUNASAN KARTU KREDIT TGL 27 JANUARI 2014 </t>
  </si>
  <si>
    <t>NAMA                    : ARIANI</t>
  </si>
  <si>
    <t>NIP                         : 885452</t>
  </si>
  <si>
    <t>KETERANGAN        : KCP KRIAN</t>
  </si>
  <si>
    <t>0501136904</t>
  </si>
  <si>
    <t>A/N. ARIANI</t>
  </si>
  <si>
    <t xml:space="preserve">PELUNASAN PEMBELIAN TANAH KAVLING </t>
  </si>
  <si>
    <t>Surabaya, 27 JANUARI 2014</t>
  </si>
  <si>
    <t>NAMA                    : JOVITA ADERIA IKA P</t>
  </si>
  <si>
    <t>NIP                         : '971054</t>
  </si>
  <si>
    <t>KETERANGAN        : BCA SOLO</t>
  </si>
  <si>
    <t>TRANSFER TAHAP I</t>
  </si>
  <si>
    <t>8290119261</t>
  </si>
  <si>
    <t>A/N. JOVITA ADERIA IKA P</t>
  </si>
  <si>
    <t>Surabaya, 04 FEBRUARI 2014</t>
  </si>
  <si>
    <t>REALISASI PINJAMAN NORMATIF TGL 04 FEBRUARI 2014 TAHAP I</t>
  </si>
  <si>
    <t>REALISASI PINJAMAN NORMATIF TGL 04 FEBRUARI 2014 TAHAP II</t>
  </si>
  <si>
    <t>Surabaya, 07 FEBRUARI 2014</t>
  </si>
  <si>
    <t>TRANSFER TAHAP II</t>
  </si>
  <si>
    <t>NAMA                    : SUSAN ROSALIN NITBANI</t>
  </si>
  <si>
    <t xml:space="preserve">REALISASI PINJAMAN PELUNASAN KARTU KREDIT TGL 27 FEBRUARI 2014 </t>
  </si>
  <si>
    <t>NIP                         : '050151</t>
  </si>
  <si>
    <t>KETERANGAN        : KCP SEMUT</t>
  </si>
  <si>
    <t>PELUNASAN KTA ANZ</t>
  </si>
  <si>
    <t xml:space="preserve">PELUNASAN KARTU KREDIT BUKOPIN </t>
  </si>
  <si>
    <t>mp0014PR</t>
  </si>
  <si>
    <t>421167010184</t>
  </si>
  <si>
    <t xml:space="preserve">        (suami ybs)</t>
  </si>
  <si>
    <t>a/n. Susan Rosalin</t>
  </si>
  <si>
    <t>a/n. Nungky Poernomo</t>
  </si>
  <si>
    <t>SISA PINJAMAN KE SUSAN ROSALIN</t>
  </si>
  <si>
    <t>1026399999</t>
  </si>
  <si>
    <t>Surabaya, 17 FEBRUARI 2014</t>
  </si>
  <si>
    <t>tarik tunai</t>
  </si>
  <si>
    <t xml:space="preserve">REALISASI PINJAMAN PELUNASAN KARTU KREDIT TAHAP II TGL 09 MEI 2014 </t>
  </si>
  <si>
    <t>NAMA                    : POEDJIASTONO</t>
  </si>
  <si>
    <t>NIP                         : '899523</t>
  </si>
  <si>
    <t>BIAYA SEKOLAH ANAK KE POEDJIASTONO</t>
  </si>
  <si>
    <t>0361043803</t>
  </si>
  <si>
    <t>Surabaya, 09 MEI 2014</t>
  </si>
  <si>
    <t>Pembuat,                                                 Pemeriksa,</t>
  </si>
  <si>
    <r>
      <t>Isparina T</t>
    </r>
    <r>
      <rPr>
        <b/>
        <sz val="11"/>
        <color theme="1"/>
        <rFont val="Calibri"/>
        <family val="2"/>
        <scheme val="minor"/>
      </rPr>
      <t xml:space="preserve">                                           </t>
    </r>
    <r>
      <rPr>
        <b/>
        <u/>
        <sz val="11"/>
        <color theme="1"/>
        <rFont val="Calibri"/>
        <family val="2"/>
        <scheme val="minor"/>
      </rPr>
      <t>Wiwid Widyawati</t>
    </r>
  </si>
  <si>
    <t>Staf Simpan Pinjam                       Kabag Simpan Pinjam</t>
  </si>
  <si>
    <t xml:space="preserve">REALISASI PINJAMAN PELUNASAN KARTU KREDIT TAHAP I TGL 28 APRIL 2014 </t>
  </si>
  <si>
    <t>Surabaya, 28 APRIL 2014</t>
  </si>
  <si>
    <t xml:space="preserve">REALISASI PINJAMAN PELUNASAN KARTU KREDIT TAHAP I TGL 16 MEI 2014 </t>
  </si>
  <si>
    <t>NAMA                    : HESTI DWI A</t>
  </si>
  <si>
    <t>NIP                         : '010464</t>
  </si>
  <si>
    <t>Surabaya, 16 MEI 2014</t>
  </si>
  <si>
    <t xml:space="preserve">REALISASI PINJAMAN PELUNASAN KARTU KREDIT TAHAP I TGL 20 MEI 2014 </t>
  </si>
  <si>
    <t>NAMA                    : DAVID LAMONGI</t>
  </si>
  <si>
    <t>KETERANGAN        : KFCC</t>
  </si>
  <si>
    <t>4128220</t>
  </si>
  <si>
    <t>A/N. DAVID LAMONGI A</t>
  </si>
  <si>
    <t>Surabaya, 20 MEI 2014</t>
  </si>
  <si>
    <t xml:space="preserve">REALISASI PINJAMAN PELUNASAN KARTU KREDIT TGL 20 MEI 2014 </t>
  </si>
  <si>
    <t>NAMA                    : TRI MAULANA D</t>
  </si>
  <si>
    <t>NIP                         : '899557</t>
  </si>
  <si>
    <t>KETERANGAN        : KCU HRM</t>
  </si>
  <si>
    <t>PELUNASAN PIHAK KE 3 (KAKAK,IBU,SEKOLAH ANAK YBS)</t>
  </si>
  <si>
    <t xml:space="preserve">REALISASI PINJAMAN PELUNASAN KARTU KREDIT TGL 21 MEI 2014 </t>
  </si>
  <si>
    <t>NAMA                    : TOMMY ALFAN</t>
  </si>
  <si>
    <t>NIP                         : '008887</t>
  </si>
  <si>
    <t>KETERANGAN        : SOK KW3</t>
  </si>
  <si>
    <t>a/n. Tommy Alfan</t>
  </si>
  <si>
    <t>PELUNASAN KARTU KREDIT MEGA METRO</t>
  </si>
  <si>
    <t>PELUNASAN KARTU KREDIT BNI LOTTE</t>
  </si>
  <si>
    <t>PELUNASAN KARTU KREDIT BNI VISA</t>
  </si>
  <si>
    <t>4027 3620 1104 7961</t>
  </si>
  <si>
    <t>5242 6100 5218 9282</t>
  </si>
  <si>
    <t>5120 2122 9921 5348</t>
  </si>
  <si>
    <t>5484 1500 2181 7694</t>
  </si>
  <si>
    <t>4105 0500 0181 0747</t>
  </si>
  <si>
    <t>PELUNASAN KTA STANCARD</t>
  </si>
  <si>
    <t>003527501864</t>
  </si>
  <si>
    <t>SISA PINJAMAN KE TOMMY ALFAN</t>
  </si>
  <si>
    <t>7900110400</t>
  </si>
  <si>
    <t>Surabaya, 21 MEI 2014</t>
  </si>
  <si>
    <t xml:space="preserve">REALISASI PINJAMAN PELUNASAN KARTU KREDIT TAHAP II TGL 21 MEI 2014 </t>
  </si>
  <si>
    <t>PELUNASAN PT. BALARAJA KENCANA MAS</t>
  </si>
  <si>
    <t xml:space="preserve">REALISASI PINJAMAN PELUNASAN KARTU KREDIT TAHAP II TGL 22 MEI 2014 </t>
  </si>
  <si>
    <t>Surabaya, 22 MEI 2014</t>
  </si>
  <si>
    <t>UNTUK BIAYA PERSALINAN ISTRI PAK.DAVID LAMONGI</t>
  </si>
  <si>
    <t>0885294052</t>
  </si>
  <si>
    <t>A/N. PUTRI NUR FAHMI</t>
  </si>
  <si>
    <t>(ISTRI PAK.DAVID LAMONGI)</t>
  </si>
  <si>
    <t xml:space="preserve">REALISASI PINJAMAN PELUNASAN KARTU KREDIT TAHAP III TGL 28 MEI 2014 </t>
  </si>
  <si>
    <t>PELUNASAN KARTU KREDIT STANDCARD</t>
  </si>
  <si>
    <t>PELUNASAN KARTU KREDIT NIAGA</t>
  </si>
  <si>
    <t>4472 1111 0583 9415</t>
  </si>
  <si>
    <t>A/N. HESTI DWI APRILIANI</t>
  </si>
  <si>
    <t>5189 4390 6092 6302</t>
  </si>
  <si>
    <t>4211 6701 0126 1862</t>
  </si>
  <si>
    <t>5443 0400 1643 6057</t>
  </si>
  <si>
    <t>4599 2002 0205 7084</t>
  </si>
  <si>
    <t>5481 1601 0431 0346</t>
  </si>
  <si>
    <t>Surabaya, 28 MEI 2014</t>
  </si>
  <si>
    <t xml:space="preserve">REALISASI PINJAMAN PELUNASAN KARTU KREDIT TAHAP I TGL 30 JUNI 2014 </t>
  </si>
  <si>
    <t>NAMA                    : ISTI SURYANDINI</t>
  </si>
  <si>
    <t>NIP                         : '950149</t>
  </si>
  <si>
    <t>KETERANGAN        : KCP JMP</t>
  </si>
  <si>
    <t>PINJAMAN BARANG KOPKAR MITRA SEJAHTERA</t>
  </si>
  <si>
    <t>16114131-3</t>
  </si>
  <si>
    <t>A/N. ISTI SURYANDINI</t>
  </si>
  <si>
    <t>Surabaya, 30 JUNI 2014</t>
  </si>
  <si>
    <t>PELUNASAN KPR DI BNI</t>
  </si>
  <si>
    <t xml:space="preserve">REALISASI PINJAMAN PELUNASAN KARTU KREDIT TAHAP II TGL 16 JULI 2014 </t>
  </si>
  <si>
    <t>Surabaya, 16 JULI 2014</t>
  </si>
  <si>
    <t>Pendaftaran Bimbingan Belajar SMP &amp; SMA di TRIP</t>
  </si>
  <si>
    <t xml:space="preserve">REALISASI PINJAMAN PELUNASAN KARTU KREDIT TAHAP I TGL 18 JULI 2014 </t>
  </si>
  <si>
    <t>NAMA                    : RUDI KURNIAWAN</t>
  </si>
  <si>
    <t>NIP                         : '973908</t>
  </si>
  <si>
    <t>KETERANGAN        : KCP KREMBANGAN</t>
  </si>
  <si>
    <t>PELUNASAN PINJAMAN POTONG THR 2014</t>
  </si>
  <si>
    <t>Surabaya, 18 JULI 2014</t>
  </si>
  <si>
    <t xml:space="preserve">REALISASI PINJAMAN PELUNASAN KARTU KREDIT TAHAP II TGL 23 JULI 2014 </t>
  </si>
  <si>
    <t>PELUNASAN DI BPK. SAUL HALAMOAN</t>
  </si>
  <si>
    <t>Jl. Coklat 16 Surabaya (Bank Panin)</t>
  </si>
  <si>
    <t>Surabaya, 23 JULI 2014</t>
  </si>
  <si>
    <t xml:space="preserve">REALISASI PINJAMAN PELUNASAN KARTU KREDIT TAHAP I TGL 25 AGUSTUS 2014 </t>
  </si>
  <si>
    <t>NAMA                    : MARUDUT SIREGAR</t>
  </si>
  <si>
    <t>NIP                         : '903212</t>
  </si>
  <si>
    <t>KETERANGAN        : KCP SEPANJANG</t>
  </si>
  <si>
    <t>Surabaya, 25 AGUSTUS 2014</t>
  </si>
  <si>
    <t>PINJAMAN DL NORMATIF KOPKAR MITRA SEJAHTERA</t>
  </si>
  <si>
    <t>NAMA                    : SUKAMTO</t>
  </si>
  <si>
    <t>NIP                         : '910552</t>
  </si>
  <si>
    <t>KETERANGAN        : KCU SIDOARJO</t>
  </si>
  <si>
    <t>NAMA                    : M YOSI FIDAL</t>
  </si>
  <si>
    <t>NIP                         : '960690</t>
  </si>
  <si>
    <t>PELUNASAN KTA</t>
  </si>
  <si>
    <t>NAMA                    : LEONORA W</t>
  </si>
  <si>
    <t>NIP                         : '974928</t>
  </si>
  <si>
    <t>KETERANGAN        : KCP GEDANGAN</t>
  </si>
  <si>
    <t>SISA PINJAMAN KE M YOSI FIDAL</t>
  </si>
  <si>
    <t>0640093935</t>
  </si>
  <si>
    <t xml:space="preserve">REALISASI PINJAMAN PELUNASAN KARTU KREDIT TGL 25 AGUSTUS 2014 </t>
  </si>
  <si>
    <t>PELUNASAN KTA MANDIRI</t>
  </si>
  <si>
    <t>1410100719186</t>
  </si>
  <si>
    <t>A/N. AZARJA BETEKENEN</t>
  </si>
  <si>
    <t xml:space="preserve">REALISASI PINJAMAN PELUNASAN KARTU KREDIT TAHAP II TGL 25 AGUSTUS 2014 </t>
  </si>
  <si>
    <t>PELUNASAN KE CV. ASRI</t>
  </si>
  <si>
    <t>0640336188</t>
  </si>
  <si>
    <t>BCA CAB. PUCANG ANOM</t>
  </si>
  <si>
    <t>SBY</t>
  </si>
  <si>
    <t>A/N. CV. ASRI</t>
  </si>
  <si>
    <t xml:space="preserve">REALISASI PINJAMAN PELUNASAN KARTU KREDIT TAHAP II TGL 27 AGUSTUS 2014 </t>
  </si>
  <si>
    <t>A/N. KOP KARY SDA</t>
  </si>
  <si>
    <t>PELUNASAN DI KOPERASI WARLISDA REK. BANK MANDIRI</t>
  </si>
  <si>
    <t>1410012445</t>
  </si>
  <si>
    <t>Surabaya, 27 AGUSTUS 2014</t>
  </si>
  <si>
    <t>(SETELAH PELUNASAN MOHON DI MINTAKAN KWITANSI DARI KOPERASI WARLISDA)</t>
  </si>
  <si>
    <t>5750184369</t>
  </si>
  <si>
    <t>A/N. INDRA PRASETYAWAN</t>
  </si>
  <si>
    <t>PELUNASAN KE BAPAK INDRA PRASETYAWAN (REK. BCA)</t>
  </si>
  <si>
    <t>PELUNASAN KE IBU TUTUS (REK. BNI)</t>
  </si>
  <si>
    <t>0270855718</t>
  </si>
  <si>
    <t>A/N. DENYS CANDRA IRAWAN</t>
  </si>
  <si>
    <t xml:space="preserve">REALISASI PINJAMAN PELUNASAN KARTU KREDIT TAHAP III TGL 27 AGUSTUS 2014 </t>
  </si>
  <si>
    <t xml:space="preserve">REALISASI PINJAMAN PELUNASAN KARTU KREDIT TAHAP III TGL 29 AGUSTUS 2014 </t>
  </si>
  <si>
    <t>5243250301371040</t>
  </si>
  <si>
    <t>Surabaya, 29 AGUSTUS 2014</t>
  </si>
  <si>
    <t>untuk bayar kartu kredit &amp; sekolah anak</t>
  </si>
  <si>
    <t>0181188242</t>
  </si>
  <si>
    <t>A/N. MARUDUT SIREGAR</t>
  </si>
  <si>
    <t>PELUNASAN DENDA GGL DBT PINJAMAN</t>
  </si>
  <si>
    <t>PELUNASAN BUNGA GGL DBT PINJAMAN</t>
  </si>
  <si>
    <t xml:space="preserve">REALISASI PINJAMAN PELUNASAN KARTU KREDIT TAHAP IV TGL 01 SEPTEMBER 2014 </t>
  </si>
  <si>
    <t>SISA PINJAMAN KE BPK. SUKAMTO</t>
  </si>
  <si>
    <t>0182930600</t>
  </si>
  <si>
    <t>Surabaya, 01 SEPTEMBER 2014</t>
  </si>
  <si>
    <t>SISA PINJAMAN KE MARUDUT SIREGAR</t>
  </si>
  <si>
    <t>PELUNASAN BPR JATI LESTARI</t>
  </si>
  <si>
    <t>SISA PINJAMAN KE IBU LEONORA W</t>
  </si>
  <si>
    <t>5489 8888 0594 9846</t>
  </si>
  <si>
    <t>A/N. LEONORA WILHELMINA</t>
  </si>
  <si>
    <t>3023886</t>
  </si>
  <si>
    <t>0180342010</t>
  </si>
  <si>
    <t xml:space="preserve">REALISASI PINJAMAN PELUNASAN KARTU KREDIT TAHAP IV TGL 03 SEPTEMBER 2014 </t>
  </si>
  <si>
    <t>Surabaya, 03 SEPTEMBER 2014</t>
  </si>
  <si>
    <t>(BPKB ambil dan ditahan di koperasi)</t>
  </si>
  <si>
    <t xml:space="preserve">REALISASI PINJAMAN PELUNASAN KARTU KREDIT TGL 25 SEPTEMBER 2014 </t>
  </si>
  <si>
    <t>NAMA                    : PRIANTONO S</t>
  </si>
  <si>
    <t>NIP                         : '900781</t>
  </si>
  <si>
    <t>KETERANGAN        : HIW KW3</t>
  </si>
  <si>
    <t>Surabaya, 25 SEPTEMBER 2014</t>
  </si>
  <si>
    <t>0885518759</t>
  </si>
  <si>
    <t>0331313342</t>
  </si>
  <si>
    <t>NAMA                    : BAMBANG KURNIAWAN</t>
  </si>
  <si>
    <t>NIP                         : 898803</t>
  </si>
  <si>
    <t>KETERANGAN        : KAS DELTASARI</t>
  </si>
  <si>
    <t>RENOVASI RUMAH</t>
  </si>
  <si>
    <t>PELUNASAN PIHAK KE 3</t>
  </si>
  <si>
    <t>A/N. MARDJUKI</t>
  </si>
  <si>
    <t>PELUNASAN KARTU KREDIT CITY BANK CARD</t>
  </si>
  <si>
    <t>4541780013925651</t>
  </si>
  <si>
    <t>A/N. PRIANTONO</t>
  </si>
  <si>
    <t>PELUNASAN KARTU KREDIT CITY BANK PL</t>
  </si>
  <si>
    <t>6129307402</t>
  </si>
  <si>
    <t>PELUNASAN KARTU KREDIT CITY BANK HSBC PL</t>
  </si>
  <si>
    <t>045336880840</t>
  </si>
  <si>
    <t>PELUNASAN KARTU KREDIT CITY BANK UOB CARD</t>
  </si>
  <si>
    <t>4219202000616400</t>
  </si>
  <si>
    <t>PELUNASAN KARTU KREDIT CITY BNI MASTER CARD</t>
  </si>
  <si>
    <t>5426400001296125</t>
  </si>
  <si>
    <t>PELUNASAN KARTU KREDIT CITY BNI VISA CARD</t>
  </si>
  <si>
    <t>4105050001401828</t>
  </si>
  <si>
    <t>PELUNASAN BPR SURYA ARTHA GUNA MANDIRI</t>
  </si>
  <si>
    <t>PELUNASAN KOPERASI CITRA ABADI</t>
  </si>
  <si>
    <t>1010730861</t>
  </si>
  <si>
    <t>A/N. KOPERASI CITRA ABADI</t>
  </si>
  <si>
    <t>(untuk pengambilan BPKB di Jl. Barata Jaya No. 76 Sby)</t>
  </si>
  <si>
    <t>Jl. IR. H. SOEKARNO RUKO ICON 21 MERR BLOK R35-36 SBY</t>
  </si>
  <si>
    <t>NO.KONTRAK 34011000001613 A/N. BAMBANG KURNIAWAN</t>
  </si>
  <si>
    <t>(BPKB SEPEDA MOTOR HONDA VARIO diambil dengan surat kuasa dari koperasi untuk ditahan di koperasi)</t>
  </si>
  <si>
    <t>FARHAN</t>
  </si>
  <si>
    <t>NO. HP '085733201974</t>
  </si>
  <si>
    <t xml:space="preserve">PELUNASAN FINANCE </t>
  </si>
  <si>
    <t xml:space="preserve">REALISASI PINJAMAN PELUNASAN KARTU KREDIT TGL 24 OKTOBER 2014 </t>
  </si>
  <si>
    <t>NAMA                    : CHANDRA</t>
  </si>
  <si>
    <t>NIP                         : '973888</t>
  </si>
  <si>
    <t>KETERANGAN        : KCP RAJAWALI</t>
  </si>
  <si>
    <t xml:space="preserve">PELUNASAN KARTU KREDIT CITY BANK </t>
  </si>
  <si>
    <t>5401 8401 1324 3425</t>
  </si>
  <si>
    <t>8805005838</t>
  </si>
  <si>
    <t>SISA PINJAMAN KE BPK. CHANDRA</t>
  </si>
  <si>
    <t>PELUNASAN UANG ADIK BPK. CHANDRA</t>
  </si>
  <si>
    <t>A/N. SUWARNI (istri Bpk.chandra)</t>
  </si>
  <si>
    <t>A/N. JUENI (adik Bpk.chandra)</t>
  </si>
  <si>
    <t>3640838999</t>
  </si>
  <si>
    <t>A/N. CHANDRA</t>
  </si>
  <si>
    <t>Surabaya, 24 OKTOBER 2014</t>
  </si>
  <si>
    <t>NAMA                    : M ALIMAKI</t>
  </si>
  <si>
    <t>NIP                         : '900836</t>
  </si>
  <si>
    <t>PELUNASAN KPR BNI</t>
  </si>
  <si>
    <t>228520817</t>
  </si>
  <si>
    <t>A/N. Mohammad Alimaki</t>
  </si>
  <si>
    <t>5426 4000 1118 9203</t>
  </si>
  <si>
    <t>SISA PINJAMAN KE BPK. Mohammad Alimaki</t>
  </si>
  <si>
    <t>0101190951</t>
  </si>
  <si>
    <t>NAMA                    : WAWAN</t>
  </si>
  <si>
    <t>NIP                         : '006281</t>
  </si>
  <si>
    <t>PELUNASAN KARTU KREDIT PERMATA BANK</t>
  </si>
  <si>
    <t xml:space="preserve">PELUNASAN KARTU KREDIT ANZ </t>
  </si>
  <si>
    <t>5288 7210 0900 8031</t>
  </si>
  <si>
    <t>A/N. WAWAN</t>
  </si>
  <si>
    <t>4374 5000 0116 2717</t>
  </si>
  <si>
    <t>SISA PINJAMAN KE BPK. WAWAN</t>
  </si>
  <si>
    <t>8290117578</t>
  </si>
  <si>
    <t>NAMA                    : TRI WIBOWO</t>
  </si>
  <si>
    <t>NIP                         : '912202</t>
  </si>
  <si>
    <t>KETERANGAN        : KCU GALAXY</t>
  </si>
  <si>
    <t>5398371</t>
  </si>
  <si>
    <t>A/N. TRI WIBOWO,SE.</t>
  </si>
  <si>
    <t>PELUNASAN PIJ. DI SAUDARA</t>
  </si>
  <si>
    <t>SISA PINJAMAN KE BPK. TRI WIBOWO</t>
  </si>
  <si>
    <t>7880044910</t>
  </si>
  <si>
    <t>A/N. TRI WIBOWO</t>
  </si>
  <si>
    <t>NAMA                    : SUMANTO</t>
  </si>
  <si>
    <t>NIP                         : '962380</t>
  </si>
  <si>
    <t xml:space="preserve">FEE KOPERASI </t>
  </si>
  <si>
    <t>5550171378</t>
  </si>
  <si>
    <t>A/N. LINDA SETYONINGSIH</t>
  </si>
  <si>
    <t>PELUNASAN PEMBY. LAPTOP HP DI SUPP MEGA COM</t>
  </si>
  <si>
    <t xml:space="preserve">REALISASI PINJAMAN PELUNASAN KARTU KREDIT TGL 28 OKTOBER 2014 </t>
  </si>
  <si>
    <t>NAMA                    : ACHMAD CHUDORI A</t>
  </si>
  <si>
    <t>NIP                         : '899561</t>
  </si>
  <si>
    <t>PELUNASAN KARTU KREDIT BANK MEGA VISA</t>
  </si>
  <si>
    <t>PELUNASAN KARTU KREDIT BANK MANDIRI VISA</t>
  </si>
  <si>
    <t>4201 9201 1410 9208</t>
  </si>
  <si>
    <t>A/N. ACHMAD CHUDORI A</t>
  </si>
  <si>
    <t>4902 8303 0189 4375</t>
  </si>
  <si>
    <t>Surabaya, 28 OKTOBER 2014</t>
  </si>
  <si>
    <t>NIP                         : '961300</t>
  </si>
  <si>
    <t>PELUNASAN KARTU KREDIT STANDARD CHARTERED</t>
  </si>
  <si>
    <t>5443 0400 1093 7191</t>
  </si>
  <si>
    <t>A/N. ESTER WIWITANINGSIH</t>
  </si>
  <si>
    <t>SISA PINJAMAN KE IBU. ESTER WIWITANINGSIH</t>
  </si>
  <si>
    <t>NAMA                    : ESTER WIWITANINGSIH</t>
  </si>
  <si>
    <t xml:space="preserve">REALISASI PINJAMAN PELUNASAN KARTU KREDIT TGL 31 OKTOBER 2014 </t>
  </si>
  <si>
    <t>Surabaya, 31 OKTOBER 2014</t>
  </si>
  <si>
    <t xml:space="preserve">REALISASI PINJAMAN PELUNASAN KARTU KREDIT TGL 21 NOVEMBER 2014 </t>
  </si>
  <si>
    <t>NAMA                    : FRIDA</t>
  </si>
  <si>
    <t>NIP                         : '010242</t>
  </si>
  <si>
    <t>KETERANGAN        : PEMBUKUAN KW3</t>
  </si>
  <si>
    <t>SISA PINJAMAN KE IBU. FRIDA</t>
  </si>
  <si>
    <t>Surabaya, 21 NOVEMBER 2014</t>
  </si>
  <si>
    <t>5120 2122 6114 5747</t>
  </si>
  <si>
    <t>A/N. FRIDA</t>
  </si>
  <si>
    <t>5443 0400 1061 0012</t>
  </si>
  <si>
    <t>5268 5301 0020 5048</t>
  </si>
  <si>
    <t>4201 9201 3733 9212</t>
  </si>
  <si>
    <t xml:space="preserve">REALISASI PINJAMAN PELUNASAN KARTU KREDIT TGL 25 NOVEMBER 2014 </t>
  </si>
  <si>
    <t>NIP                         : '920893</t>
  </si>
  <si>
    <t>PELUNASAN SEKOLAH</t>
  </si>
  <si>
    <t>4211 6701 0205 4027</t>
  </si>
  <si>
    <t>A/N. MUHAMAD SHOLEH</t>
  </si>
  <si>
    <t>PELUNASAN UANG PANGKAL</t>
  </si>
  <si>
    <t>PELUNASAN UANG KELENGKAPAN</t>
  </si>
  <si>
    <t>Surabaya, 25 NOVEMBER 2014</t>
  </si>
  <si>
    <t>SISA PINJAMAN KE BPK. RUDI KURNIAWAN</t>
  </si>
  <si>
    <t xml:space="preserve">REALISASI PINJAMAN PELUNASAN KARTU KREDIT TGL 26 NOVEMBER 2014 </t>
  </si>
  <si>
    <t>NAMA                    : SABAR</t>
  </si>
  <si>
    <t>NIP                         : '910245</t>
  </si>
  <si>
    <t>PELUNASAN BPKB DI ADIK</t>
  </si>
  <si>
    <t>PELUNASAN PERPANJANGAN STNK</t>
  </si>
  <si>
    <t>Surabaya, 26 NOVEMBER 2014</t>
  </si>
  <si>
    <t xml:space="preserve">REALISASI PINJAMAN PELUNASAN KARTU KREDIT TGL 28 NOVEMBER 2014 </t>
  </si>
  <si>
    <t>NAMA                    : SUBROTO</t>
  </si>
  <si>
    <t>NIP                         : '853373</t>
  </si>
  <si>
    <t>KETERANGAN        : KCP TUNJUNGAN</t>
  </si>
  <si>
    <t xml:space="preserve">PELUNASAN KARTU KREDIT </t>
  </si>
  <si>
    <t>SISA PINJAMAN KE BPK. SUBROTO</t>
  </si>
  <si>
    <t>2584455666</t>
  </si>
  <si>
    <t>A/N. SUBROTO</t>
  </si>
  <si>
    <t>Surabaya, 28 NOVEMBER 2014</t>
  </si>
  <si>
    <t xml:space="preserve">REALISASI PINJAMAN PELUNASAN KARTU KREDIT TGL 05 DESEMBER 2014 </t>
  </si>
  <si>
    <t>NAMA                    : EFI SUHERMAN</t>
  </si>
  <si>
    <t>NIP                         : '972239</t>
  </si>
  <si>
    <t>Surabaya, 05 DESEMBER 2014</t>
  </si>
  <si>
    <t>4890 8700 5203 0625</t>
  </si>
  <si>
    <t>A/N. EFI SOEHARMAN</t>
  </si>
  <si>
    <t>4027 3620 1007 0097</t>
  </si>
  <si>
    <t>4201 9200 7436 8828</t>
  </si>
  <si>
    <t>5149 3425 8055 8317</t>
  </si>
  <si>
    <t>5200 3702 6660 0000</t>
  </si>
  <si>
    <t>4105 0400 0894 6487</t>
  </si>
  <si>
    <t>5489 8888 0593 0986</t>
  </si>
  <si>
    <t>4096 7501 4270 5117</t>
  </si>
  <si>
    <t>1889 8005 5817 9310</t>
  </si>
  <si>
    <t>JANGAN DULU</t>
  </si>
  <si>
    <r>
      <t xml:space="preserve">PELUNASAN KARTU KREDIT VISA MEGA CARREFOUR </t>
    </r>
    <r>
      <rPr>
        <sz val="10"/>
        <color theme="1"/>
        <rFont val="Calibri"/>
        <family val="2"/>
        <scheme val="minor"/>
      </rPr>
      <t>(TUTUP KARTU)</t>
    </r>
  </si>
  <si>
    <r>
      <t xml:space="preserve">PELUNASAN KARTU KREDIT UOB                                 </t>
    </r>
    <r>
      <rPr>
        <sz val="10"/>
        <color theme="1"/>
        <rFont val="Calibri"/>
        <family val="2"/>
        <scheme val="minor"/>
      </rPr>
      <t>(TUTUP KARTU)</t>
    </r>
  </si>
  <si>
    <r>
      <t xml:space="preserve">PELUNASAN KARTU KREDIT BNI VISA                           </t>
    </r>
    <r>
      <rPr>
        <sz val="10"/>
        <color theme="1"/>
        <rFont val="Calibri"/>
        <family val="2"/>
        <scheme val="minor"/>
      </rPr>
      <t>(TUTUP KARTU)</t>
    </r>
  </si>
  <si>
    <r>
      <t xml:space="preserve">PELUNASAN KARTU KREDIT BNI MASTERCARD           </t>
    </r>
    <r>
      <rPr>
        <sz val="10"/>
        <color theme="1"/>
        <rFont val="Calibri"/>
        <family val="2"/>
        <scheme val="minor"/>
      </rPr>
      <t>(TUTUP KARTU)</t>
    </r>
  </si>
  <si>
    <r>
      <t xml:space="preserve">PELUNASAN KARTU KREDIT BII                                     </t>
    </r>
    <r>
      <rPr>
        <sz val="10"/>
        <color theme="1"/>
        <rFont val="Calibri"/>
        <family val="2"/>
        <scheme val="minor"/>
      </rPr>
      <t>(TUTUP KARTU)</t>
    </r>
  </si>
  <si>
    <r>
      <t xml:space="preserve">PELUNASAN KARTU KREDIT STANDCARD                     </t>
    </r>
    <r>
      <rPr>
        <sz val="10"/>
        <color theme="1"/>
        <rFont val="Calibri"/>
        <family val="2"/>
        <scheme val="minor"/>
      </rPr>
      <t>(TUTUP KARTU)</t>
    </r>
  </si>
  <si>
    <r>
      <t xml:space="preserve">PELUNASAN KARTU KREDIT HSBC                                </t>
    </r>
    <r>
      <rPr>
        <sz val="10"/>
        <color theme="1"/>
        <rFont val="Calibri"/>
        <family val="2"/>
        <scheme val="minor"/>
      </rPr>
      <t>(TUTUP KARTU)</t>
    </r>
  </si>
  <si>
    <r>
      <t xml:space="preserve">PELUNASAN KARTU KREDIT VISA MEGA                       </t>
    </r>
    <r>
      <rPr>
        <sz val="10"/>
        <color theme="1"/>
        <rFont val="Calibri"/>
        <family val="2"/>
        <scheme val="minor"/>
      </rPr>
      <t>(TUTUP KARTU)</t>
    </r>
  </si>
  <si>
    <r>
      <t xml:space="preserve">PELUNASAN PINJAMAN SAUDARA                            </t>
    </r>
    <r>
      <rPr>
        <sz val="10"/>
        <color theme="1"/>
        <rFont val="Calibri"/>
        <family val="2"/>
        <scheme val="minor"/>
      </rPr>
      <t>(MINTA KWITANSI)</t>
    </r>
  </si>
  <si>
    <r>
      <t xml:space="preserve">PELUNASAN KARTU KREDIT BCA VISA                          </t>
    </r>
    <r>
      <rPr>
        <sz val="10"/>
        <color theme="1"/>
        <rFont val="Calibri"/>
        <family val="2"/>
        <scheme val="minor"/>
      </rPr>
      <t>(BAYAR KARTU)</t>
    </r>
  </si>
  <si>
    <r>
      <t xml:space="preserve">PELUNASAN KARTU KREDIT BCA CARD                        </t>
    </r>
    <r>
      <rPr>
        <sz val="10"/>
        <color theme="1"/>
        <rFont val="Calibri"/>
        <family val="2"/>
        <scheme val="minor"/>
      </rPr>
      <t>(BAYAR KARTU)</t>
    </r>
  </si>
  <si>
    <t>SISA PINJAMAN KE IBU.EFI SUHERMAN</t>
  </si>
  <si>
    <t>2581437775</t>
  </si>
  <si>
    <t>A/N. EFI SUHERMAN</t>
  </si>
  <si>
    <t>NAMA                    : SRIJANI ISMULANDARI</t>
  </si>
  <si>
    <t>NIP                         : '962203</t>
  </si>
  <si>
    <t>KETERANGAN        : KCP KEMBANG JEPUN</t>
  </si>
  <si>
    <t>4472 1111 0653 0153</t>
  </si>
  <si>
    <t>A/N. SRIJANI ISMULANDARI</t>
  </si>
  <si>
    <t>4988 5381 6062 1758</t>
  </si>
  <si>
    <t>5189 4390 5978 4407</t>
  </si>
  <si>
    <t>4567 9805 4159 0006</t>
  </si>
  <si>
    <t>SISA PINJAMAN KE IBU. SRIJANI ISMULANDARI</t>
  </si>
  <si>
    <t>468 108 4848</t>
  </si>
  <si>
    <t xml:space="preserve">REALISASI PINJAMAN PELUNASAN KARTU KREDIT TGL 09 DESEMBER 2014 </t>
  </si>
  <si>
    <t>NAMA                    : SARDJONO SOETANTO</t>
  </si>
  <si>
    <t>NIP                         : '896730</t>
  </si>
  <si>
    <t>BANK MANDIRI KRIAN SIDOARJO REK. 1410007536170</t>
  </si>
  <si>
    <t>A/N. IMA KRISNAWATI</t>
  </si>
  <si>
    <t xml:space="preserve">TARIK TUNAI </t>
  </si>
  <si>
    <t>Surabaya, 09 DESEMBER 2014</t>
  </si>
  <si>
    <t xml:space="preserve">REALISASI PINJAMAN PELUNASAN KARTU KREDIT TGL 10 DESEMBER 2014 </t>
  </si>
  <si>
    <r>
      <t xml:space="preserve">PELUNASAN KARTU KREDIT HSBC                          </t>
    </r>
    <r>
      <rPr>
        <sz val="8"/>
        <color theme="1"/>
        <rFont val="Calibri"/>
        <family val="2"/>
        <scheme val="minor"/>
      </rPr>
      <t>(TUTUP KARTU)</t>
    </r>
  </si>
  <si>
    <r>
      <t xml:space="preserve">PELUNASAN KARTU KREDIT PERMATA                  </t>
    </r>
    <r>
      <rPr>
        <sz val="8"/>
        <color theme="1"/>
        <rFont val="Calibri"/>
        <family val="2"/>
        <scheme val="minor"/>
      </rPr>
      <t>(TUTUP KARTU)</t>
    </r>
  </si>
  <si>
    <r>
      <t xml:space="preserve">PELUNASAN KARTU KREDIT DANAMON                 </t>
    </r>
    <r>
      <rPr>
        <sz val="8"/>
        <color theme="1"/>
        <rFont val="Calibri"/>
        <family val="2"/>
        <scheme val="minor"/>
      </rPr>
      <t>(TUTUP KARTU)</t>
    </r>
  </si>
  <si>
    <r>
      <t xml:space="preserve">SISA PINJAMAN KE IBU. SRIJANI ISMULANDARI     </t>
    </r>
    <r>
      <rPr>
        <sz val="10"/>
        <color theme="1"/>
        <rFont val="Calibri"/>
        <family val="2"/>
        <scheme val="minor"/>
      </rPr>
      <t>(MINTA KWITANSI)</t>
    </r>
  </si>
  <si>
    <t>Surabaya, 10 DESEMBER 2014</t>
  </si>
  <si>
    <t xml:space="preserve">REALISASI PINJAMAN PELUNASAN KARTU KREDIT TGL 24 DESEMBER 2014 </t>
  </si>
  <si>
    <t>NAMA                    : ELIZABETH SIAGIAN</t>
  </si>
  <si>
    <t xml:space="preserve">NIP                         : </t>
  </si>
  <si>
    <t xml:space="preserve">KETERANGAN        : </t>
  </si>
  <si>
    <t>PELUNASAN BFI</t>
  </si>
  <si>
    <t>Surabaya, 24 DESEMBER 2014</t>
  </si>
  <si>
    <t xml:space="preserve">REALISASI PINJAMAN PELUNASAN KARTU KREDIT TGL 02 JANUARI 2015 </t>
  </si>
  <si>
    <t>NAMA                    : WAHYU PUTRI</t>
  </si>
  <si>
    <t>NIP                         : '913365</t>
  </si>
  <si>
    <t>KETERANGAN        : KCP MEGAGROSIR</t>
  </si>
  <si>
    <t>SISA PINJAMAN KE IBU.WAHYU PUTRI UTK RENOVASI RUMAH</t>
  </si>
  <si>
    <t>Surabaya, 02 JANUARI 2015</t>
  </si>
  <si>
    <t>A/N. WAHYU PUTRI</t>
  </si>
  <si>
    <t>0101104001</t>
  </si>
  <si>
    <t>DIBERIKAN SETELAH BPKB DI SERAHKAN KE KOPERASI</t>
  </si>
  <si>
    <t>PELUNASAN KKB (KREDIT KENDARAN BERMOTOR) BCA (TAHAN BPKB)</t>
  </si>
  <si>
    <t xml:space="preserve">REALISASI PINJAMAN PELUNASAN KARTU KREDIT TGL 16 JANUARI 2015 </t>
  </si>
  <si>
    <t>NIP                         : '914072</t>
  </si>
  <si>
    <t>Surabaya, 16 JANUARI 2015</t>
  </si>
  <si>
    <t>TAMBAHAN BUNGA BERJALAN</t>
  </si>
  <si>
    <t xml:space="preserve">A/N. YOHANES ANDI SUHARDONO </t>
  </si>
  <si>
    <t>4219 2020 7042 3927</t>
  </si>
  <si>
    <t xml:space="preserve">A/N. YOHANES ANDI </t>
  </si>
  <si>
    <t>4472 1111 0801 4917</t>
  </si>
  <si>
    <t xml:space="preserve">A/N. MR SUHARDONO  YOHANES ANDI </t>
  </si>
  <si>
    <r>
      <t xml:space="preserve">PELUNASAN KARTU KREDIT CITI BANK, REK=72 0442 0062 </t>
    </r>
    <r>
      <rPr>
        <sz val="8"/>
        <color theme="1"/>
        <rFont val="Calibri"/>
        <family val="2"/>
        <scheme val="minor"/>
      </rPr>
      <t>(TUTUP KARTU)</t>
    </r>
  </si>
  <si>
    <t>5081 0289 9339 0048</t>
  </si>
  <si>
    <r>
      <t xml:space="preserve">PELUNASAN KARTU KREDIT UOB BUANA                             </t>
    </r>
    <r>
      <rPr>
        <sz val="8"/>
        <color theme="1"/>
        <rFont val="Calibri"/>
        <family val="2"/>
        <scheme val="minor"/>
      </rPr>
      <t>(TUTUP KARTU)</t>
    </r>
  </si>
  <si>
    <r>
      <t xml:space="preserve">PELUNASAN KARTU KREDIT HSBC                                        </t>
    </r>
    <r>
      <rPr>
        <sz val="8"/>
        <color theme="1"/>
        <rFont val="Calibri"/>
        <family val="2"/>
        <scheme val="minor"/>
      </rPr>
      <t>(TUTUP KARTU)</t>
    </r>
  </si>
  <si>
    <r>
      <t xml:space="preserve">SEWA RUMAH                                                                </t>
    </r>
    <r>
      <rPr>
        <sz val="10"/>
        <color theme="1"/>
        <rFont val="Calibri"/>
        <family val="2"/>
        <scheme val="minor"/>
      </rPr>
      <t>(MINTA KWITANSI)</t>
    </r>
  </si>
  <si>
    <r>
      <t xml:space="preserve">PELUNASAN PINJAMAN KE SAUDARA                            </t>
    </r>
    <r>
      <rPr>
        <sz val="10"/>
        <color theme="1"/>
        <rFont val="Calibri"/>
        <family val="2"/>
        <scheme val="minor"/>
      </rPr>
      <t>(MINTA KWITANSI)</t>
    </r>
  </si>
  <si>
    <t xml:space="preserve">REALISASI PINJAMAN PELUNASAN KARTU KREDIT TGL 29 JANUARI 2015 </t>
  </si>
  <si>
    <t>NAMA                    : CHRISTIEN GUNAWAN</t>
  </si>
  <si>
    <t>NIP                         : '962356</t>
  </si>
  <si>
    <t>KETERANGAN        : KCP GOLDEN CITY MALL</t>
  </si>
  <si>
    <t>Surabaya, 29 JANUARI 2015</t>
  </si>
  <si>
    <r>
      <t xml:space="preserve">PELUNASAN KARTU KREDIT MEGA                                        </t>
    </r>
    <r>
      <rPr>
        <sz val="8"/>
        <color theme="1"/>
        <rFont val="Calibri"/>
        <family val="2"/>
        <scheme val="minor"/>
      </rPr>
      <t>(TUTUP KARTU)</t>
    </r>
  </si>
  <si>
    <r>
      <t xml:space="preserve">PELUNASAN KARTU KREDIT ANZ                                           </t>
    </r>
    <r>
      <rPr>
        <sz val="8"/>
        <color theme="1"/>
        <rFont val="Calibri"/>
        <family val="2"/>
        <scheme val="minor"/>
      </rPr>
      <t>(TUTUP KARTU)</t>
    </r>
  </si>
  <si>
    <r>
      <t xml:space="preserve">PELUNASAN KARTU KREDIT BNI MASTER                              </t>
    </r>
    <r>
      <rPr>
        <sz val="8"/>
        <color theme="1"/>
        <rFont val="Calibri"/>
        <family val="2"/>
        <scheme val="minor"/>
      </rPr>
      <t>(TUTUP KARTU)</t>
    </r>
  </si>
  <si>
    <t>SISA PINJAMAN KE IBU. CHRISTIEN GUNAWAN</t>
  </si>
  <si>
    <t>4157 3502 4534 0262</t>
  </si>
  <si>
    <t>A/N. CHRISTIEN</t>
  </si>
  <si>
    <t>4890 8700 5580 4844</t>
  </si>
  <si>
    <t>A/N. CHRISTIEN GUNAWAN</t>
  </si>
  <si>
    <t>5489 8888 0559 8460</t>
  </si>
  <si>
    <r>
      <t xml:space="preserve">(UNTUK GANTI BNI.VISA (TUTUP KARTU) &amp; SEBAGIAN ANZ) </t>
    </r>
    <r>
      <rPr>
        <sz val="9"/>
        <color theme="1"/>
        <rFont val="Calibri"/>
        <family val="2"/>
        <scheme val="minor"/>
      </rPr>
      <t>(MINTA KWITANSI)</t>
    </r>
  </si>
  <si>
    <t>8290133336</t>
  </si>
  <si>
    <t xml:space="preserve">REALISASI PINJAMAN STNK TGL 09 FEBRUARI 2015 </t>
  </si>
  <si>
    <t>NAMA                    : MUHAMAD SHOLEH</t>
  </si>
  <si>
    <t>Surabaya, 09 FEBRUARI 2015</t>
  </si>
  <si>
    <t>A/N. Dini Fitri Hariyanti (istri ybs)</t>
  </si>
  <si>
    <t>PELUNASAN STNK SEPEDA MOTOR MATI 1 TAHUN</t>
  </si>
  <si>
    <t>NAMA                    : RUDY BHAKTI SAMUDRA AMIN</t>
  </si>
  <si>
    <t>NIP                         : '912218</t>
  </si>
  <si>
    <t>Surabaya, 11 FEBRUARI 2015</t>
  </si>
  <si>
    <r>
      <t xml:space="preserve">PELUNASAN KARTU KREDIT BII                                             </t>
    </r>
    <r>
      <rPr>
        <sz val="8"/>
        <color theme="1"/>
        <rFont val="Calibri"/>
        <family val="2"/>
        <scheme val="minor"/>
      </rPr>
      <t>(TUTUP KARTU)</t>
    </r>
  </si>
  <si>
    <t>5520 0868 2658 1000</t>
  </si>
  <si>
    <t>A/N. RUDY BHAKTI SAMUDRA AMIN</t>
  </si>
  <si>
    <t>4309 8100 5539 6008</t>
  </si>
  <si>
    <t>A/N. RUDY BHAKTI S A</t>
  </si>
  <si>
    <r>
      <t xml:space="preserve">PELUNASAN KARTU KREDIT HSBC                                         </t>
    </r>
    <r>
      <rPr>
        <sz val="8"/>
        <color theme="1"/>
        <rFont val="Calibri"/>
        <family val="2"/>
        <scheme val="minor"/>
      </rPr>
      <t>(TUTUP KARTU)</t>
    </r>
  </si>
  <si>
    <t>4096 7501 4042 4190</t>
  </si>
  <si>
    <t>SISA PINJAMAN KE BPK. RUDY BHAKTI SAMUDRA AMIN</t>
  </si>
  <si>
    <t>NIP                         : '900655</t>
  </si>
  <si>
    <t>A/N. RINA INDRIANA</t>
  </si>
  <si>
    <t>4157 3500 9091 4005</t>
  </si>
  <si>
    <t>4219 2020 7047 0563</t>
  </si>
  <si>
    <r>
      <t xml:space="preserve">SISA PINJAMAN KE IBU.RINA INDRIANA UTK RENOVASI RUMAH  </t>
    </r>
    <r>
      <rPr>
        <sz val="8"/>
        <color theme="1"/>
        <rFont val="Calibri"/>
        <family val="2"/>
        <scheme val="minor"/>
      </rPr>
      <t>(MINTA KWITANSI</t>
    </r>
    <r>
      <rPr>
        <sz val="12"/>
        <color theme="1"/>
        <rFont val="Calibri"/>
        <family val="2"/>
        <scheme val="minor"/>
      </rPr>
      <t>)</t>
    </r>
  </si>
  <si>
    <r>
      <t xml:space="preserve">PELUNASAN KARTU KREDIT ANZ                                                     </t>
    </r>
    <r>
      <rPr>
        <sz val="8"/>
        <color theme="1"/>
        <rFont val="Calibri"/>
        <family val="2"/>
        <scheme val="minor"/>
      </rPr>
      <t>(TUTUP KARTU)</t>
    </r>
  </si>
  <si>
    <r>
      <t xml:space="preserve">PELUNASAN KARTU KREDIT UOB                                                    </t>
    </r>
    <r>
      <rPr>
        <sz val="8"/>
        <color theme="1"/>
        <rFont val="Calibri"/>
        <family val="2"/>
        <scheme val="minor"/>
      </rPr>
      <t>(TUTUP KARTU)</t>
    </r>
  </si>
  <si>
    <r>
      <t xml:space="preserve">PELUNASAN PIHAK KE 3                                                                 </t>
    </r>
    <r>
      <rPr>
        <sz val="8"/>
        <color theme="1"/>
        <rFont val="Calibri"/>
        <family val="2"/>
        <scheme val="minor"/>
      </rPr>
      <t>(MINTA KWITANSI)</t>
    </r>
  </si>
  <si>
    <t xml:space="preserve">REALISASI PINJAMAN PELUNASAN KARTU KREDIT TGL 11 FEBRUARI 2015 </t>
  </si>
  <si>
    <t xml:space="preserve">REALISASI PINJAMAN PELUNASAN KARTU KREDIT TGL 12 FEBRUARI 2015 </t>
  </si>
  <si>
    <t>Surabaya, 12 FEBRUARI 2015</t>
  </si>
  <si>
    <r>
      <t xml:space="preserve">UNTUK PELUNASAN PIHAK KE 3                                           </t>
    </r>
    <r>
      <rPr>
        <sz val="10"/>
        <color theme="1"/>
        <rFont val="Calibri"/>
        <family val="2"/>
        <scheme val="minor"/>
      </rPr>
      <t>(MINTA KWITANSI)</t>
    </r>
  </si>
  <si>
    <t xml:space="preserve">REALISASI PINJAMAN PELUNASAN KARTU KREDIT TGL 16 FEBRUARI 2015 </t>
  </si>
  <si>
    <t>NAMA                    : FENNY MARLINA</t>
  </si>
  <si>
    <t>NIP                         : '973239</t>
  </si>
  <si>
    <t>KETERANGAN        : KCP SUNCITY</t>
  </si>
  <si>
    <r>
      <t xml:space="preserve">PELUNASAN PINJAMAN DI CNB                  </t>
    </r>
    <r>
      <rPr>
        <sz val="8"/>
        <color theme="1"/>
        <rFont val="Calibri"/>
        <family val="2"/>
        <scheme val="minor"/>
      </rPr>
      <t>(AMBIL SERTIFIKAT DAN DI JAMINKAN DI KOPERASI)</t>
    </r>
  </si>
  <si>
    <t>SISA PINJAMAN KE IBU.FENNY MARLINA UTK RENOVASI RUMAH</t>
  </si>
  <si>
    <t>DIBERIKAN SETELAH SERTIFIKAT DI SERAHKAN KE KOPERASI</t>
  </si>
  <si>
    <t>Surabaya, 16 FEBRUARI 2015</t>
  </si>
  <si>
    <t>A/N. FENNY MARLINA</t>
  </si>
  <si>
    <t xml:space="preserve">REALISASI PINJAMAN KHUSUS UMROH 2015 PT. MITRA SENTRAL USAHA (MSU) TGL 04 MARET 2015 </t>
  </si>
  <si>
    <t>NAMA                    : ERWINA MARY SOEPENO</t>
  </si>
  <si>
    <t>NIP                         : '902264</t>
  </si>
  <si>
    <t>KETERANGAN        : KCP DELTA PLAZA</t>
  </si>
  <si>
    <t>PELUNASAN PINJAMAN DI PT. MITRA SENTRAL USAHA (MSU)</t>
  </si>
  <si>
    <t>0880991001</t>
  </si>
  <si>
    <t>A/N. MITRA SENTRAL USAHA</t>
  </si>
  <si>
    <t>Surabaya, 04 MARET 2015</t>
  </si>
  <si>
    <t>NAMA                    : TRI HARYONO</t>
  </si>
  <si>
    <t>NIP                         : '914063</t>
  </si>
  <si>
    <t>KETERANGAN        : KEUANGAN KW3</t>
  </si>
  <si>
    <t>SISA PINJAMAN KE BPK. TRI HARYONO</t>
  </si>
  <si>
    <t>3631230791</t>
  </si>
  <si>
    <t>A/N. TRI HARYONO</t>
  </si>
  <si>
    <t xml:space="preserve">REALISASI PINJAMAN TGL 06 MARET 2015 </t>
  </si>
  <si>
    <t>NAMA                    : Wiwid Widyawati</t>
  </si>
  <si>
    <t>NIP                         : '030305</t>
  </si>
  <si>
    <t>KETERANGAN        : KOMITSE</t>
  </si>
  <si>
    <t xml:space="preserve">PENGALIHAN AGEN AIR MINERAL AXOGY DARI KOPERASI </t>
  </si>
  <si>
    <t>6710090007</t>
  </si>
  <si>
    <t>MODAL ORDER KEMBALI AIR GALON AXOGY</t>
  </si>
  <si>
    <t>0885162377</t>
  </si>
  <si>
    <t>A/N. Wiwid Widyawati</t>
  </si>
  <si>
    <t>A/N. Koperasi Mitra Sejahtera</t>
  </si>
  <si>
    <t>Surabaya, 06 MARET 2015</t>
  </si>
  <si>
    <t>Wina Saraswati</t>
  </si>
  <si>
    <t xml:space="preserve">REALISASI PINJAMAN TGL 17 MARET 2015 </t>
  </si>
  <si>
    <t>NIP                         : '976160</t>
  </si>
  <si>
    <t>KETERANGAN        : KCU RUNGKUT</t>
  </si>
  <si>
    <t>NAMA                    : YENI RAHMAWATI</t>
  </si>
  <si>
    <t>BUKA OUTLATE AXOGY</t>
  </si>
  <si>
    <t>Surabaya, 17 MARET 2015</t>
  </si>
  <si>
    <t xml:space="preserve">REALISASI PINJAMAN TGL 26 MARET 2015 </t>
  </si>
  <si>
    <t>NAMA                    : MARJUKI</t>
  </si>
  <si>
    <t>NIP                         : '962069</t>
  </si>
  <si>
    <r>
      <t xml:space="preserve">PELUNASAN KARTU KREDIT CITI BANK                              </t>
    </r>
    <r>
      <rPr>
        <sz val="8"/>
        <color theme="1"/>
        <rFont val="Calibri"/>
        <family val="2"/>
        <scheme val="minor"/>
      </rPr>
      <t>(TUTUP KARTU)</t>
    </r>
  </si>
  <si>
    <t>4541 7900 6225 2410</t>
  </si>
  <si>
    <r>
      <t xml:space="preserve">PELUNASAN KTA CITI FINANCIAL                              </t>
    </r>
    <r>
      <rPr>
        <sz val="8"/>
        <color theme="1"/>
        <rFont val="Calibri"/>
        <family val="2"/>
        <scheme val="minor"/>
      </rPr>
      <t>(MINTA SURAT PELUNASAN)</t>
    </r>
  </si>
  <si>
    <r>
      <t xml:space="preserve">SISA PINJAMAN KE BPK.MARJUKI                                     </t>
    </r>
    <r>
      <rPr>
        <sz val="8"/>
        <color theme="1"/>
        <rFont val="Calibri"/>
        <family val="2"/>
        <scheme val="minor"/>
      </rPr>
      <t>(MINTA KWITANSI)</t>
    </r>
  </si>
  <si>
    <t>Surabaya, 26 MARET 2015</t>
  </si>
  <si>
    <t xml:space="preserve">REALISASI PINJAMAN TGL 04 MEI 2015 </t>
  </si>
  <si>
    <t>NAMA                    : MOCHAMAD YOSI FIDAL</t>
  </si>
  <si>
    <r>
      <t xml:space="preserve">PELUNASAN KARTU KREDIT PERMATA                              </t>
    </r>
    <r>
      <rPr>
        <sz val="8"/>
        <color theme="1"/>
        <rFont val="Calibri"/>
        <family val="2"/>
        <scheme val="minor"/>
      </rPr>
      <t>(TUTUP KARTU)</t>
    </r>
  </si>
  <si>
    <t>SUDAH DI BAYAR YBS</t>
  </si>
  <si>
    <t>TRANSFER PINJAMAN KE BPK. MOCHAMAD YOSI FIDAL</t>
  </si>
  <si>
    <t>A/N. MOCHAMAD YOSI FIDAL</t>
  </si>
  <si>
    <t>Surabaya, 04 MEI 2015</t>
  </si>
  <si>
    <t>NAMA                    : GUSTI NURMANSYAH</t>
  </si>
  <si>
    <t>NIP                         : '896610</t>
  </si>
  <si>
    <r>
      <t xml:space="preserve">SISA PINJAMAN KE BPK. GUSTI NURMANSYAH                 </t>
    </r>
    <r>
      <rPr>
        <sz val="8"/>
        <color theme="1"/>
        <rFont val="Calibri"/>
        <family val="2"/>
        <scheme val="minor"/>
      </rPr>
      <t>(MINTA KWITANSI)</t>
    </r>
  </si>
  <si>
    <r>
      <t xml:space="preserve">PELUNASAN PEGADAIAN                                                   </t>
    </r>
    <r>
      <rPr>
        <sz val="8"/>
        <color theme="1"/>
        <rFont val="Calibri"/>
        <family val="2"/>
        <scheme val="minor"/>
      </rPr>
      <t>(MINTA BUKTI)</t>
    </r>
  </si>
  <si>
    <t xml:space="preserve">SISA PINJAMAN KE BPK. GUSTI NURMANSYAH                 </t>
  </si>
  <si>
    <t>8290142033</t>
  </si>
  <si>
    <t xml:space="preserve">REALISASI PINJAMAN TGL 05 MEI 2015 </t>
  </si>
  <si>
    <t>Surabaya, 05 MEI 2015</t>
  </si>
  <si>
    <t xml:space="preserve">REALISASI PINJAMAN TGL 08 MEI 2015 </t>
  </si>
  <si>
    <t>KETERANGAN        : KCP GOLDEN CITY</t>
  </si>
  <si>
    <t>5184 9401 0084 1711</t>
  </si>
  <si>
    <t>CHRISTIEN GUNAWAN</t>
  </si>
  <si>
    <t>Surabaya, 08 MEI 2015</t>
  </si>
  <si>
    <r>
      <t xml:space="preserve">PELUNASAN KARTU KREDIT PERMATA MASTERCARD     </t>
    </r>
    <r>
      <rPr>
        <sz val="8"/>
        <color theme="1"/>
        <rFont val="Calibri"/>
        <family val="2"/>
        <scheme val="minor"/>
      </rPr>
      <t>(TUTUP KARTU)</t>
    </r>
  </si>
  <si>
    <t xml:space="preserve">REALISASI PINJAMAN TGL 09 JUNI 2015 </t>
  </si>
  <si>
    <t>NAMA                    : MOCH. ARIEF KAPRAWI</t>
  </si>
  <si>
    <t>NIP                         : '901149</t>
  </si>
  <si>
    <t>PINJAMAN KHUSUS KOPKAR MITRA SEJAHTERA</t>
  </si>
  <si>
    <t>PELUNASAN PINJAMAN PIHAK KE 3</t>
  </si>
  <si>
    <t>0100162873</t>
  </si>
  <si>
    <t>SUDARTI INDRIANI</t>
  </si>
  <si>
    <t>Surabaya, 09 JUNI 2015</t>
  </si>
  <si>
    <t xml:space="preserve">REALISASI PINJAMAN TGL 26 JUNI 2015 </t>
  </si>
  <si>
    <t>NAMA                    : NURIL HUDHA</t>
  </si>
  <si>
    <t>NIP                         : '911077</t>
  </si>
  <si>
    <t>KETERANGAN        : KCP JMP PLAZA</t>
  </si>
  <si>
    <t>Surabaya, 26 JUNI 2015</t>
  </si>
  <si>
    <t>NAMA                    : ARIEF EFFENDI</t>
  </si>
  <si>
    <t>NIP                         : '914080</t>
  </si>
  <si>
    <t>KETERANGAN        : KCP KERTOPATEN</t>
  </si>
  <si>
    <t>( DIBERIKAN SETELAH ATM &amp; SERTIFIKAT DISERAHKAN KE KOPERASI )</t>
  </si>
  <si>
    <r>
      <t xml:space="preserve">PELUNASAN PEMBELIAN TANAH                                  </t>
    </r>
    <r>
      <rPr>
        <sz val="10"/>
        <color theme="1"/>
        <rFont val="Calibri"/>
        <family val="2"/>
        <scheme val="minor"/>
      </rPr>
      <t>(MINTA KWITANSI)</t>
    </r>
  </si>
  <si>
    <t>SISA PINJAMAN KE BPK.ARIEF EFFENDI</t>
  </si>
  <si>
    <t>ARIEF EFFENDI</t>
  </si>
  <si>
    <r>
      <t xml:space="preserve">PELUNASAN PEMBELIAN TANAH                                 </t>
    </r>
    <r>
      <rPr>
        <sz val="10"/>
        <color theme="1"/>
        <rFont val="Calibri"/>
        <family val="2"/>
        <scheme val="minor"/>
      </rPr>
      <t>(MINTA KWITANSI)</t>
    </r>
  </si>
  <si>
    <t>( SERTIFIKAT DISERAHKAN KURANG LEBIH 4 BULAN)</t>
  </si>
  <si>
    <t xml:space="preserve">REALISASI PINJAMAN TGL 29 JUNI 2015 </t>
  </si>
  <si>
    <t>NAMA                    : HARTIMAN</t>
  </si>
  <si>
    <t>NIP                         : '853364</t>
  </si>
  <si>
    <t>KETERANGAN        : STS/EXIM VETERAN</t>
  </si>
  <si>
    <t>Surabaya, 29 JUNI 2015</t>
  </si>
  <si>
    <t>0106011341</t>
  </si>
  <si>
    <t>HARTIMAN</t>
  </si>
  <si>
    <t xml:space="preserve">RENOVASI RUMAH (UNTUK PELUNASAN DI K3S)                                                        </t>
  </si>
  <si>
    <t xml:space="preserve">RENOVASI RUMAH </t>
  </si>
  <si>
    <t>( DIBERIKAN SETELAH SERTIFIKAT DISERAHKAN KE KOPERASI )</t>
  </si>
  <si>
    <t xml:space="preserve">REALISASI PINJAMAN TGL 29 JULI 2015 </t>
  </si>
  <si>
    <t>NAMA                    : AMAN SUNARYO</t>
  </si>
  <si>
    <t>NIP                         : '896468</t>
  </si>
  <si>
    <t>Surabaya, 29 JULI 2015</t>
  </si>
  <si>
    <t>( pembayaran mobil dilakukan oleh koperasi &amp; BPKB langsung ditahan koperasi )</t>
  </si>
  <si>
    <r>
      <t xml:space="preserve">PEMBELIAN MOBIL                                  </t>
    </r>
    <r>
      <rPr>
        <sz val="10"/>
        <color theme="1"/>
        <rFont val="Calibri"/>
        <family val="2"/>
        <scheme val="minor"/>
      </rPr>
      <t>(MINTA KWITANSI)</t>
    </r>
  </si>
  <si>
    <t xml:space="preserve">REALISASI PINJAMAN TGL 28 AGUSTUS 2015 </t>
  </si>
  <si>
    <t>NAMA                    : ARIFIN</t>
  </si>
  <si>
    <t>NIP                         : '921897</t>
  </si>
  <si>
    <t>( pembayaran mobil dilakukan oleh koperasi &amp; BPKB langsung ditahan -</t>
  </si>
  <si>
    <t>koperasi &amp; 3 lembar kwitansi bermaterai sbg kuasa jual )</t>
  </si>
  <si>
    <t>SISA PINJAMAN KE BPK.ARIFIN</t>
  </si>
  <si>
    <t>1021033991</t>
  </si>
  <si>
    <t>ARIFIN</t>
  </si>
  <si>
    <t>Surabaya, 28 AGUSTUS 2015</t>
  </si>
  <si>
    <t xml:space="preserve">REALISASI PINJAMAN TGL 01 SEPTEMBER 2015 </t>
  </si>
  <si>
    <t>NIP                         : '904370</t>
  </si>
  <si>
    <t>KETERANGAN        : KCP KAPAS KRAMPUNG</t>
  </si>
  <si>
    <t>( BPKB ditahan koperasi )</t>
  </si>
  <si>
    <t>SISA PINJAMAN KE BPK. TEGUH PRIHANTO</t>
  </si>
  <si>
    <t>7880088089</t>
  </si>
  <si>
    <t>TEGUH PRIHANTO</t>
  </si>
  <si>
    <t xml:space="preserve">REALISASI PINJAMAN TGL 02 SEPTEMBER 2015 </t>
  </si>
  <si>
    <t>NAMA                    : ADI SUSANTO</t>
  </si>
  <si>
    <t>NIP                         : '901950</t>
  </si>
  <si>
    <t>( Sertifikat ditahan koperasi )</t>
  </si>
  <si>
    <r>
      <t xml:space="preserve">PELUNASAN PINJAMAN &amp; PENEBUSAN SERTIFIKAT DI K3S  </t>
    </r>
    <r>
      <rPr>
        <sz val="8"/>
        <color theme="1"/>
        <rFont val="Calibri"/>
        <family val="2"/>
        <scheme val="minor"/>
      </rPr>
      <t>(MINTA KWITANSI)</t>
    </r>
  </si>
  <si>
    <t>SISA PINJAMAN KE BPK. ADI SUSANTO</t>
  </si>
  <si>
    <t>0101303151</t>
  </si>
  <si>
    <t>ADI SUSANTO</t>
  </si>
  <si>
    <t>Surabaya, 02 SEPTEMBER 2015</t>
  </si>
  <si>
    <t>Surabaya, 01 SEPTEMBER 2015</t>
  </si>
  <si>
    <t xml:space="preserve">REALISASI PINJAMAN TGL 14 SEPTEMBER 2015 </t>
  </si>
  <si>
    <t>NIP                         : '911089</t>
  </si>
  <si>
    <t>KETERANGAN        : KCP TUNJ PLAZA</t>
  </si>
  <si>
    <r>
      <t xml:space="preserve">PELUNASAN PEMBELIAN RUMAH WARISAN </t>
    </r>
    <r>
      <rPr>
        <sz val="8"/>
        <color theme="1"/>
        <rFont val="Calibri"/>
        <family val="2"/>
        <scheme val="minor"/>
      </rPr>
      <t>(MINTA KWITANSI)</t>
    </r>
  </si>
  <si>
    <t>Surabaya, 14 SEPTEMBER 2015</t>
  </si>
  <si>
    <t>4890 8700 5432 4448 A/N SUGIJARTO</t>
  </si>
  <si>
    <t>SUGIJARTO</t>
  </si>
  <si>
    <t>0101139386</t>
  </si>
  <si>
    <t>NAMA                    : SUGIJARTO</t>
  </si>
  <si>
    <t>NIP                         : 913375</t>
  </si>
  <si>
    <t>5242 6100 5459 4430 A/N SUGIJARTO</t>
  </si>
  <si>
    <t>NAMA                    : BAGUS T</t>
  </si>
  <si>
    <t>NIP                         : 911816</t>
  </si>
  <si>
    <t>KETERANGAN        : KCP MULYOSARI</t>
  </si>
  <si>
    <t>GADAI MOBIL LUXIO W 1884 RB</t>
  </si>
  <si>
    <t>SISA PINJAMAN KE BPK. BAGUS TJATUR P</t>
  </si>
  <si>
    <t xml:space="preserve">SISA PINJAMAN KE BPK. SUGIJARTO </t>
  </si>
  <si>
    <t>0183166287</t>
  </si>
  <si>
    <t>3156 0102 1518 535</t>
  </si>
  <si>
    <t>1410 0053 4472 6</t>
  </si>
  <si>
    <t>0183142566</t>
  </si>
  <si>
    <t>BAGUS TJATUR P</t>
  </si>
  <si>
    <t>JAMINAN SERTIFIKAT : SERTIFIKAT HARUS DI JAMINKAN DI KOPERASI SETELAH LUNAS</t>
  </si>
  <si>
    <t>JAMINAN BPKB KAWASAKI ZX 2007 &amp; BPKB SUZUKI SHOGUN 2001 : BPKB HARUS DI JAMINKAN DI KOPERASI SETELAH LUNAS</t>
  </si>
  <si>
    <t>SISA PINJAMAN KE BPK. SUGIJARTO (MINTA KWITANSI)</t>
  </si>
  <si>
    <r>
      <t xml:space="preserve">PELUNASAN KARTU KREDIT METRO BANK MEGA, REK=5242 6100 5459 4430 </t>
    </r>
    <r>
      <rPr>
        <sz val="8"/>
        <color theme="1"/>
        <rFont val="Calibri"/>
        <family val="2"/>
        <scheme val="minor"/>
      </rPr>
      <t>(</t>
    </r>
    <r>
      <rPr>
        <sz val="12"/>
        <color theme="1"/>
        <rFont val="Calibri"/>
        <family val="2"/>
        <scheme val="minor"/>
      </rPr>
      <t>TUTUP KARTU</t>
    </r>
    <r>
      <rPr>
        <sz val="8"/>
        <color theme="1"/>
        <rFont val="Calibri"/>
        <family val="2"/>
        <scheme val="minor"/>
      </rPr>
      <t>)</t>
    </r>
  </si>
  <si>
    <r>
      <t>PELUNASAN KARTU KREDIT CARREFOUR BANK MEGA, REK= 4890 8700 5432 4448 (</t>
    </r>
    <r>
      <rPr>
        <sz val="11"/>
        <color theme="1"/>
        <rFont val="Calibri"/>
        <family val="2"/>
        <scheme val="minor"/>
      </rPr>
      <t>TUTUP KARTU</t>
    </r>
    <r>
      <rPr>
        <sz val="8"/>
        <color theme="1"/>
        <rFont val="Calibri"/>
        <family val="2"/>
        <scheme val="minor"/>
      </rPr>
      <t>)</t>
    </r>
  </si>
  <si>
    <r>
      <t xml:space="preserve">PELUNASAN a/n ZAKARIYA  </t>
    </r>
    <r>
      <rPr>
        <sz val="8"/>
        <color theme="1"/>
        <rFont val="Calibri"/>
        <family val="2"/>
        <scheme val="minor"/>
      </rPr>
      <t>(</t>
    </r>
    <r>
      <rPr>
        <sz val="12"/>
        <color theme="1"/>
        <rFont val="Calibri"/>
        <family val="2"/>
        <scheme val="minor"/>
      </rPr>
      <t>MINTA BUKTI</t>
    </r>
    <r>
      <rPr>
        <sz val="8"/>
        <color theme="1"/>
        <rFont val="Calibri"/>
        <family val="2"/>
        <scheme val="minor"/>
      </rPr>
      <t>)</t>
    </r>
  </si>
  <si>
    <r>
      <t xml:space="preserve">PELUNASAN a/n SULISMIATY POERWANINGRUM  </t>
    </r>
    <r>
      <rPr>
        <sz val="8"/>
        <color theme="1"/>
        <rFont val="Calibri"/>
        <family val="2"/>
        <scheme val="minor"/>
      </rPr>
      <t>(</t>
    </r>
    <r>
      <rPr>
        <sz val="12"/>
        <color theme="1"/>
        <rFont val="Calibri"/>
        <family val="2"/>
        <scheme val="minor"/>
      </rPr>
      <t>MINTA BUKTI</t>
    </r>
    <r>
      <rPr>
        <sz val="8"/>
        <color theme="1"/>
        <rFont val="Calibri"/>
        <family val="2"/>
        <scheme val="minor"/>
      </rPr>
      <t>)</t>
    </r>
  </si>
  <si>
    <r>
      <t xml:space="preserve">PELUNASAN a/n RINAWATI </t>
    </r>
    <r>
      <rPr>
        <sz val="8"/>
        <color theme="1"/>
        <rFont val="Calibri"/>
        <family val="2"/>
        <scheme val="minor"/>
      </rPr>
      <t>(</t>
    </r>
    <r>
      <rPr>
        <sz val="12"/>
        <color theme="1"/>
        <rFont val="Calibri"/>
        <family val="2"/>
        <scheme val="minor"/>
      </rPr>
      <t>MINTA BUKTI</t>
    </r>
    <r>
      <rPr>
        <sz val="8"/>
        <color theme="1"/>
        <rFont val="Calibri"/>
        <family val="2"/>
        <scheme val="minor"/>
      </rPr>
      <t>)</t>
    </r>
  </si>
  <si>
    <r>
      <t xml:space="preserve">PELUNASAN a/n SITI ROCHAYAH </t>
    </r>
    <r>
      <rPr>
        <sz val="8"/>
        <color theme="1"/>
        <rFont val="Calibri"/>
        <family val="2"/>
        <scheme val="minor"/>
      </rPr>
      <t>(</t>
    </r>
    <r>
      <rPr>
        <sz val="12"/>
        <color theme="1"/>
        <rFont val="Calibri"/>
        <family val="2"/>
        <scheme val="minor"/>
      </rPr>
      <t>MINTA BUKTI</t>
    </r>
    <r>
      <rPr>
        <sz val="8"/>
        <color theme="1"/>
        <rFont val="Calibri"/>
        <family val="2"/>
        <scheme val="minor"/>
      </rPr>
      <t>)</t>
    </r>
  </si>
  <si>
    <r>
      <t xml:space="preserve">PELUNASAN a/n ENDAH SUSILORINI </t>
    </r>
    <r>
      <rPr>
        <sz val="8"/>
        <color theme="1"/>
        <rFont val="Calibri"/>
        <family val="2"/>
        <scheme val="minor"/>
      </rPr>
      <t>(</t>
    </r>
    <r>
      <rPr>
        <sz val="12"/>
        <color theme="1"/>
        <rFont val="Calibri"/>
        <family val="2"/>
        <scheme val="minor"/>
      </rPr>
      <t>MINTA BUKTI</t>
    </r>
    <r>
      <rPr>
        <sz val="8"/>
        <color theme="1"/>
        <rFont val="Calibri"/>
        <family val="2"/>
        <scheme val="minor"/>
      </rPr>
      <t>)</t>
    </r>
  </si>
  <si>
    <r>
      <t xml:space="preserve">PELUNASAN a/n NI NYOMAN SRI MULIAWATI </t>
    </r>
    <r>
      <rPr>
        <sz val="8"/>
        <color theme="1"/>
        <rFont val="Calibri"/>
        <family val="2"/>
        <scheme val="minor"/>
      </rPr>
      <t>(</t>
    </r>
    <r>
      <rPr>
        <sz val="12"/>
        <color theme="1"/>
        <rFont val="Calibri"/>
        <family val="2"/>
        <scheme val="minor"/>
      </rPr>
      <t>MINTA BUKTI</t>
    </r>
    <r>
      <rPr>
        <sz val="8"/>
        <color theme="1"/>
        <rFont val="Calibri"/>
        <family val="2"/>
        <scheme val="minor"/>
      </rPr>
      <t>)</t>
    </r>
  </si>
  <si>
    <r>
      <t xml:space="preserve">PELUNASAN a/n SRI RAHAYU </t>
    </r>
    <r>
      <rPr>
        <sz val="8"/>
        <color theme="1"/>
        <rFont val="Calibri"/>
        <family val="2"/>
        <scheme val="minor"/>
      </rPr>
      <t>(</t>
    </r>
    <r>
      <rPr>
        <sz val="12"/>
        <color theme="1"/>
        <rFont val="Calibri"/>
        <family val="2"/>
        <scheme val="minor"/>
      </rPr>
      <t>MINTA BUKTI</t>
    </r>
    <r>
      <rPr>
        <sz val="8"/>
        <color theme="1"/>
        <rFont val="Calibri"/>
        <family val="2"/>
        <scheme val="minor"/>
      </rPr>
      <t>)</t>
    </r>
  </si>
  <si>
    <t xml:space="preserve">REALISASI PINJAMAN TGL 06 NOVEMBER 2015 </t>
  </si>
  <si>
    <t>Surabaya, 06 NOVEMBER 2015</t>
  </si>
  <si>
    <t>PELUNASAN SISA HUTANG KPR di KKKS SURABAYA</t>
  </si>
  <si>
    <t xml:space="preserve">PELUNASAN SISA HUTANG di PERDANA ASIA </t>
  </si>
  <si>
    <t>0100903334</t>
  </si>
  <si>
    <t>UNTUK MENGAMBIL SERTIFIKAT RUMAH YANG AKAN DIJAMINKAN DI KOPERASI</t>
  </si>
  <si>
    <t>SISA PINJAMAN KE IBU RIRIN TRIYANAWATI</t>
  </si>
  <si>
    <t>RIRIN TRIYANAWATI</t>
  </si>
  <si>
    <t>NAMA                    : RIRIN TRIYANAWATI</t>
  </si>
  <si>
    <t>NIP                         : 898898</t>
  </si>
  <si>
    <t>YBS TTD KWITANSI , YBS TRANSFER SENDIRI</t>
  </si>
  <si>
    <t>PELUNASAN SISA HUTANG di PAK ARYANTO</t>
  </si>
  <si>
    <t xml:space="preserve">REALISASI PINJAMAN TGL 16 NOVEMBER 2015 </t>
  </si>
  <si>
    <t>Surabaya, 16 NOVEMBER 2015</t>
  </si>
  <si>
    <t xml:space="preserve">REALISASI PINJAMAN TGL 08 DESEMBER 2015 </t>
  </si>
  <si>
    <t>NAMA                    : ANA REKASARI</t>
  </si>
  <si>
    <t>NIP                         : 970337</t>
  </si>
  <si>
    <t>PINJAMAN RETAIL KOPKAR MITRA SEJAHTERA</t>
  </si>
  <si>
    <t>PELUNASAN SISA HUTANG UMGR di KKKS SURABAYA</t>
  </si>
  <si>
    <t>0101227200</t>
  </si>
  <si>
    <t>SISA PINJAMAN KE IBU ANA REKASARI</t>
  </si>
  <si>
    <t>Surabaya, 08 DESEMBER 2015</t>
  </si>
  <si>
    <t>YBS TTD KWITANSI, SETELAH ATM &amp; SERTIFIKAT DISERAHKAN KE KOPERASI</t>
  </si>
  <si>
    <t xml:space="preserve">YBS TTD KWITANSI, YBS TRANSFER SENDIRI, SETELAH ATM &amp; SERTIFIKAT </t>
  </si>
  <si>
    <t>DISERAHKAN KE KOPERASI</t>
  </si>
  <si>
    <t xml:space="preserve">REALISASI PINJAMAN TGL 25 NOVEMBER 2015 </t>
  </si>
  <si>
    <t>7230089889</t>
  </si>
  <si>
    <t>A/N. RIRIN TRIYANAWATI</t>
  </si>
  <si>
    <t>Surabaya, 25 NOVEMBER 2015</t>
  </si>
  <si>
    <t xml:space="preserve">REALISASI PINJAMAN LUAR KW3 TGL 25 NOVEMBER 2015 </t>
  </si>
  <si>
    <t>NAMA                    : SITI SUNDARI</t>
  </si>
  <si>
    <t>NIP                         : 885875</t>
  </si>
  <si>
    <t>KETERANGAN        : KCP GANG TENGAH SEMARANG</t>
  </si>
  <si>
    <r>
      <t xml:space="preserve">PELUNASAN KARTU KREDIT ANZ        </t>
    </r>
    <r>
      <rPr>
        <sz val="8"/>
        <color theme="1"/>
        <rFont val="Calibri"/>
        <family val="2"/>
        <scheme val="minor"/>
      </rPr>
      <t>(</t>
    </r>
    <r>
      <rPr>
        <sz val="12"/>
        <color theme="1"/>
        <rFont val="Calibri"/>
        <family val="2"/>
        <scheme val="minor"/>
      </rPr>
      <t>TUTUP KARTU</t>
    </r>
    <r>
      <rPr>
        <sz val="8"/>
        <color theme="1"/>
        <rFont val="Calibri"/>
        <family val="2"/>
        <scheme val="minor"/>
      </rPr>
      <t>)</t>
    </r>
  </si>
  <si>
    <t>5120 2122 0011 1339 A/N SITI SUNDARI</t>
  </si>
  <si>
    <r>
      <t>PELUNASAN KARTU KREDIT CITIBANK  (</t>
    </r>
    <r>
      <rPr>
        <sz val="11"/>
        <color theme="1"/>
        <rFont val="Calibri"/>
        <family val="2"/>
        <scheme val="minor"/>
      </rPr>
      <t>TUTUP KARTU</t>
    </r>
    <r>
      <rPr>
        <sz val="8"/>
        <color theme="1"/>
        <rFont val="Calibri"/>
        <family val="2"/>
        <scheme val="minor"/>
      </rPr>
      <t>)</t>
    </r>
  </si>
  <si>
    <t>5421 7701 9127 3554 A/N SITI SUNDARI</t>
  </si>
  <si>
    <t>SISA PINJAMAN KE IBU. SITI SUNDARI (MINTA KWITANSI)</t>
  </si>
  <si>
    <t/>
  </si>
  <si>
    <t xml:space="preserve">REALISASI PINJAMAN TGL 15 DESEMBER 2015 </t>
  </si>
  <si>
    <t>YBS TTD KWITANSI, SERTIPIKAT &amp; ATM GAJI SUDAH DISERAHKAN KE KOPERASI</t>
  </si>
  <si>
    <t>Surabaya, 15 DESEMBER 2015</t>
  </si>
  <si>
    <t>PEMBAYARAN PBB BPK. ADI SUSANTO TH. 2010-2015</t>
  </si>
  <si>
    <t xml:space="preserve">REALISASI PINJAMAN TGL 23 DESEMBER 2015 </t>
  </si>
  <si>
    <t>Surabaya, 23 DESEMBER 2015</t>
  </si>
  <si>
    <t xml:space="preserve">REALISASI PINJAMAN TGL 29 DESEMBER 2015 </t>
  </si>
  <si>
    <t>NIP                         : '002674</t>
  </si>
  <si>
    <t>BUNGA POT.DIDEPAN 6 BLN DR PINJ.140,690,618,-</t>
  </si>
  <si>
    <t>(diberikan setelah ATM gaji di serahkan ke koperasi dan Surat Kuasa Pesangon di tandatangani Ibu. Eva K)</t>
  </si>
  <si>
    <t>Surabaya, 29 DESEMBER 2015</t>
  </si>
  <si>
    <t>PELUNASAN HUTANG PAK.SUBAIDI</t>
  </si>
  <si>
    <t>PELUNASAN HUTANG KOP. PERDANA ASIA</t>
  </si>
  <si>
    <t>SISA PINJAMAN U/ RENOVASI RUMAH</t>
  </si>
  <si>
    <t>TIDAK ADA TRANSAKSI</t>
  </si>
  <si>
    <t xml:space="preserve">REALISASI PINJAMAN TGL 09 FEBRUARI 2016 </t>
  </si>
  <si>
    <t>NIP                         : '900016</t>
  </si>
  <si>
    <t>PELUNASAN KE MB.WIWID</t>
  </si>
  <si>
    <t>Surabaya, 09 FEBRUARI 2016</t>
  </si>
  <si>
    <t xml:space="preserve">REALISASI PINJAMAN TGL 10 FEBRUARI 2016 </t>
  </si>
  <si>
    <t>NIP                         : '900257</t>
  </si>
  <si>
    <t>Surabaya, 10 FEBRUARI 2016</t>
  </si>
  <si>
    <t>PENGURUSAN PAJAK MOBIL</t>
  </si>
  <si>
    <t>2160032076</t>
  </si>
  <si>
    <t>A/N. DJOKO PRIYO  UTOMO</t>
  </si>
  <si>
    <t xml:space="preserve">REALISASI PINJAMAN TGL 03 MARET 2016 </t>
  </si>
  <si>
    <t>NAMA                    : MM LIANIWATI</t>
  </si>
  <si>
    <t>NIP                         : '897042</t>
  </si>
  <si>
    <t>SISA PINJAMAN KE IBU MM LIANIWATI</t>
  </si>
  <si>
    <t>UNTUK RENOVASI RUMAH</t>
  </si>
  <si>
    <t>8220686869</t>
  </si>
  <si>
    <t>A/N. MM LIANIWATI</t>
  </si>
  <si>
    <t>(DIBERIKAN SETELAH BUKTI BAYAR KE PERDA ASIA DISERAHKAN IBU. MM LIANIWATI KE KOPERASI)</t>
  </si>
  <si>
    <t>Surabaya, 03 MARET 2016</t>
  </si>
  <si>
    <t xml:space="preserve">REALISASI PINJAMAN TGL 07 MARET 2016 </t>
  </si>
  <si>
    <t>NAMA                    : EFIE LINDA JANI</t>
  </si>
  <si>
    <t>NIP                         : '973211</t>
  </si>
  <si>
    <t>PELUNASAN PINJAMAN KOP MAKMUR SENTOSA</t>
  </si>
  <si>
    <t>JL. RAYA NGELOM NO.33 TAMAN SEPANJANG</t>
  </si>
  <si>
    <t>SISA PINJAMAN KE IBU EFIE LINDA JANI</t>
  </si>
  <si>
    <t>UNTUK KONTRAK RUMAH</t>
  </si>
  <si>
    <t>Surabaya, 07 MARET 2016</t>
  </si>
  <si>
    <t>2710588212</t>
  </si>
  <si>
    <t>A/N. HERI WINARTO</t>
  </si>
  <si>
    <t>dikasih keterangan no.kredit efie linda jani</t>
  </si>
  <si>
    <t>15/MS/X/11067/III</t>
  </si>
  <si>
    <t>7250026565</t>
  </si>
  <si>
    <t>A/N. EFIE LINDA JANI</t>
  </si>
  <si>
    <t>1888 8007 5375 4124</t>
  </si>
  <si>
    <t xml:space="preserve">PELUNASAN KARTU KREDIT BCA </t>
  </si>
  <si>
    <t>NOMOR CUSTOMER : 7537541</t>
  </si>
  <si>
    <t xml:space="preserve">REALISASI PINJAMAN TGL 24 MARET 2016 </t>
  </si>
  <si>
    <t>NIP                         : '898830</t>
  </si>
  <si>
    <t>KETERANGAN        : PIKW KW3</t>
  </si>
  <si>
    <t>Surabaya, 24 MARET 2016</t>
  </si>
  <si>
    <t>PELUNASAN HUTANG PIHAK KE 3</t>
  </si>
  <si>
    <t>0110513640</t>
  </si>
  <si>
    <t>A/N. HAPSARI YUSTI SIARINI</t>
  </si>
  <si>
    <t>0384198752 A/N. DIMAS RADITYO PALGUNADI UTOMO BNI 50,000,000,-</t>
  </si>
  <si>
    <t>NAMA                    : RR NUSYE DIAN</t>
  </si>
  <si>
    <t>NIP                         : '912222</t>
  </si>
  <si>
    <t xml:space="preserve">PELUNASAN HUTANG DI BANK NIAGA </t>
  </si>
  <si>
    <t xml:space="preserve">REALISASI PINJAMAN TGL 04 MEI 2016 </t>
  </si>
  <si>
    <t>KETERANGAN        : KFCC KW3</t>
  </si>
  <si>
    <t>BIAYA NOTARIS</t>
  </si>
  <si>
    <t>A/N. DAVID LAMONGI</t>
  </si>
  <si>
    <t>Surabaya, 04 MEI 2016</t>
  </si>
  <si>
    <t>( di tahan sementara di koperasi untuk pengurusan notaris )</t>
  </si>
  <si>
    <t xml:space="preserve">REALISASI PINJAMAN TGL 25 APRIL 2016 </t>
  </si>
  <si>
    <t>Surabaya, 25 APRIL 2016</t>
  </si>
  <si>
    <t xml:space="preserve">REALISASI PINJAMAN TGL 16 MEI 2016 </t>
  </si>
  <si>
    <t>NAMA                    : MOCH ILYAS</t>
  </si>
  <si>
    <t>NIP                         : '914011</t>
  </si>
  <si>
    <t>BELI RUMAH</t>
  </si>
  <si>
    <t>2582977888</t>
  </si>
  <si>
    <t>A/N. MOCH ILYAS</t>
  </si>
  <si>
    <t>Surabaya, 16 MEI 2016</t>
  </si>
  <si>
    <t xml:space="preserve">REALISASI PINJAMAN TGL 17 MEI 2016 </t>
  </si>
  <si>
    <t>NAMA                    : FIFY SOEHENDRA</t>
  </si>
  <si>
    <t>NIP                         : '974040</t>
  </si>
  <si>
    <t>PELUNASAN GGL DBT BNS 2015 DL NORM</t>
  </si>
  <si>
    <t>1010688368</t>
  </si>
  <si>
    <t>A/N. FIFY SOEHENDRA</t>
  </si>
  <si>
    <t>PELUNASAN PINJAMAN PIHAK KE 3 (SHOLEH&amp;AGUNG)</t>
  </si>
  <si>
    <t>Surabaya, 17 MEI 2016</t>
  </si>
  <si>
    <t>( di tahan sementara di koperasi setelah ada kwitansi dari Sholeh &amp; Agung baru diberikan )</t>
  </si>
  <si>
    <t>BIAYA RUMAH SAKIT ORANG TUA</t>
  </si>
  <si>
    <t>SUDAH DI AMBIL 10JT</t>
  </si>
  <si>
    <t>SISA PINJAMAN KE BPK. MUHAMAD SHOLEH</t>
  </si>
  <si>
    <t>0100505304</t>
  </si>
  <si>
    <t>Surabaya, 27 MEI 2016</t>
  </si>
  <si>
    <t xml:space="preserve">REALISASI PINJAMAN TGL 27 MEI 2016 </t>
  </si>
  <si>
    <t>NIP                         : '898898</t>
  </si>
  <si>
    <t>PELUNASAN KARTU KREDIT BANK STANCHARD</t>
  </si>
  <si>
    <t>PELUNASAN KARTU KREDIT BANK ANZ</t>
  </si>
  <si>
    <t>PELUNASAN KTA BANK PERMATA</t>
  </si>
  <si>
    <t>PELUNASAN KTA BANK DBS</t>
  </si>
  <si>
    <t>PELUNASAN HUTANG SAUDARA (DESY WULANSARI)</t>
  </si>
  <si>
    <t>PELUNASAN REGULAR PERDANA ASIA</t>
  </si>
  <si>
    <t>PELUNASAN BONUS PERDANA ASIA</t>
  </si>
  <si>
    <t>PELUNASAN REGULAR PAK ARYANTO</t>
  </si>
  <si>
    <t>PELUNASAN BONUS PAK ARYANTO</t>
  </si>
  <si>
    <t>VISA PLATINUM</t>
  </si>
  <si>
    <t>4201 9400 8447 8235</t>
  </si>
  <si>
    <t xml:space="preserve">VISA </t>
  </si>
  <si>
    <t>4934 9810 8144 7330</t>
  </si>
  <si>
    <t>5416 1600 7904 2221</t>
  </si>
  <si>
    <t>4556 3300 2513 3704</t>
  </si>
  <si>
    <t>5409 1200 1694 5604</t>
  </si>
  <si>
    <t>5409 1200 1694 5612</t>
  </si>
  <si>
    <t xml:space="preserve">PELUNASAN KARTU KREDIT BANK BCA </t>
  </si>
  <si>
    <t>0101812889</t>
  </si>
  <si>
    <t>Surabaya, 09 JUNI 2016</t>
  </si>
  <si>
    <t xml:space="preserve">REALISASI PINJAMAN TGL 09 JUNI 2016 </t>
  </si>
  <si>
    <t>SISA PINJAMAN KE IBU. RIRIN TRIYANAWATI</t>
  </si>
  <si>
    <t>PELUNASAN KARTU KREDIT BANK UOB '5127 6520 0039 3665</t>
  </si>
  <si>
    <t>0101624209</t>
  </si>
  <si>
    <t>A/N. DESY WULANSARI</t>
  </si>
  <si>
    <t xml:space="preserve">REALISASI PINJAMAN TGL 14 JUNI 2016 </t>
  </si>
  <si>
    <t>NIP                         : '900289</t>
  </si>
  <si>
    <t>PELUNASAN BP.UNTUNG / SUBAIDI</t>
  </si>
  <si>
    <t>PELUNASAN BP. ARYANTO</t>
  </si>
  <si>
    <t>PELUNASAN KOP. PERDANA ASIA</t>
  </si>
  <si>
    <t>PELUNASAN FIF</t>
  </si>
  <si>
    <t>PELUNASAN BP. M. SURIDJAN</t>
  </si>
  <si>
    <t>PELUNASAN BAYAR SEKOLAH SMAK STELLA MARIS SBY</t>
  </si>
  <si>
    <t>PELUNASAN BAYAR SEKOLAH SMPK PIRNGADI SBY</t>
  </si>
  <si>
    <t>Surabaya, 14 JUNI 2016</t>
  </si>
  <si>
    <t xml:space="preserve">REALISASI PINJAMAN TGL 22 JUNI 2016 </t>
  </si>
  <si>
    <t>NAMA                    : JAYADI</t>
  </si>
  <si>
    <t>NIP                         : '921450</t>
  </si>
  <si>
    <t>PELUNASAN BP. SUUDI</t>
  </si>
  <si>
    <t>PELUNASAN BP. JOYOBOYO</t>
  </si>
  <si>
    <t>4700117559</t>
  </si>
  <si>
    <t>Surabaya, 22 JUNI 2016</t>
  </si>
  <si>
    <t xml:space="preserve">REALISASI PINJAMAN TGL 11 AGUSTUS 2016 </t>
  </si>
  <si>
    <t>NAMA                    : MELANIA ERNA S</t>
  </si>
  <si>
    <t>BIAYA KULIAH ANAK</t>
  </si>
  <si>
    <t>0100028336</t>
  </si>
  <si>
    <t>A/N. MELANIA ERNA S</t>
  </si>
  <si>
    <t>PELUNASAN PAK BAIDI &amp; RENOVASI RUMAH</t>
  </si>
  <si>
    <t>(Melania Erna masih di luar kota tunggu balik dulu)</t>
  </si>
  <si>
    <t>Surabaya, 11 AGUSTUS 2016</t>
  </si>
  <si>
    <t>KETERANGAN      : KCP PASAR ATOM</t>
  </si>
  <si>
    <t>NIP                          : '901958</t>
  </si>
  <si>
    <t>Staf Simpan Pinjam                      Kabag Simpan Pinjam</t>
  </si>
  <si>
    <r>
      <t>Isparina T</t>
    </r>
    <r>
      <rPr>
        <b/>
        <sz val="11"/>
        <color theme="1"/>
        <rFont val="Calibri"/>
        <family val="2"/>
        <scheme val="minor"/>
      </rPr>
      <t xml:space="preserve">                                          </t>
    </r>
    <r>
      <rPr>
        <b/>
        <u/>
        <sz val="11"/>
        <color theme="1"/>
        <rFont val="Calibri"/>
        <family val="2"/>
        <scheme val="minor"/>
      </rPr>
      <t>Wiwid Widyawati</t>
    </r>
  </si>
  <si>
    <t>NIP                          : '899523</t>
  </si>
  <si>
    <t>KETERANGAN      : KCU VETERAN</t>
  </si>
  <si>
    <t xml:space="preserve">REALISASI PINJAMAN TGL 19 AGUSTUS 2016 TAHAP II </t>
  </si>
  <si>
    <t>SERVICE INOVA DI AUTO 2000</t>
  </si>
  <si>
    <t>PELUNASAN KOPERASI BP. ARYANTO</t>
  </si>
  <si>
    <t>PERBAIKAN RUMAH &amp; ANAK SEKOLAH</t>
  </si>
  <si>
    <t>Surabaya, 19 AGUSTUS 2016</t>
  </si>
  <si>
    <t>PENUTUPAN KARTU KREDIT SELESAI)</t>
  </si>
  <si>
    <t>(POIN 12,13,14,15 DI BERIKAN SETELAH ATM DARI PAK.ARYANTO DISERAHKAN KE KOPERASI &amp;</t>
  </si>
  <si>
    <t xml:space="preserve">REALISASI PINJAMAN TGL 25 AGUSTUS 2016 </t>
  </si>
  <si>
    <t>NIP                          : '973888</t>
  </si>
  <si>
    <t>KETERANGAN      : KCP RAJAWALI</t>
  </si>
  <si>
    <t>PELUNASAN PINJAMAN KELUARGA</t>
  </si>
  <si>
    <t>2158191071</t>
  </si>
  <si>
    <t>A/N. SUWARDI PURWOWAHONO</t>
  </si>
  <si>
    <t>(DIBERIKAN SETELAH KWITANSI PELUNASAN PINJ. KELUARGA DISERAHKAN KE KOPERASI)</t>
  </si>
  <si>
    <t>Surabaya, 25 AGUSTUS 2016</t>
  </si>
  <si>
    <t>0880908766</t>
  </si>
  <si>
    <t>NAMA                    : HERU WICAKSONO</t>
  </si>
  <si>
    <t>NIP                          : '051050</t>
  </si>
  <si>
    <t>4890 8700 5184 0081</t>
  </si>
  <si>
    <t>A/N. HERU WICAKSONO</t>
  </si>
  <si>
    <t>5081 0201 8946 1808</t>
  </si>
  <si>
    <t>(DIBERIKAN SETELAH PELUNASAN KARTU KREDIT SELESAI)</t>
  </si>
  <si>
    <t>0103215673</t>
  </si>
  <si>
    <t>SISA PINJAMAN KE BPK. HERU WICAKSONO</t>
  </si>
  <si>
    <t xml:space="preserve">REALISASI PINJAMAN TGL 26 AGUSTUS 2016 </t>
  </si>
  <si>
    <t>NIP                          : '900655</t>
  </si>
  <si>
    <t>KETERANGAN      : KCU GALAXY</t>
  </si>
  <si>
    <t>7880034353</t>
  </si>
  <si>
    <t>PELUNASAN TAKE OVER SERTIFIKAT DI K3S</t>
  </si>
  <si>
    <t>(K3S DEBET REK. RINA INDRIANA)</t>
  </si>
  <si>
    <t>PELUNASAN BALIK NAMA MOBIL</t>
  </si>
  <si>
    <t xml:space="preserve">PELUNASAN BP. BAIDI </t>
  </si>
  <si>
    <t>(KONFIRM RINA INDRIANA DULU RUPIAH PASTINYA NYA BERAPA)</t>
  </si>
  <si>
    <t>(POIN 12,13,14 DI BERIKAN SETELAH SERTIFIKAT DARI K3S DISERAHKAN KE KOPERASI)</t>
  </si>
  <si>
    <t>Surabaya, 26 AGUSTUS 2016</t>
  </si>
  <si>
    <t xml:space="preserve">REALISASI PINJAMAN TGL 30 AGUSTUS 2016 </t>
  </si>
  <si>
    <t>NIP                          : '975043</t>
  </si>
  <si>
    <t>KETERANGAN      : KCP KUSUMA BANGSA</t>
  </si>
  <si>
    <t>PELUNASAN KARTU KREDIT STANDARD CHARTER</t>
  </si>
  <si>
    <t>PELUNASAN KTA STANDARD CHARTER</t>
  </si>
  <si>
    <t>SISA PINJAMAN KE IBU. MUNDI UNTUK KEPERLUAN ANAK SEKOLAH</t>
  </si>
  <si>
    <t>5443 0400 1808 8708</t>
  </si>
  <si>
    <t>4140 0920 7223 9312</t>
  </si>
  <si>
    <t>NO.KONTRAK 02105536810</t>
  </si>
  <si>
    <t>Surabaya, 30 AGUSTUS 2016</t>
  </si>
  <si>
    <t xml:space="preserve">(POIN 11,12,13 DIBERIKAN SETELAH PENUTUPAN KARTU DAN KTA SELESAI &amp; ATM GAJI DISERAHKAN KE KOPERASI)   </t>
  </si>
  <si>
    <t xml:space="preserve">REALISASI PINJAMAN TGL 02 SEPTEMBER 2016 </t>
  </si>
  <si>
    <t>5102 4966 0005 9857</t>
  </si>
  <si>
    <t>Surabaya, 02 SEPTEMBER 2016</t>
  </si>
  <si>
    <t>NAMA               : RIYANTI WULANDARI</t>
  </si>
  <si>
    <t>NIP                    : '973200</t>
  </si>
  <si>
    <t>KETERANGAN   : ADM KREDIT KW3</t>
  </si>
  <si>
    <t xml:space="preserve">REALISASI PINJAMAN TGL 14 SEPTEMBER 2016 </t>
  </si>
  <si>
    <t>NAMA               : OEKIK DHIAN D</t>
  </si>
  <si>
    <t>NIP                    : '898830</t>
  </si>
  <si>
    <t>KETERANGAN   : PIKW KW3</t>
  </si>
  <si>
    <t>Surabaya, 14 SEPTEMBER 2016</t>
  </si>
  <si>
    <t xml:space="preserve">REALISASI PINJAMAN TGL 23 SEPTEMBER 2016 </t>
  </si>
  <si>
    <t>NAMA               : SOEYANTO</t>
  </si>
  <si>
    <t>NIP                    : '900016</t>
  </si>
  <si>
    <t>KETERANGAN   : KCU DIPONEGORO</t>
  </si>
  <si>
    <t>Surabaya, 23 SEPTEMBER 2016</t>
  </si>
  <si>
    <t>SISA PINJAMAN KE PAK.SOEYANTO</t>
  </si>
  <si>
    <t>2581433338</t>
  </si>
  <si>
    <t xml:space="preserve">REALISASI PINJAMAN TGL 26 SEPTEMBER 2016 </t>
  </si>
  <si>
    <t>NAMA               : TOMMY ALFAN</t>
  </si>
  <si>
    <t>NIP                    : '008887</t>
  </si>
  <si>
    <t>KETERANGAN   : SLK KW3</t>
  </si>
  <si>
    <t>Surabaya, 26 SEPTEMBER 2016</t>
  </si>
  <si>
    <t>PELUNASAN TAKE OFF K3S</t>
  </si>
  <si>
    <t>PELUNASAN KK UOB</t>
  </si>
  <si>
    <t>PELUNASAN KK STANCHAR</t>
  </si>
  <si>
    <t>PELUNASAN KK BNI</t>
  </si>
  <si>
    <t>SISA PINJAMAN</t>
  </si>
  <si>
    <t>(sertifikat dari K3S diambil)</t>
  </si>
  <si>
    <t>(diberikan setelah sertifikat diserahkan ke koperasi dan pelunasan pelunasan selesai semua)</t>
  </si>
  <si>
    <t>5149-3420-8851-0125</t>
  </si>
  <si>
    <t>4219-2020-7093-3511</t>
  </si>
  <si>
    <t>NAMA               : AGOES WIDJAJA</t>
  </si>
  <si>
    <t>NIP                    : '904741</t>
  </si>
  <si>
    <t>KETERANGAN   : KEUANGAN KW3</t>
  </si>
  <si>
    <t>PELUNASAN PINJAMAN THR 2016 DL NORM</t>
  </si>
  <si>
    <t>PELUNASAN PINJAMAN THR 2015 DL NORM</t>
  </si>
  <si>
    <t>BUNGA GAGAL DEBET</t>
  </si>
  <si>
    <t>DENDA GAGAL DEBET</t>
  </si>
  <si>
    <t>PELUNASAN GGL DBT TAB.SUKARELA BJK 7 BULAN</t>
  </si>
  <si>
    <t>BIAYA NOTARIS AKTA PENGAKUAN HUTANG</t>
  </si>
  <si>
    <t>3640020368</t>
  </si>
  <si>
    <t>Nenden Mulyani, SH.</t>
  </si>
  <si>
    <t>REALISASI PINJAMAN TGL 29 SEPTEMBER 2016 (MEMPERKECIL ANGSURAN)</t>
  </si>
  <si>
    <t>Surabaya, 29 SEPTEMBER 2016</t>
  </si>
  <si>
    <t xml:space="preserve">REALISASI PINJAMAN TGL 04 NOVEMBER 2016 </t>
  </si>
  <si>
    <t>NAMA               : DAVID LAMONGI</t>
  </si>
  <si>
    <t>NIP                    : '975130</t>
  </si>
  <si>
    <t>KETERANGAN   : KFCC SBY</t>
  </si>
  <si>
    <t>SISA PINJAMAN KE BPK. DAVID LAMONGI</t>
  </si>
  <si>
    <t>Surabaya, 04 NOPEMBER 2016</t>
  </si>
  <si>
    <t>Fee koperasi</t>
  </si>
  <si>
    <t>PELUNASAN PINJAMAN THR 2016 NORM</t>
  </si>
  <si>
    <t>PELUNASAN PINJAMAN THR 2015 NORM</t>
  </si>
  <si>
    <t>NAMA               : ADE YUNITA</t>
  </si>
  <si>
    <t>NIP                    : '963176</t>
  </si>
  <si>
    <t>KETERANGAN   : KCP DUPAK</t>
  </si>
  <si>
    <t>5408 8990 2002 1582</t>
  </si>
  <si>
    <t>4201 9201 2569 8934</t>
  </si>
  <si>
    <t>4157 3500 7152 3007</t>
  </si>
  <si>
    <t>SISA PINJAMAN KE IBU. ADE YUNITA</t>
  </si>
  <si>
    <t>(DIBERIKAN SETELAH PENUTUPAN KK SELESAI DILAKUKAN)</t>
  </si>
  <si>
    <t>ASLI DARI PAK.BAHAYUDIN</t>
  </si>
  <si>
    <t>A/N. ADE YUNITA WARDANI</t>
  </si>
  <si>
    <t>1870226060</t>
  </si>
  <si>
    <t>NAMA               : HARTIMAN</t>
  </si>
  <si>
    <t>NIP                    : 853364</t>
  </si>
  <si>
    <t>KETERANGAN   : STS EXIM SURABAYA</t>
  </si>
  <si>
    <t xml:space="preserve">REALISASI PINJAMAN TGL 25 NOVEMBER 2016 </t>
  </si>
  <si>
    <t>Surabaya, 25 NOPEMBER 2016</t>
  </si>
  <si>
    <t xml:space="preserve">REALISASI PINJAMAN TGL 30 NOPEMBER 2016 </t>
  </si>
  <si>
    <t>Surabaya, 30 NOPEMBER 2016</t>
  </si>
  <si>
    <t xml:space="preserve">REALISASI PINJAMAN TGL 02 DESEMBER 2016 </t>
  </si>
  <si>
    <t>NAMA               : WIDIAWATI TJHENDRAWAN</t>
  </si>
  <si>
    <t>NIP                    : '913619</t>
  </si>
  <si>
    <t>NO.FORM        : 008510</t>
  </si>
  <si>
    <t>SISA PINJAMAN KE IBU.WIDIAWATI TJHENDRAWAN</t>
  </si>
  <si>
    <t>0101102440</t>
  </si>
  <si>
    <t>Surabaya, 02 DESEMBER 2016</t>
  </si>
  <si>
    <t>KETERANGAN   : KCP MANYAR</t>
  </si>
  <si>
    <t>NAMA               : PARTO</t>
  </si>
  <si>
    <t>NIP                    : '961551</t>
  </si>
  <si>
    <t>NO.FORM            : 009307</t>
  </si>
  <si>
    <t>Transfer ke supplier</t>
  </si>
  <si>
    <t xml:space="preserve">Transfer AC. 0872799999 a/n Indra Julianto </t>
  </si>
  <si>
    <t>Bayar Supp HP Golden Artha Cellular Com u/ tagihan 2 hp smartfen</t>
  </si>
  <si>
    <t>Fee Koperasi 2 HP @ 50.000,-</t>
  </si>
  <si>
    <t>Surabaya, 20 FEBRUARI 2017</t>
  </si>
  <si>
    <t xml:space="preserve">            Bendahara Koperasi</t>
  </si>
  <si>
    <t>REALISASI PINJAMAN NORMATIF TGL 20 FEBRUARI 2017</t>
  </si>
  <si>
    <t>REALISASI PINJAMAN NORMATIF TGL 10 MARET 2017</t>
  </si>
  <si>
    <t>NAMA               : ERMYN SOESY</t>
  </si>
  <si>
    <t>NIP                    : '900265</t>
  </si>
  <si>
    <t>KETERANGAN   : KCU RUNGKUT</t>
  </si>
  <si>
    <t>NO.FORM            : 009192</t>
  </si>
  <si>
    <t>Bayar Supp HP Golden Artha Cellular Com u/ tagihan 1 hp samsung galaxy J7 prime</t>
  </si>
  <si>
    <t>Surabaya, 10 MARET 2017</t>
  </si>
  <si>
    <t>Fee Koperasi 1 HP @ 75.000,-</t>
  </si>
  <si>
    <t>REALISASI PINJAMAN NORMATIF TGL 16 MARET 2017</t>
  </si>
  <si>
    <t>NAMA               : SLAMET RIADI</t>
  </si>
  <si>
    <t>NIP                    : '912201</t>
  </si>
  <si>
    <t>KETERANGAN   : KCU INDRAPURA</t>
  </si>
  <si>
    <t>NO.FORM            : 009179</t>
  </si>
  <si>
    <t>Surabaya, 16 MARET 2017</t>
  </si>
  <si>
    <t>PINJAMAN TAMBAHAN</t>
  </si>
  <si>
    <t>REALISASI PINJAMAN NORMATIF TGL 24 MEI 2017</t>
  </si>
  <si>
    <t>NAMA               : HOOGERVORST DANNY A</t>
  </si>
  <si>
    <t>NIP                    : '962205</t>
  </si>
  <si>
    <t>KETERANGAN   : KCU DARMO</t>
  </si>
  <si>
    <t>NO.FORM            : 009644</t>
  </si>
  <si>
    <t>PINJAMAN THR 2015 KOPKAR MITRA SEJAHTERA</t>
  </si>
  <si>
    <t>Surabaya, 24 MEI 2017</t>
  </si>
  <si>
    <t>REALISASI PINJAMAN NORMATIF TGL 26 MEI 2017</t>
  </si>
  <si>
    <t>NIP                    : '962069</t>
  </si>
  <si>
    <t>NAMA               : MARDJUKI</t>
  </si>
  <si>
    <t>KETERANGAN   : KCU HRM</t>
  </si>
  <si>
    <t>NO.FORM            : 009646</t>
  </si>
  <si>
    <t>Surabaya, 26 MEI 2017</t>
  </si>
  <si>
    <t>REALISASI PINJAMAN NORMATIF TGL 16 JUNI 2017</t>
  </si>
  <si>
    <t>NAMA               : SONJA ESTHER P</t>
  </si>
  <si>
    <t>NIP                    : '976608</t>
  </si>
  <si>
    <t>NO.FORM            : 009922</t>
  </si>
  <si>
    <t>Bayar Supp HP Iphone I7 a/n.Sonja</t>
  </si>
  <si>
    <t>Surabaya, 16 JUNI 2017</t>
  </si>
  <si>
    <t>Transfer AC. 5650048000 a/n Renny Ratnawati</t>
  </si>
  <si>
    <t>Fee Koperasi 1 HP @ 100.000,-</t>
  </si>
  <si>
    <t>REALISASI PINJAMAN TGL 20 JUNI 2017</t>
  </si>
  <si>
    <t>NAMA               : MOCHAMAD YOSI FIDAL</t>
  </si>
  <si>
    <t>NIP                    : '960690</t>
  </si>
  <si>
    <t>NO.FORM            : 008773</t>
  </si>
  <si>
    <t>PELUNASAN KKKS</t>
  </si>
  <si>
    <t>(SERTIPIKAT RUMAH DI AMBIL YBS UNTUK DI HT)</t>
  </si>
  <si>
    <t>(DI BAYARKAN SETELAH SERTIFIKAT DI SERAHKAN KE KOPERASI &amp;</t>
  </si>
  <si>
    <t>PROSES HT DI NOTARIS)</t>
  </si>
  <si>
    <t>PELUNASAN KARTU KREDIT &amp; KTA</t>
  </si>
  <si>
    <t>Surabaya, 20 JUNI 2017</t>
  </si>
  <si>
    <t>NAMA               : INDAH LUHTJINAWI</t>
  </si>
  <si>
    <t>NIP                    : '842988</t>
  </si>
  <si>
    <t>KETERANGAN   : KCP GEMBLONGAN</t>
  </si>
  <si>
    <t>NO.FORM            : 010013</t>
  </si>
  <si>
    <t xml:space="preserve">BUNGA BERJALAN 3 BULAN </t>
  </si>
  <si>
    <t>PEMBELIAN RUMAH KOST</t>
  </si>
  <si>
    <t>Transfer AC. 0382315405 a/n INDAH LUHTJINAWI, SE</t>
  </si>
  <si>
    <t>(BANK JATIM)</t>
  </si>
  <si>
    <t>REALISASI PINJAMAN KHUSUS TGL 12 JULI 2017</t>
  </si>
  <si>
    <t>Surabaya, 12 JULI 2017</t>
  </si>
  <si>
    <t xml:space="preserve">             Bendahara Koperasi</t>
  </si>
  <si>
    <t>REALISASI PINJAMAN KHUSUS TGL 25 JULI 2017</t>
  </si>
  <si>
    <t>NAMA               : ASTUTI TRI NUGRAHENI</t>
  </si>
  <si>
    <t>NIP                    : '941204</t>
  </si>
  <si>
    <t>NO.FORM            : 009826</t>
  </si>
  <si>
    <t>PINJAMAN DL NORM KOPKAR MITRA SEJAHTERA</t>
  </si>
  <si>
    <t>PELUNASAN PEMBELIAN RUMAH</t>
  </si>
  <si>
    <t>PELUNASAN UMGK</t>
  </si>
  <si>
    <t>PELUNASAN BIAYA NOTARIS</t>
  </si>
  <si>
    <t>Surabaya, 25 JULI 2017</t>
  </si>
  <si>
    <t>NAMA               : BAMBANG KURNIAWAN</t>
  </si>
  <si>
    <t>NIP                    : '898803</t>
  </si>
  <si>
    <t>KETERANGAN   : KCP NGORO</t>
  </si>
  <si>
    <t>NO.FORM            : 009585</t>
  </si>
  <si>
    <t>PINJAMAN DILUAR NORM KOPKAR MITRA SEJAHTERA</t>
  </si>
  <si>
    <t>PEMBELIAN VILLA</t>
  </si>
  <si>
    <t>Transfer AC. 6002099999 a/n FIRMAN SANTOSO</t>
  </si>
  <si>
    <t>(BANK SHINHAN KRIAN SIDOARJO)</t>
  </si>
  <si>
    <t>Surabaya, 26 JULI 2017</t>
  </si>
  <si>
    <t xml:space="preserve">PELUNASAN BAPAK SUBAIDI </t>
  </si>
  <si>
    <t>(ATM IBU ASTUTI YANG ADA DI BAPAK SUBAIDI DI SERAHKAN KE KOPERASI-</t>
  </si>
  <si>
    <t>DP RUMAH</t>
  </si>
  <si>
    <t>8290981965</t>
  </si>
  <si>
    <t>A/N. ASTUTI TRI NUGRAHENI</t>
  </si>
  <si>
    <t>A/N. SUBAIDI</t>
  </si>
  <si>
    <t xml:space="preserve">       Bendahara Koperasi</t>
  </si>
  <si>
    <t>REALISASI PINJAMAN KHUSUS TGL 26 JULI 2017 TAHAP I</t>
  </si>
  <si>
    <t>SETELAH ITU BARU TAHAP KE 2 DIBERIKAN)</t>
  </si>
  <si>
    <t>Surabaya, 31 JULI 2017</t>
  </si>
  <si>
    <t>REALISASI PINJAMAN KHUSUS TGL 31 JULI 2017 TAHAP II</t>
  </si>
  <si>
    <t xml:space="preserve">REALISASI PINJAMAN KHUSUS TGL 26 JULI 2017 </t>
  </si>
  <si>
    <t>NAMA               : DIAN LUGRAHENY</t>
  </si>
  <si>
    <t>NIP                    : '962823</t>
  </si>
  <si>
    <t>KETERANGAN   : KCP SDP</t>
  </si>
  <si>
    <t>NO.FORM            : 007940</t>
  </si>
  <si>
    <t>DI TERIMA BU DIAN SENDIRI DI KOPERASI</t>
  </si>
  <si>
    <t>NAMA               : CHANDRA</t>
  </si>
  <si>
    <t>NIP                    : '973888</t>
  </si>
  <si>
    <t>KETERANGAN   : KCP RAJAWALI</t>
  </si>
  <si>
    <t>NO.FORM            : 010080</t>
  </si>
  <si>
    <t>PELUNASAN PINJ KE PIHAK KE 3 (SAUDARA YBS)</t>
  </si>
  <si>
    <t>AC. 5075063471</t>
  </si>
  <si>
    <t>A/N. LISTIOWATI</t>
  </si>
  <si>
    <t>Surabaya, 05 SEPTEMBER 2017</t>
  </si>
  <si>
    <t>REALISASI PINJAMAN KHUSUS TAHAP I TGL 05 SEPTEMBER 2017</t>
  </si>
  <si>
    <t>KWITANSI DARI LISTIOWATI</t>
  </si>
  <si>
    <t xml:space="preserve">SISA PINJAMAN DI TRANSFER SETELAH BPK. CHANDRA MENYERAHKAN </t>
  </si>
  <si>
    <t>AC. 0880908766</t>
  </si>
  <si>
    <t xml:space="preserve">SISA PINJAMAN DI TRANSFER KE BPK. CHANDRA </t>
  </si>
  <si>
    <t>TIDAK ADA</t>
  </si>
  <si>
    <t xml:space="preserve">REALISASI PINJAMAN TGL 04 DESEMBER 2017 </t>
  </si>
  <si>
    <t>NAMA               : OCTAVIANUS JWS</t>
  </si>
  <si>
    <t>NIP                    : 963685</t>
  </si>
  <si>
    <t>PELUNASAN GGL DBT PINJ THR 2017</t>
  </si>
  <si>
    <t>PELUNASAN IBU. SUDARTI INDRIANI, nip: 910476</t>
  </si>
  <si>
    <t>A/N. KOP. PERDANA ASIA</t>
  </si>
  <si>
    <t xml:space="preserve">SISA PINJAMAN KE PAK. OCTAVIANUS JWS </t>
  </si>
  <si>
    <t>1881500600</t>
  </si>
  <si>
    <t xml:space="preserve">A/N. OCTAVIANUS JWS </t>
  </si>
  <si>
    <t>Surabaya, 04 DESEMBER 2017</t>
  </si>
  <si>
    <t xml:space="preserve">NO.FORM            : </t>
  </si>
  <si>
    <r>
      <t>Isparina T</t>
    </r>
    <r>
      <rPr>
        <b/>
        <sz val="11"/>
        <rFont val="Calibri"/>
        <family val="2"/>
        <scheme val="minor"/>
      </rPr>
      <t xml:space="preserve">                                          </t>
    </r>
    <r>
      <rPr>
        <b/>
        <u/>
        <sz val="11"/>
        <rFont val="Calibri"/>
        <family val="2"/>
        <scheme val="minor"/>
      </rPr>
      <t>Wiwid Widyawati</t>
    </r>
  </si>
  <si>
    <t>NAMA               : M. YUSUF</t>
  </si>
  <si>
    <t>NIP                    : 912195</t>
  </si>
  <si>
    <t>KETERANGAN   : DIT KW3</t>
  </si>
  <si>
    <t>NO.FORM                    : 002024</t>
  </si>
  <si>
    <t>PEMBAYARAN HP OPPO F5</t>
  </si>
  <si>
    <t xml:space="preserve">Indra Julianto </t>
  </si>
  <si>
    <t>8290931119</t>
  </si>
  <si>
    <t>SISA PINJAMAN KE PAK M. YUSUF</t>
  </si>
  <si>
    <t>M. YUSUF</t>
  </si>
  <si>
    <t xml:space="preserve">REALISASI PINJAMAN TGL 20 DESEMBER 2017 </t>
  </si>
  <si>
    <t>Surabaya, 20 DESEMBER 2017</t>
  </si>
  <si>
    <t xml:space="preserve">REALISASI PINJAMAN TGL 28 DESEMBER 2017 </t>
  </si>
  <si>
    <t>NIP                    : 913556</t>
  </si>
  <si>
    <t>KETERANGAN   : KCP BOJONEGORO</t>
  </si>
  <si>
    <t>NO.FORM                    : 002107</t>
  </si>
  <si>
    <t>PEMBAYARAN PERJALANAN IBADAH HOLYLAND</t>
  </si>
  <si>
    <t>A/N. TABITA ARI PURWANINGSIH</t>
  </si>
  <si>
    <t>NAMA               : TABITA ARI PURWANINGSIH</t>
  </si>
  <si>
    <t>0100339668</t>
  </si>
  <si>
    <t>RIRIS NABABAN</t>
  </si>
  <si>
    <t>Surabaya, 28 DESEMBER 2017</t>
  </si>
  <si>
    <t xml:space="preserve">REALISASI PINJAMAN TGL 04 JANUARI 2018 </t>
  </si>
  <si>
    <t>NAMA               : CHRISTIYANI ARI W</t>
  </si>
  <si>
    <t>NIP                    : 921366</t>
  </si>
  <si>
    <t>KETERANGAN   : PSDM KW3</t>
  </si>
  <si>
    <t>NO.FORM                    : 001889</t>
  </si>
  <si>
    <t>CHRISTIYANI ARI W</t>
  </si>
  <si>
    <t xml:space="preserve">(ybs akan melunasi sendiri ke BCA bukti transfer &amp; penutupan </t>
  </si>
  <si>
    <t>akan di serahkan ke koperasi)</t>
  </si>
  <si>
    <t>PEMBAYARAN KARTU KREDIT STANDARD CHARTERED</t>
  </si>
  <si>
    <t>TAGIHAN NOTARIS</t>
  </si>
  <si>
    <t>(DITAHAN KOPERASI)</t>
  </si>
  <si>
    <t>Surabaya, 04 JANUARI 2018</t>
  </si>
  <si>
    <t>SISA PINJAMAN DI TRANSFER KE CHRISTIYANI ARI W</t>
  </si>
  <si>
    <t xml:space="preserve">REALISASI PINJAMAN TGL 11 JANUARI 2018 </t>
  </si>
  <si>
    <t>NAMA               : ANISA MELATI AYU ASTRINI</t>
  </si>
  <si>
    <t>NIP                    : 058503</t>
  </si>
  <si>
    <t>NO.FORM                    : 007977</t>
  </si>
  <si>
    <t>PEMBELIAN TIKET KERETA API PAK DJOKO PRIYO UTOMO</t>
  </si>
  <si>
    <t>(pembelian tiket kereta api dilakukan Edy koperasi tujuan yogya</t>
  </si>
  <si>
    <t>surabaya PP dan sisa pembelian tiket mohon dimasukan ke rekening AC.0102151966 a/n. Anisa Melati Ayu A)</t>
  </si>
  <si>
    <t>Surabaya, 11 JANUARI 2018</t>
  </si>
  <si>
    <t xml:space="preserve">REALISASI PINJAMAN TGL 17 JANUARI 2018 </t>
  </si>
  <si>
    <t>NAMA               : AGUSTINA SUSANTI</t>
  </si>
  <si>
    <t>NIP                    : 976579</t>
  </si>
  <si>
    <t>NO.FORM                    : 002255</t>
  </si>
  <si>
    <t>KEKURANGAN RRA (KCU RUNGKUT)</t>
  </si>
  <si>
    <t>KARTU KREDIT (KFCC LT.7)</t>
  </si>
  <si>
    <t>IJIN TANPA UPAH KHASANAH (KCU RUNGKUT)</t>
  </si>
  <si>
    <t>Surabaya, 17 JANUARI 2018</t>
  </si>
  <si>
    <t>PELUNASAN KE KOPERASI SAHABAT SEJAHTERA BERSAMA</t>
  </si>
  <si>
    <t>AC. 6750675679</t>
  </si>
  <si>
    <t xml:space="preserve">A/N. Koperasi Sahabat Sejahtera Bersama </t>
  </si>
  <si>
    <t xml:space="preserve">REALISASI PINJAMAN TGL 22 FEBRUARI 2018 </t>
  </si>
  <si>
    <t>NIP                    : 912201</t>
  </si>
  <si>
    <t>NO.FORM                    : 002558</t>
  </si>
  <si>
    <t>PELUNASAN HUTANG DI ACC FINANCE</t>
  </si>
  <si>
    <t>Surabaya, 22 FEBRUARI 2018</t>
  </si>
  <si>
    <t>(pelunasan sekalian ambil BPKB untuk di jaminkan di koperasi bersama ybs)</t>
  </si>
  <si>
    <t xml:space="preserve">REALISASI PINJAMAN TGL 01 MARET 2018 </t>
  </si>
  <si>
    <t>NAMA               : JAYADI</t>
  </si>
  <si>
    <t>NIP                    : 921450</t>
  </si>
  <si>
    <t>NO.FORM                    : 001908</t>
  </si>
  <si>
    <t>A/N. M HUDI</t>
  </si>
  <si>
    <t>Surabaya, 01 MARET 2018</t>
  </si>
  <si>
    <t xml:space="preserve">REALISASI PINJAMAN TGL 29 MARET 2018 </t>
  </si>
  <si>
    <t>NAMA               : UMAR</t>
  </si>
  <si>
    <t>NIP                    : 974993</t>
  </si>
  <si>
    <t>NO.FORM                    : 002526</t>
  </si>
  <si>
    <t>DI BPR CENTRAL NIAGA</t>
  </si>
  <si>
    <t xml:space="preserve">PELUNASAN PINJAMAN A/N. CHAIRUL ANAM </t>
  </si>
  <si>
    <t>Surabaya, 29 MARET 2018</t>
  </si>
  <si>
    <t>BUNGA BERJALAN 1 BULAN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</si>
</sst>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41" formatCode="_(* #,##0_);_(* \(#,##0\);_(* &quot;-&quot;_);_(@_)"/>
    <numFmt numFmtId="43" formatCode="_(* #,##0.00_);_(* \(#,##0.00\);_(* &quot;-&quot;??_);_(@_)"/>
    <numFmt numFmtId="164" formatCode="_([$Rp-421]* #,##0_);_([$Rp-421]* \(#,##0\);_([$Rp-421]* &quot;-&quot;_);_(@_)"/>
  </numFmts>
  <fonts count="45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i/>
      <sz val="12"/>
      <name val="Times New Roman"/>
      <family val="1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2"/>
      <color rgb="FF002060"/>
      <name val="Times New Roman"/>
      <family val="1"/>
    </font>
    <font>
      <i/>
      <sz val="12"/>
      <color rgb="FF002060"/>
      <name val="Times New Roman"/>
      <family val="1"/>
    </font>
    <font>
      <sz val="12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u/>
      <sz val="11"/>
      <color rgb="FF002060"/>
      <name val="Calibri"/>
      <family val="2"/>
      <scheme val="minor"/>
    </font>
    <font>
      <sz val="13"/>
      <name val="Times New Roman"/>
      <family val="1"/>
    </font>
    <font>
      <i/>
      <sz val="13"/>
      <name val="Times New Roman"/>
      <family val="1"/>
    </font>
    <font>
      <b/>
      <i/>
      <sz val="13"/>
      <name val="Times New Roman"/>
      <family val="1"/>
    </font>
    <font>
      <b/>
      <sz val="13"/>
      <name val="Times New Roman"/>
      <family val="1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u/>
      <sz val="13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8"/>
      <color theme="1"/>
      <name val="Arial Black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i/>
      <sz val="8"/>
      <name val="Arial Black"/>
      <family val="2"/>
    </font>
    <font>
      <b/>
      <sz val="10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7"/>
      <name val="Arial Black"/>
      <family val="2"/>
    </font>
    <font>
      <b/>
      <sz val="7"/>
      <name val="Calibri"/>
      <family val="2"/>
      <scheme val="minor"/>
    </font>
    <font>
      <sz val="7"/>
      <name val="Calibri"/>
      <family val="2"/>
      <scheme val="minor"/>
    </font>
    <font>
      <b/>
      <sz val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43" fontId="22" fillId="0" borderId="0" applyFont="0" applyFill="0" applyBorder="0" applyAlignment="0" applyProtection="0"/>
    <xf numFmtId="41" fontId="22" fillId="0" borderId="0" applyFont="0" applyFill="0" applyBorder="0" applyAlignment="0" applyProtection="0"/>
  </cellStyleXfs>
  <cellXfs count="254">
    <xf numFmtId="0" fontId="0" fillId="0" borderId="0" xfId="0"/>
    <xf numFmtId="0" fontId="0" fillId="0" borderId="0" xfId="0"/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41" fontId="2" fillId="0" borderId="0" xfId="0" applyNumberFormat="1" applyFont="1" applyFill="1" applyAlignment="1">
      <alignment horizontal="center"/>
    </xf>
    <xf numFmtId="49" fontId="1" fillId="0" borderId="0" xfId="0" applyNumberFormat="1" applyFont="1" applyFill="1"/>
    <xf numFmtId="0" fontId="2" fillId="0" borderId="0" xfId="0" applyNumberFormat="1" applyFont="1" applyFill="1" applyAlignment="1">
      <alignment horizontal="left"/>
    </xf>
    <xf numFmtId="0" fontId="3" fillId="0" borderId="0" xfId="0" applyFont="1"/>
    <xf numFmtId="0" fontId="0" fillId="0" borderId="0" xfId="0" applyAlignment="1">
      <alignment horizontal="center"/>
    </xf>
    <xf numFmtId="164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>
      <alignment horizontal="left"/>
    </xf>
    <xf numFmtId="164" fontId="0" fillId="0" borderId="0" xfId="0" applyNumberFormat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164" fontId="4" fillId="0" borderId="1" xfId="0" applyNumberFormat="1" applyFont="1" applyBorder="1" applyAlignment="1">
      <alignment horizontal="center"/>
    </xf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164" fontId="5" fillId="0" borderId="1" xfId="0" applyNumberFormat="1" applyFont="1" applyBorder="1" applyAlignment="1">
      <alignment horizontal="left"/>
    </xf>
    <xf numFmtId="0" fontId="5" fillId="0" borderId="0" xfId="0" applyFont="1" applyAlignment="1">
      <alignment horizontal="center"/>
    </xf>
    <xf numFmtId="164" fontId="5" fillId="0" borderId="0" xfId="0" applyNumberFormat="1" applyFont="1"/>
    <xf numFmtId="164" fontId="4" fillId="0" borderId="1" xfId="0" applyNumberFormat="1" applyFont="1" applyBorder="1" applyAlignment="1">
      <alignment horizontal="left"/>
    </xf>
    <xf numFmtId="164" fontId="4" fillId="0" borderId="1" xfId="0" applyNumberFormat="1" applyFont="1" applyBorder="1"/>
    <xf numFmtId="0" fontId="6" fillId="0" borderId="0" xfId="0" applyFont="1"/>
    <xf numFmtId="164" fontId="6" fillId="0" borderId="0" xfId="0" applyNumberFormat="1" applyFont="1"/>
    <xf numFmtId="0" fontId="5" fillId="0" borderId="1" xfId="0" applyFont="1" applyBorder="1" applyAlignment="1">
      <alignment horizontal="left"/>
    </xf>
    <xf numFmtId="0" fontId="4" fillId="0" borderId="0" xfId="0" applyFont="1"/>
    <xf numFmtId="0" fontId="6" fillId="0" borderId="0" xfId="0" applyFont="1" applyAlignment="1">
      <alignment horizontal="center"/>
    </xf>
    <xf numFmtId="164" fontId="7" fillId="2" borderId="1" xfId="0" applyNumberFormat="1" applyFont="1" applyFill="1" applyBorder="1"/>
    <xf numFmtId="164" fontId="4" fillId="2" borderId="1" xfId="0" applyNumberFormat="1" applyFont="1" applyFill="1" applyBorder="1"/>
    <xf numFmtId="164" fontId="7" fillId="0" borderId="1" xfId="0" applyNumberFormat="1" applyFont="1" applyFill="1" applyBorder="1"/>
    <xf numFmtId="0" fontId="5" fillId="0" borderId="1" xfId="0" quotePrefix="1" applyFont="1" applyBorder="1"/>
    <xf numFmtId="164" fontId="4" fillId="3" borderId="1" xfId="0" applyNumberFormat="1" applyFont="1" applyFill="1" applyBorder="1" applyAlignment="1">
      <alignment horizontal="center"/>
    </xf>
    <xf numFmtId="164" fontId="4" fillId="3" borderId="1" xfId="0" applyNumberFormat="1" applyFont="1" applyFill="1" applyBorder="1"/>
    <xf numFmtId="0" fontId="5" fillId="0" borderId="1" xfId="0" quotePrefix="1" applyFont="1" applyBorder="1" applyAlignment="1">
      <alignment horizontal="left"/>
    </xf>
    <xf numFmtId="0" fontId="4" fillId="0" borderId="1" xfId="0" quotePrefix="1" applyFont="1" applyBorder="1" applyAlignment="1">
      <alignment horizontal="left"/>
    </xf>
    <xf numFmtId="164" fontId="5" fillId="0" borderId="1" xfId="0" quotePrefix="1" applyNumberFormat="1" applyFont="1" applyBorder="1" applyAlignment="1">
      <alignment horizontal="left"/>
    </xf>
    <xf numFmtId="0" fontId="4" fillId="0" borderId="1" xfId="0" quotePrefix="1" applyFont="1" applyBorder="1"/>
    <xf numFmtId="41" fontId="4" fillId="0" borderId="1" xfId="0" applyNumberFormat="1" applyFont="1" applyBorder="1" applyAlignment="1">
      <alignment horizontal="center"/>
    </xf>
    <xf numFmtId="41" fontId="5" fillId="0" borderId="1" xfId="0" applyNumberFormat="1" applyFont="1" applyBorder="1" applyAlignment="1">
      <alignment horizontal="center"/>
    </xf>
    <xf numFmtId="41" fontId="5" fillId="0" borderId="1" xfId="0" applyNumberFormat="1" applyFont="1" applyBorder="1"/>
    <xf numFmtId="41" fontId="4" fillId="0" borderId="1" xfId="0" applyNumberFormat="1" applyFont="1" applyBorder="1"/>
    <xf numFmtId="41" fontId="7" fillId="0" borderId="1" xfId="0" applyNumberFormat="1" applyFont="1" applyFill="1" applyBorder="1"/>
    <xf numFmtId="41" fontId="4" fillId="2" borderId="1" xfId="0" applyNumberFormat="1" applyFont="1" applyFill="1" applyBorder="1"/>
    <xf numFmtId="164" fontId="6" fillId="0" borderId="0" xfId="0" applyNumberFormat="1" applyFont="1" applyAlignment="1">
      <alignment horizontal="center"/>
    </xf>
    <xf numFmtId="41" fontId="7" fillId="2" borderId="1" xfId="0" applyNumberFormat="1" applyFont="1" applyFill="1" applyBorder="1"/>
    <xf numFmtId="0" fontId="8" fillId="0" borderId="0" xfId="0" applyNumberFormat="1" applyFont="1" applyFill="1" applyAlignment="1">
      <alignment horizontal="left"/>
    </xf>
    <xf numFmtId="0" fontId="9" fillId="0" borderId="0" xfId="0" applyFont="1" applyFill="1" applyAlignment="1">
      <alignment horizontal="left"/>
    </xf>
    <xf numFmtId="41" fontId="4" fillId="3" borderId="1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left"/>
    </xf>
    <xf numFmtId="0" fontId="10" fillId="0" borderId="0" xfId="0" applyFont="1" applyFill="1" applyAlignment="1">
      <alignment horizontal="center"/>
    </xf>
    <xf numFmtId="164" fontId="10" fillId="0" borderId="0" xfId="0" applyNumberFormat="1" applyFont="1" applyFill="1" applyAlignment="1">
      <alignment horizontal="center"/>
    </xf>
    <xf numFmtId="41" fontId="11" fillId="0" borderId="0" xfId="0" applyNumberFormat="1" applyFont="1" applyFill="1" applyAlignment="1">
      <alignment horizontal="center"/>
    </xf>
    <xf numFmtId="0" fontId="11" fillId="0" borderId="0" xfId="0" applyNumberFormat="1" applyFont="1" applyFill="1" applyAlignment="1">
      <alignment horizontal="left"/>
    </xf>
    <xf numFmtId="164" fontId="10" fillId="0" borderId="0" xfId="0" applyNumberFormat="1" applyFont="1" applyFill="1" applyAlignment="1">
      <alignment horizontal="left"/>
    </xf>
    <xf numFmtId="0" fontId="12" fillId="0" borderId="0" xfId="0" applyFont="1"/>
    <xf numFmtId="164" fontId="12" fillId="0" borderId="0" xfId="0" applyNumberFormat="1" applyFont="1"/>
    <xf numFmtId="0" fontId="13" fillId="0" borderId="0" xfId="0" applyFont="1"/>
    <xf numFmtId="164" fontId="13" fillId="0" borderId="0" xfId="0" applyNumberFormat="1" applyFont="1"/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left"/>
    </xf>
    <xf numFmtId="164" fontId="12" fillId="0" borderId="1" xfId="0" applyNumberFormat="1" applyFont="1" applyBorder="1" applyAlignment="1">
      <alignment horizontal="left"/>
    </xf>
    <xf numFmtId="41" fontId="12" fillId="0" borderId="1" xfId="0" applyNumberFormat="1" applyFont="1" applyBorder="1" applyAlignment="1">
      <alignment horizontal="center"/>
    </xf>
    <xf numFmtId="41" fontId="12" fillId="3" borderId="1" xfId="0" applyNumberFormat="1" applyFont="1" applyFill="1" applyBorder="1" applyAlignment="1">
      <alignment horizontal="center"/>
    </xf>
    <xf numFmtId="0" fontId="12" fillId="0" borderId="1" xfId="0" quotePrefix="1" applyFont="1" applyBorder="1" applyAlignment="1">
      <alignment horizontal="left"/>
    </xf>
    <xf numFmtId="41" fontId="12" fillId="2" borderId="1" xfId="0" applyNumberFormat="1" applyFont="1" applyFill="1" applyBorder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/>
    <xf numFmtId="164" fontId="14" fillId="0" borderId="0" xfId="0" applyNumberFormat="1" applyFont="1" applyAlignment="1">
      <alignment horizontal="center"/>
    </xf>
    <xf numFmtId="0" fontId="4" fillId="0" borderId="3" xfId="0" applyFont="1" applyBorder="1"/>
    <xf numFmtId="164" fontId="5" fillId="0" borderId="2" xfId="0" applyNumberFormat="1" applyFont="1" applyBorder="1" applyAlignment="1">
      <alignment horizontal="left"/>
    </xf>
    <xf numFmtId="164" fontId="4" fillId="0" borderId="2" xfId="0" applyNumberFormat="1" applyFont="1" applyBorder="1" applyAlignment="1">
      <alignment horizontal="left"/>
    </xf>
    <xf numFmtId="0" fontId="5" fillId="0" borderId="3" xfId="0" quotePrefix="1" applyFont="1" applyBorder="1" applyAlignment="1">
      <alignment horizontal="left"/>
    </xf>
    <xf numFmtId="41" fontId="4" fillId="0" borderId="1" xfId="0" applyNumberFormat="1" applyFont="1" applyFill="1" applyBorder="1" applyAlignment="1">
      <alignment horizontal="center"/>
    </xf>
    <xf numFmtId="0" fontId="15" fillId="0" borderId="0" xfId="0" applyFont="1" applyFill="1" applyAlignment="1">
      <alignment horizontal="left"/>
    </xf>
    <xf numFmtId="0" fontId="15" fillId="0" borderId="0" xfId="0" applyFont="1" applyFill="1" applyAlignment="1">
      <alignment horizontal="center"/>
    </xf>
    <xf numFmtId="164" fontId="15" fillId="0" borderId="0" xfId="0" applyNumberFormat="1" applyFont="1" applyFill="1" applyAlignment="1">
      <alignment horizontal="center"/>
    </xf>
    <xf numFmtId="41" fontId="16" fillId="0" borderId="0" xfId="0" applyNumberFormat="1" applyFont="1" applyFill="1" applyAlignment="1">
      <alignment horizontal="center"/>
    </xf>
    <xf numFmtId="0" fontId="17" fillId="0" borderId="0" xfId="0" applyNumberFormat="1" applyFont="1" applyFill="1" applyAlignment="1">
      <alignment horizontal="left"/>
    </xf>
    <xf numFmtId="0" fontId="18" fillId="0" borderId="0" xfId="0" applyFont="1" applyFill="1" applyAlignment="1">
      <alignment horizontal="left"/>
    </xf>
    <xf numFmtId="164" fontId="15" fillId="0" borderId="0" xfId="0" applyNumberFormat="1" applyFont="1" applyFill="1" applyAlignment="1">
      <alignment horizontal="left"/>
    </xf>
    <xf numFmtId="0" fontId="19" fillId="0" borderId="0" xfId="0" applyFont="1"/>
    <xf numFmtId="0" fontId="20" fillId="0" borderId="0" xfId="0" applyFont="1"/>
    <xf numFmtId="164" fontId="20" fillId="0" borderId="0" xfId="0" applyNumberFormat="1" applyFont="1"/>
    <xf numFmtId="0" fontId="19" fillId="0" borderId="1" xfId="0" applyFont="1" applyBorder="1" applyAlignment="1">
      <alignment horizontal="center"/>
    </xf>
    <xf numFmtId="0" fontId="19" fillId="0" borderId="1" xfId="0" applyFont="1" applyBorder="1"/>
    <xf numFmtId="0" fontId="19" fillId="0" borderId="1" xfId="0" applyFont="1" applyBorder="1" applyAlignment="1">
      <alignment horizontal="left"/>
    </xf>
    <xf numFmtId="164" fontId="19" fillId="0" borderId="1" xfId="0" applyNumberFormat="1" applyFont="1" applyBorder="1" applyAlignment="1">
      <alignment horizontal="left"/>
    </xf>
    <xf numFmtId="0" fontId="20" fillId="0" borderId="1" xfId="0" applyFont="1" applyBorder="1" applyAlignment="1">
      <alignment horizontal="center"/>
    </xf>
    <xf numFmtId="0" fontId="20" fillId="0" borderId="1" xfId="0" applyFont="1" applyBorder="1"/>
    <xf numFmtId="164" fontId="20" fillId="0" borderId="1" xfId="0" applyNumberFormat="1" applyFont="1" applyBorder="1" applyAlignment="1">
      <alignment horizontal="left"/>
    </xf>
    <xf numFmtId="41" fontId="19" fillId="0" borderId="1" xfId="0" applyNumberFormat="1" applyFont="1" applyBorder="1" applyAlignment="1">
      <alignment horizontal="center"/>
    </xf>
    <xf numFmtId="0" fontId="20" fillId="0" borderId="1" xfId="0" applyFont="1" applyBorder="1" applyAlignment="1">
      <alignment horizontal="left"/>
    </xf>
    <xf numFmtId="41" fontId="20" fillId="0" borderId="1" xfId="0" applyNumberFormat="1" applyFont="1" applyBorder="1" applyAlignment="1">
      <alignment horizontal="center"/>
    </xf>
    <xf numFmtId="41" fontId="19" fillId="3" borderId="1" xfId="0" applyNumberFormat="1" applyFont="1" applyFill="1" applyBorder="1" applyAlignment="1">
      <alignment horizontal="center"/>
    </xf>
    <xf numFmtId="0" fontId="20" fillId="0" borderId="1" xfId="0" quotePrefix="1" applyFont="1" applyBorder="1" applyAlignment="1">
      <alignment horizontal="left"/>
    </xf>
    <xf numFmtId="41" fontId="19" fillId="0" borderId="1" xfId="0" applyNumberFormat="1" applyFont="1" applyFill="1" applyBorder="1" applyAlignment="1">
      <alignment horizontal="center"/>
    </xf>
    <xf numFmtId="0" fontId="19" fillId="0" borderId="1" xfId="0" quotePrefix="1" applyFont="1" applyBorder="1" applyAlignment="1">
      <alignment horizontal="left"/>
    </xf>
    <xf numFmtId="41" fontId="19" fillId="2" borderId="1" xfId="0" applyNumberFormat="1" applyFont="1" applyFill="1" applyBorder="1"/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1" fillId="0" borderId="0" xfId="0" applyFont="1"/>
    <xf numFmtId="164" fontId="21" fillId="0" borderId="0" xfId="0" applyNumberFormat="1" applyFont="1" applyAlignment="1">
      <alignment horizontal="center"/>
    </xf>
    <xf numFmtId="0" fontId="5" fillId="0" borderId="1" xfId="0" applyFont="1" applyFill="1" applyBorder="1" applyAlignment="1">
      <alignment horizontal="left"/>
    </xf>
    <xf numFmtId="164" fontId="5" fillId="0" borderId="1" xfId="0" applyNumberFormat="1" applyFont="1" applyFill="1" applyBorder="1" applyAlignment="1">
      <alignment horizontal="left"/>
    </xf>
    <xf numFmtId="41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4" fillId="4" borderId="1" xfId="0" applyFont="1" applyFill="1" applyBorder="1" applyAlignment="1">
      <alignment horizontal="left"/>
    </xf>
    <xf numFmtId="164" fontId="4" fillId="4" borderId="1" xfId="0" applyNumberFormat="1" applyFont="1" applyFill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left"/>
    </xf>
    <xf numFmtId="164" fontId="4" fillId="0" borderId="1" xfId="0" applyNumberFormat="1" applyFont="1" applyFill="1" applyBorder="1" applyAlignment="1">
      <alignment horizontal="left"/>
    </xf>
    <xf numFmtId="0" fontId="0" fillId="5" borderId="0" xfId="0" applyFill="1"/>
    <xf numFmtId="0" fontId="5" fillId="0" borderId="1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/>
    <xf numFmtId="0" fontId="5" fillId="0" borderId="0" xfId="0" quotePrefix="1" applyFont="1"/>
    <xf numFmtId="43" fontId="0" fillId="0" borderId="0" xfId="1" applyFont="1"/>
    <xf numFmtId="43" fontId="0" fillId="0" borderId="0" xfId="0" applyNumberFormat="1"/>
    <xf numFmtId="0" fontId="5" fillId="2" borderId="1" xfId="0" applyFont="1" applyFill="1" applyBorder="1"/>
    <xf numFmtId="0" fontId="0" fillId="0" borderId="1" xfId="0" applyBorder="1"/>
    <xf numFmtId="0" fontId="0" fillId="0" borderId="1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0" fillId="0" borderId="0" xfId="0" applyFill="1"/>
    <xf numFmtId="164" fontId="1" fillId="0" borderId="4" xfId="1" applyNumberFormat="1" applyFont="1" applyBorder="1"/>
    <xf numFmtId="41" fontId="0" fillId="0" borderId="0" xfId="0" applyNumberFormat="1"/>
    <xf numFmtId="41" fontId="4" fillId="6" borderId="1" xfId="0" applyNumberFormat="1" applyFont="1" applyFill="1" applyBorder="1" applyAlignment="1">
      <alignment horizontal="center"/>
    </xf>
    <xf numFmtId="41" fontId="4" fillId="6" borderId="1" xfId="0" applyNumberFormat="1" applyFont="1" applyFill="1" applyBorder="1"/>
    <xf numFmtId="0" fontId="5" fillId="0" borderId="3" xfId="0" applyFont="1" applyBorder="1"/>
    <xf numFmtId="0" fontId="0" fillId="0" borderId="3" xfId="0" applyBorder="1"/>
    <xf numFmtId="0" fontId="5" fillId="0" borderId="2" xfId="0" applyFont="1" applyBorder="1" applyAlignment="1">
      <alignment horizontal="left"/>
    </xf>
    <xf numFmtId="164" fontId="5" fillId="0" borderId="4" xfId="0" applyNumberFormat="1" applyFont="1" applyFill="1" applyBorder="1" applyAlignment="1">
      <alignment horizontal="left"/>
    </xf>
    <xf numFmtId="164" fontId="1" fillId="0" borderId="1" xfId="1" applyNumberFormat="1" applyFont="1" applyBorder="1"/>
    <xf numFmtId="0" fontId="0" fillId="0" borderId="1" xfId="0" quotePrefix="1" applyBorder="1"/>
    <xf numFmtId="0" fontId="6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24" fillId="0" borderId="1" xfId="0" applyFont="1" applyBorder="1" applyAlignment="1">
      <alignment horizontal="left"/>
    </xf>
    <xf numFmtId="0" fontId="25" fillId="0" borderId="1" xfId="0" applyFont="1" applyBorder="1"/>
    <xf numFmtId="0" fontId="26" fillId="0" borderId="1" xfId="0" applyFont="1" applyBorder="1" applyAlignment="1">
      <alignment horizontal="left"/>
    </xf>
    <xf numFmtId="0" fontId="4" fillId="0" borderId="0" xfId="0" applyFont="1" applyFill="1"/>
    <xf numFmtId="0" fontId="5" fillId="0" borderId="0" xfId="0" applyFont="1" applyFill="1"/>
    <xf numFmtId="164" fontId="5" fillId="0" borderId="0" xfId="0" applyNumberFormat="1" applyFont="1" applyFill="1"/>
    <xf numFmtId="164" fontId="0" fillId="0" borderId="0" xfId="0" applyNumberFormat="1" applyFill="1"/>
    <xf numFmtId="0" fontId="26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/>
    <xf numFmtId="41" fontId="5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41" fontId="0" fillId="0" borderId="0" xfId="0" applyNumberFormat="1" applyFill="1"/>
    <xf numFmtId="41" fontId="4" fillId="0" borderId="1" xfId="0" applyNumberFormat="1" applyFont="1" applyFill="1" applyBorder="1"/>
    <xf numFmtId="43" fontId="0" fillId="0" borderId="0" xfId="1" applyFont="1" applyFill="1"/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6" fillId="0" borderId="0" xfId="0" applyFont="1" applyFill="1" applyAlignment="1">
      <alignment horizontal="left"/>
    </xf>
    <xf numFmtId="0" fontId="6" fillId="0" borderId="0" xfId="0" applyFont="1" applyFill="1"/>
    <xf numFmtId="164" fontId="6" fillId="0" borderId="0" xfId="0" applyNumberFormat="1" applyFont="1" applyFill="1" applyAlignment="1">
      <alignment horizontal="center"/>
    </xf>
    <xf numFmtId="0" fontId="5" fillId="0" borderId="0" xfId="0" applyFont="1" applyFill="1" applyBorder="1" applyAlignment="1">
      <alignment horizontal="left"/>
    </xf>
    <xf numFmtId="0" fontId="5" fillId="0" borderId="3" xfId="0" quotePrefix="1" applyFont="1" applyFill="1" applyBorder="1" applyAlignment="1">
      <alignment horizontal="left"/>
    </xf>
    <xf numFmtId="14" fontId="0" fillId="0" borderId="0" xfId="0" applyNumberFormat="1"/>
    <xf numFmtId="0" fontId="0" fillId="0" borderId="1" xfId="0" applyFont="1" applyBorder="1"/>
    <xf numFmtId="41" fontId="4" fillId="0" borderId="0" xfId="0" applyNumberFormat="1" applyFont="1" applyFill="1" applyBorder="1" applyAlignment="1">
      <alignment horizontal="center"/>
    </xf>
    <xf numFmtId="41" fontId="4" fillId="0" borderId="5" xfId="0" applyNumberFormat="1" applyFont="1" applyFill="1" applyBorder="1" applyAlignment="1">
      <alignment horizontal="center"/>
    </xf>
    <xf numFmtId="0" fontId="28" fillId="0" borderId="1" xfId="0" applyFont="1" applyFill="1" applyBorder="1" applyAlignment="1">
      <alignment horizontal="left"/>
    </xf>
    <xf numFmtId="0" fontId="5" fillId="0" borderId="4" xfId="0" applyFont="1" applyFill="1" applyBorder="1"/>
    <xf numFmtId="0" fontId="4" fillId="7" borderId="0" xfId="0" applyFont="1" applyFill="1"/>
    <xf numFmtId="41" fontId="4" fillId="8" borderId="1" xfId="0" applyNumberFormat="1" applyFont="1" applyFill="1" applyBorder="1" applyAlignment="1">
      <alignment horizontal="center"/>
    </xf>
    <xf numFmtId="0" fontId="29" fillId="0" borderId="0" xfId="0" applyFont="1"/>
    <xf numFmtId="43" fontId="29" fillId="0" borderId="0" xfId="1" applyFont="1"/>
    <xf numFmtId="0" fontId="0" fillId="0" borderId="1" xfId="0" applyFill="1" applyBorder="1"/>
    <xf numFmtId="0" fontId="30" fillId="0" borderId="1" xfId="0" quotePrefix="1" applyFont="1" applyBorder="1" applyAlignment="1">
      <alignment horizontal="left"/>
    </xf>
    <xf numFmtId="0" fontId="30" fillId="0" borderId="1" xfId="0" quotePrefix="1" applyFont="1" applyFill="1" applyBorder="1" applyAlignment="1">
      <alignment horizontal="left"/>
    </xf>
    <xf numFmtId="0" fontId="31" fillId="0" borderId="1" xfId="0" quotePrefix="1" applyFont="1" applyBorder="1" applyAlignment="1">
      <alignment horizontal="left"/>
    </xf>
    <xf numFmtId="0" fontId="31" fillId="0" borderId="1" xfId="0" applyFont="1" applyBorder="1" applyAlignment="1">
      <alignment horizontal="left"/>
    </xf>
    <xf numFmtId="0" fontId="31" fillId="0" borderId="1" xfId="0" applyFont="1" applyFill="1" applyBorder="1" applyAlignment="1">
      <alignment horizontal="left"/>
    </xf>
    <xf numFmtId="0" fontId="31" fillId="0" borderId="1" xfId="0" quotePrefix="1" applyFont="1" applyFill="1" applyBorder="1" applyAlignment="1">
      <alignment horizontal="left"/>
    </xf>
    <xf numFmtId="0" fontId="32" fillId="0" borderId="0" xfId="0" applyFont="1" applyFill="1"/>
    <xf numFmtId="0" fontId="7" fillId="0" borderId="0" xfId="0" applyFont="1" applyFill="1"/>
    <xf numFmtId="0" fontId="31" fillId="0" borderId="0" xfId="0" applyFont="1" applyFill="1"/>
    <xf numFmtId="164" fontId="31" fillId="0" borderId="0" xfId="0" applyNumberFormat="1" applyFont="1" applyFill="1"/>
    <xf numFmtId="0" fontId="5" fillId="0" borderId="6" xfId="0" applyFont="1" applyFill="1" applyBorder="1" applyAlignment="1">
      <alignment horizontal="center"/>
    </xf>
    <xf numFmtId="0" fontId="5" fillId="0" borderId="6" xfId="0" applyFont="1" applyFill="1" applyBorder="1"/>
    <xf numFmtId="0" fontId="5" fillId="0" borderId="6" xfId="0" applyFont="1" applyFill="1" applyBorder="1" applyAlignment="1">
      <alignment horizontal="left"/>
    </xf>
    <xf numFmtId="0" fontId="31" fillId="0" borderId="6" xfId="0" quotePrefix="1" applyFont="1" applyBorder="1" applyAlignment="1">
      <alignment horizontal="left"/>
    </xf>
    <xf numFmtId="0" fontId="31" fillId="0" borderId="6" xfId="0" applyFont="1" applyBorder="1" applyAlignment="1">
      <alignment horizontal="left"/>
    </xf>
    <xf numFmtId="164" fontId="5" fillId="0" borderId="6" xfId="0" applyNumberFormat="1" applyFont="1" applyFill="1" applyBorder="1" applyAlignment="1">
      <alignment horizontal="left"/>
    </xf>
    <xf numFmtId="41" fontId="5" fillId="0" borderId="6" xfId="0" applyNumberFormat="1" applyFont="1" applyFill="1" applyBorder="1" applyAlignment="1">
      <alignment horizontal="center"/>
    </xf>
    <xf numFmtId="0" fontId="31" fillId="0" borderId="3" xfId="0" applyFont="1" applyBorder="1" applyAlignment="1">
      <alignment horizontal="left"/>
    </xf>
    <xf numFmtId="0" fontId="5" fillId="0" borderId="7" xfId="0" applyFont="1" applyFill="1" applyBorder="1" applyAlignment="1">
      <alignment horizontal="left"/>
    </xf>
    <xf numFmtId="0" fontId="31" fillId="0" borderId="8" xfId="0" quotePrefix="1" applyFont="1" applyBorder="1" applyAlignment="1">
      <alignment horizontal="left"/>
    </xf>
    <xf numFmtId="0" fontId="5" fillId="0" borderId="1" xfId="0" quotePrefix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33" fillId="0" borderId="0" xfId="0" applyFont="1" applyFill="1"/>
    <xf numFmtId="0" fontId="34" fillId="0" borderId="0" xfId="0" applyFont="1" applyFill="1"/>
    <xf numFmtId="0" fontId="35" fillId="0" borderId="1" xfId="0" applyFont="1" applyFill="1" applyBorder="1"/>
    <xf numFmtId="164" fontId="5" fillId="0" borderId="8" xfId="0" applyNumberFormat="1" applyFont="1" applyFill="1" applyBorder="1" applyAlignment="1">
      <alignment horizontal="left"/>
    </xf>
    <xf numFmtId="164" fontId="5" fillId="0" borderId="9" xfId="0" applyNumberFormat="1" applyFont="1" applyFill="1" applyBorder="1" applyAlignment="1">
      <alignment horizontal="left"/>
    </xf>
    <xf numFmtId="0" fontId="36" fillId="0" borderId="1" xfId="0" applyFont="1" applyFill="1" applyBorder="1" applyAlignment="1">
      <alignment horizontal="left"/>
    </xf>
    <xf numFmtId="164" fontId="5" fillId="9" borderId="1" xfId="0" applyNumberFormat="1" applyFont="1" applyFill="1" applyBorder="1" applyAlignment="1">
      <alignment horizontal="left"/>
    </xf>
    <xf numFmtId="0" fontId="5" fillId="0" borderId="8" xfId="0" quotePrefix="1" applyFont="1" applyBorder="1" applyAlignment="1">
      <alignment horizontal="center"/>
    </xf>
    <xf numFmtId="0" fontId="7" fillId="0" borderId="3" xfId="0" applyFont="1" applyBorder="1" applyAlignment="1">
      <alignment horizontal="left"/>
    </xf>
    <xf numFmtId="0" fontId="36" fillId="0" borderId="3" xfId="0" applyFont="1" applyFill="1" applyBorder="1" applyAlignment="1">
      <alignment horizontal="left"/>
    </xf>
    <xf numFmtId="0" fontId="31" fillId="0" borderId="2" xfId="0" applyFont="1" applyBorder="1" applyAlignment="1">
      <alignment horizontal="left"/>
    </xf>
    <xf numFmtId="0" fontId="5" fillId="0" borderId="7" xfId="0" quotePrefix="1" applyFont="1" applyBorder="1" applyAlignment="1">
      <alignment horizontal="left"/>
    </xf>
    <xf numFmtId="0" fontId="5" fillId="0" borderId="7" xfId="0" quotePrefix="1" applyFont="1" applyFill="1" applyBorder="1" applyAlignment="1">
      <alignment horizontal="left"/>
    </xf>
    <xf numFmtId="0" fontId="37" fillId="0" borderId="0" xfId="0" applyFont="1" applyFill="1"/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/>
    <xf numFmtId="0" fontId="7" fillId="0" borderId="1" xfId="0" applyFont="1" applyFill="1" applyBorder="1" applyAlignment="1">
      <alignment horizontal="left"/>
    </xf>
    <xf numFmtId="0" fontId="38" fillId="0" borderId="1" xfId="0" applyFont="1" applyFill="1" applyBorder="1" applyAlignment="1">
      <alignment horizontal="left"/>
    </xf>
    <xf numFmtId="164" fontId="7" fillId="0" borderId="1" xfId="0" applyNumberFormat="1" applyFont="1" applyFill="1" applyBorder="1" applyAlignment="1">
      <alignment horizontal="left"/>
    </xf>
    <xf numFmtId="0" fontId="31" fillId="0" borderId="1" xfId="0" applyFont="1" applyFill="1" applyBorder="1" applyAlignment="1">
      <alignment horizontal="center"/>
    </xf>
    <xf numFmtId="0" fontId="31" fillId="0" borderId="1" xfId="0" applyFont="1" applyFill="1" applyBorder="1"/>
    <xf numFmtId="164" fontId="31" fillId="0" borderId="1" xfId="0" applyNumberFormat="1" applyFont="1" applyFill="1" applyBorder="1" applyAlignment="1">
      <alignment horizontal="left"/>
    </xf>
    <xf numFmtId="41" fontId="7" fillId="0" borderId="1" xfId="0" applyNumberFormat="1" applyFont="1" applyFill="1" applyBorder="1" applyAlignment="1">
      <alignment horizontal="center"/>
    </xf>
    <xf numFmtId="41" fontId="31" fillId="0" borderId="1" xfId="0" applyNumberFormat="1" applyFont="1" applyFill="1" applyBorder="1" applyAlignment="1">
      <alignment horizontal="center"/>
    </xf>
    <xf numFmtId="0" fontId="31" fillId="0" borderId="1" xfId="0" applyFont="1" applyBorder="1"/>
    <xf numFmtId="42" fontId="31" fillId="0" borderId="1" xfId="0" applyNumberFormat="1" applyFont="1" applyFill="1" applyBorder="1" applyAlignment="1">
      <alignment horizontal="center"/>
    </xf>
    <xf numFmtId="0" fontId="3" fillId="0" borderId="1" xfId="0" applyFont="1" applyBorder="1"/>
    <xf numFmtId="0" fontId="31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3" fillId="0" borderId="0" xfId="0" applyFont="1" applyFill="1"/>
    <xf numFmtId="164" fontId="3" fillId="0" borderId="0" xfId="0" applyNumberFormat="1" applyFont="1" applyFill="1"/>
    <xf numFmtId="0" fontId="39" fillId="0" borderId="0" xfId="0" applyFont="1" applyFill="1" applyAlignment="1">
      <alignment horizontal="left"/>
    </xf>
    <xf numFmtId="0" fontId="39" fillId="0" borderId="0" xfId="0" applyFont="1" applyFill="1"/>
    <xf numFmtId="164" fontId="39" fillId="0" borderId="0" xfId="0" applyNumberFormat="1" applyFont="1" applyFill="1" applyAlignment="1">
      <alignment horizontal="center"/>
    </xf>
    <xf numFmtId="0" fontId="41" fillId="0" borderId="0" xfId="0" applyFont="1" applyFill="1"/>
    <xf numFmtId="0" fontId="42" fillId="0" borderId="0" xfId="0" applyFont="1" applyFill="1"/>
    <xf numFmtId="0" fontId="43" fillId="0" borderId="0" xfId="0" applyFont="1" applyFill="1"/>
    <xf numFmtId="164" fontId="43" fillId="0" borderId="0" xfId="0" applyNumberFormat="1" applyFont="1" applyFill="1"/>
    <xf numFmtId="0" fontId="43" fillId="0" borderId="0" xfId="0" applyFont="1"/>
    <xf numFmtId="41" fontId="31" fillId="0" borderId="8" xfId="0" applyNumberFormat="1" applyFont="1" applyFill="1" applyBorder="1" applyAlignment="1">
      <alignment horizontal="center"/>
    </xf>
    <xf numFmtId="41" fontId="31" fillId="0" borderId="9" xfId="0" applyNumberFormat="1" applyFont="1" applyFill="1" applyBorder="1" applyAlignment="1">
      <alignment horizontal="center"/>
    </xf>
    <xf numFmtId="0" fontId="44" fillId="0" borderId="1" xfId="0" applyFont="1" applyFill="1" applyBorder="1"/>
    <xf numFmtId="0" fontId="7" fillId="0" borderId="1" xfId="0" quotePrefix="1" applyFont="1" applyBorder="1" applyAlignment="1">
      <alignment horizontal="left"/>
    </xf>
    <xf numFmtId="0" fontId="40" fillId="0" borderId="1" xfId="0" applyFont="1" applyBorder="1"/>
    <xf numFmtId="41" fontId="31" fillId="0" borderId="10" xfId="0" applyNumberFormat="1" applyFont="1" applyFill="1" applyBorder="1" applyAlignment="1">
      <alignment horizontal="center"/>
    </xf>
    <xf numFmtId="41" fontId="7" fillId="0" borderId="3" xfId="0" applyNumberFormat="1" applyFont="1" applyFill="1" applyBorder="1" applyAlignment="1">
      <alignment horizontal="center"/>
    </xf>
    <xf numFmtId="41" fontId="7" fillId="0" borderId="3" xfId="0" applyNumberFormat="1" applyFont="1" applyFill="1" applyBorder="1"/>
    <xf numFmtId="41" fontId="31" fillId="0" borderId="5" xfId="0" applyNumberFormat="1" applyFont="1" applyFill="1" applyBorder="1" applyAlignment="1">
      <alignment horizontal="center"/>
    </xf>
    <xf numFmtId="41" fontId="3" fillId="0" borderId="0" xfId="2" applyFont="1" applyBorder="1"/>
    <xf numFmtId="41" fontId="7" fillId="0" borderId="5" xfId="0" applyNumberFormat="1" applyFont="1" applyFill="1" applyBorder="1" applyAlignment="1">
      <alignment horizontal="center"/>
    </xf>
    <xf numFmtId="41" fontId="7" fillId="0" borderId="5" xfId="0" applyNumberFormat="1" applyFont="1" applyFill="1" applyBorder="1"/>
    <xf numFmtId="41" fontId="7" fillId="0" borderId="0" xfId="0" applyNumberFormat="1" applyFont="1" applyFill="1" applyBorder="1"/>
    <xf numFmtId="0" fontId="3" fillId="0" borderId="5" xfId="0" applyFont="1" applyBorder="1"/>
    <xf numFmtId="41" fontId="31" fillId="0" borderId="1" xfId="2" applyFont="1" applyBorder="1"/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135</xdr:row>
      <xdr:rowOff>38100</xdr:rowOff>
    </xdr:from>
    <xdr:to>
      <xdr:col>5</xdr:col>
      <xdr:colOff>1066800</xdr:colOff>
      <xdr:row>140</xdr:row>
      <xdr:rowOff>95250</xdr:rowOff>
    </xdr:to>
    <xdr:sp macro="" textlink="">
      <xdr:nvSpPr>
        <xdr:cNvPr id="2" name="Right Brace 1"/>
        <xdr:cNvSpPr/>
      </xdr:nvSpPr>
      <xdr:spPr>
        <a:xfrm>
          <a:off x="8105775" y="19059525"/>
          <a:ext cx="2647950" cy="10572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9"/>
  <sheetViews>
    <sheetView topLeftCell="A23" zoomScale="80" zoomScaleNormal="80" workbookViewId="0">
      <selection activeCell="C38" sqref="C38"/>
    </sheetView>
  </sheetViews>
  <sheetFormatPr defaultRowHeight="15" x14ac:dyDescent="0.25"/>
  <cols>
    <col min="1" max="1" width="7.28515625" style="1" customWidth="1"/>
    <col min="2" max="2" width="57.85546875" customWidth="1"/>
    <col min="3" max="3" width="36.5703125" style="1" customWidth="1"/>
    <col min="4" max="4" width="24" style="1" customWidth="1"/>
    <col min="5" max="5" width="27.28515625" style="1" customWidth="1"/>
    <col min="6" max="6" width="19.85546875" style="11" customWidth="1"/>
    <col min="7" max="7" width="23.7109375" customWidth="1"/>
  </cols>
  <sheetData>
    <row r="1" spans="1:19" s="1" customFormat="1" ht="20.100000000000001" customHeight="1" x14ac:dyDescent="0.25">
      <c r="A1" s="2" t="s">
        <v>0</v>
      </c>
      <c r="B1" s="3"/>
      <c r="C1" s="3"/>
      <c r="D1" s="3"/>
      <c r="E1" s="3"/>
      <c r="F1" s="9"/>
      <c r="G1" s="4"/>
      <c r="H1" s="4"/>
      <c r="I1" s="4"/>
      <c r="J1" s="4"/>
      <c r="K1" s="4"/>
      <c r="L1" s="4"/>
      <c r="M1" s="4"/>
      <c r="N1" s="5"/>
      <c r="O1" s="5"/>
      <c r="P1" s="7"/>
      <c r="Q1" s="7"/>
      <c r="R1" s="7"/>
      <c r="S1" s="7"/>
    </row>
    <row r="2" spans="1:19" s="1" customFormat="1" ht="20.100000000000001" customHeight="1" x14ac:dyDescent="0.25">
      <c r="A2" s="6" t="s">
        <v>10</v>
      </c>
      <c r="B2" s="2"/>
      <c r="C2" s="2"/>
      <c r="D2" s="2"/>
      <c r="E2" s="2"/>
      <c r="F2" s="10"/>
      <c r="G2" s="4"/>
      <c r="H2" s="4"/>
      <c r="I2" s="4"/>
      <c r="J2" s="4"/>
      <c r="K2" s="4"/>
      <c r="L2" s="4"/>
      <c r="M2" s="4"/>
      <c r="N2" s="5"/>
      <c r="O2" s="5"/>
      <c r="P2" s="7"/>
      <c r="Q2" s="7"/>
      <c r="R2" s="7"/>
      <c r="S2" s="7"/>
    </row>
    <row r="3" spans="1:19" s="1" customFormat="1" ht="20.100000000000001" customHeight="1" x14ac:dyDescent="0.25">
      <c r="A3" s="6"/>
      <c r="B3" s="2"/>
      <c r="C3" s="2"/>
      <c r="D3" s="2"/>
      <c r="E3" s="2"/>
      <c r="F3" s="10"/>
      <c r="G3" s="4"/>
      <c r="H3" s="4"/>
      <c r="I3" s="4"/>
      <c r="J3" s="4"/>
      <c r="K3" s="4"/>
      <c r="L3" s="4"/>
      <c r="M3" s="4"/>
      <c r="N3" s="5"/>
      <c r="O3" s="5"/>
      <c r="P3" s="7"/>
      <c r="Q3" s="7"/>
      <c r="R3" s="7"/>
      <c r="S3" s="7"/>
    </row>
    <row r="4" spans="1:19" s="16" customFormat="1" ht="20.100000000000001" customHeight="1" x14ac:dyDescent="0.25">
      <c r="A4" s="27" t="s">
        <v>17</v>
      </c>
      <c r="B4" s="27"/>
      <c r="F4" s="21"/>
    </row>
    <row r="5" spans="1:19" s="16" customFormat="1" ht="20.100000000000001" customHeight="1" x14ac:dyDescent="0.25">
      <c r="A5" s="27" t="s">
        <v>18</v>
      </c>
      <c r="B5" s="27"/>
      <c r="F5" s="21"/>
    </row>
    <row r="6" spans="1:19" s="16" customFormat="1" ht="20.100000000000001" customHeight="1" x14ac:dyDescent="0.25">
      <c r="A6" s="27" t="s">
        <v>19</v>
      </c>
      <c r="B6" s="27"/>
      <c r="F6" s="21"/>
    </row>
    <row r="7" spans="1:19" s="1" customFormat="1" ht="20.100000000000001" customHeight="1" x14ac:dyDescent="0.25">
      <c r="F7" s="11"/>
    </row>
    <row r="8" spans="1:19" s="16" customFormat="1" ht="20.100000000000001" customHeight="1" x14ac:dyDescent="0.25">
      <c r="A8" s="12" t="s">
        <v>13</v>
      </c>
      <c r="B8" s="13" t="s">
        <v>12</v>
      </c>
      <c r="C8" s="14" t="s">
        <v>15</v>
      </c>
      <c r="D8" s="14" t="s">
        <v>11</v>
      </c>
      <c r="E8" s="14" t="s">
        <v>1</v>
      </c>
      <c r="F8" s="22" t="s">
        <v>8</v>
      </c>
      <c r="G8" s="12" t="s">
        <v>2</v>
      </c>
    </row>
    <row r="9" spans="1:19" s="16" customFormat="1" ht="20.100000000000001" customHeight="1" x14ac:dyDescent="0.25">
      <c r="A9" s="17">
        <v>1</v>
      </c>
      <c r="B9" s="18" t="s">
        <v>39</v>
      </c>
      <c r="C9" s="26"/>
      <c r="D9" s="26"/>
      <c r="E9" s="26"/>
      <c r="F9" s="19">
        <v>26666720</v>
      </c>
      <c r="G9" s="17"/>
    </row>
    <row r="10" spans="1:19" s="16" customFormat="1" ht="20.100000000000001" customHeight="1" x14ac:dyDescent="0.25">
      <c r="A10" s="17">
        <v>2</v>
      </c>
      <c r="B10" s="18" t="s">
        <v>38</v>
      </c>
      <c r="C10" s="26"/>
      <c r="D10" s="26"/>
      <c r="E10" s="26"/>
      <c r="F10" s="19">
        <v>666668</v>
      </c>
      <c r="G10" s="17"/>
    </row>
    <row r="11" spans="1:19" s="16" customFormat="1" ht="20.100000000000001" customHeight="1" x14ac:dyDescent="0.25">
      <c r="A11" s="17">
        <v>3</v>
      </c>
      <c r="B11" s="18" t="s">
        <v>40</v>
      </c>
      <c r="C11" s="26"/>
      <c r="D11" s="26"/>
      <c r="E11" s="26"/>
      <c r="F11" s="19">
        <v>251613</v>
      </c>
      <c r="G11" s="17"/>
    </row>
    <row r="12" spans="1:19" s="16" customFormat="1" ht="20.100000000000001" customHeight="1" x14ac:dyDescent="0.25">
      <c r="A12" s="17">
        <v>4</v>
      </c>
      <c r="B12" s="18" t="s">
        <v>41</v>
      </c>
      <c r="C12" s="26"/>
      <c r="D12" s="26"/>
      <c r="E12" s="26"/>
      <c r="F12" s="19">
        <v>760000</v>
      </c>
      <c r="G12" s="17"/>
    </row>
    <row r="13" spans="1:19" s="16" customFormat="1" ht="20.100000000000001" customHeight="1" x14ac:dyDescent="0.25">
      <c r="A13" s="17">
        <v>5</v>
      </c>
      <c r="B13" s="18" t="s">
        <v>42</v>
      </c>
      <c r="C13" s="26"/>
      <c r="D13" s="26"/>
      <c r="E13" s="26"/>
      <c r="F13" s="19">
        <v>200000</v>
      </c>
      <c r="G13" s="17"/>
    </row>
    <row r="14" spans="1:19" s="16" customFormat="1" ht="20.100000000000001" customHeight="1" x14ac:dyDescent="0.25">
      <c r="A14" s="17"/>
      <c r="B14" s="18"/>
      <c r="C14" s="26"/>
      <c r="D14" s="26"/>
      <c r="E14" s="26"/>
      <c r="F14" s="19"/>
      <c r="G14" s="15">
        <f>SUM(F9:F13)</f>
        <v>28545001</v>
      </c>
    </row>
    <row r="15" spans="1:19" s="16" customFormat="1" ht="20.100000000000001" customHeight="1" x14ac:dyDescent="0.25">
      <c r="A15" s="17">
        <v>6</v>
      </c>
      <c r="B15" s="18" t="s">
        <v>14</v>
      </c>
      <c r="C15" s="18" t="s">
        <v>16</v>
      </c>
      <c r="D15" s="18" t="s">
        <v>7</v>
      </c>
      <c r="E15" s="18" t="s">
        <v>25</v>
      </c>
      <c r="F15" s="19">
        <v>10000000</v>
      </c>
      <c r="G15" s="18"/>
    </row>
    <row r="16" spans="1:19" s="16" customFormat="1" ht="20.100000000000001" customHeight="1" x14ac:dyDescent="0.25">
      <c r="A16" s="17">
        <v>7</v>
      </c>
      <c r="B16" s="18" t="s">
        <v>14</v>
      </c>
      <c r="C16" s="18" t="s">
        <v>20</v>
      </c>
      <c r="D16" s="18" t="s">
        <v>9</v>
      </c>
      <c r="E16" s="18" t="s">
        <v>25</v>
      </c>
      <c r="F16" s="19">
        <v>8000000</v>
      </c>
      <c r="G16" s="18"/>
    </row>
    <row r="17" spans="1:7" s="16" customFormat="1" ht="20.100000000000001" customHeight="1" x14ac:dyDescent="0.25">
      <c r="A17" s="17">
        <v>8</v>
      </c>
      <c r="B17" s="18" t="s">
        <v>21</v>
      </c>
      <c r="C17" s="18" t="s">
        <v>22</v>
      </c>
      <c r="D17" s="18" t="s">
        <v>23</v>
      </c>
      <c r="E17" s="18" t="s">
        <v>25</v>
      </c>
      <c r="F17" s="19">
        <v>17000000</v>
      </c>
      <c r="G17" s="18"/>
    </row>
    <row r="18" spans="1:7" s="16" customFormat="1" ht="20.100000000000001" customHeight="1" x14ac:dyDescent="0.25">
      <c r="A18" s="17"/>
      <c r="B18" s="18"/>
      <c r="C18" s="18"/>
      <c r="D18" s="18"/>
      <c r="E18" s="18"/>
      <c r="F18" s="19"/>
      <c r="G18" s="23">
        <f>SUM(F15:F17)</f>
        <v>35000000</v>
      </c>
    </row>
    <row r="19" spans="1:7" s="16" customFormat="1" ht="20.100000000000001" customHeight="1" x14ac:dyDescent="0.25">
      <c r="A19" s="17">
        <v>9</v>
      </c>
      <c r="B19" s="18" t="s">
        <v>24</v>
      </c>
      <c r="C19" s="18" t="s">
        <v>25</v>
      </c>
      <c r="D19" s="18" t="s">
        <v>25</v>
      </c>
      <c r="E19" s="18" t="s">
        <v>26</v>
      </c>
      <c r="F19" s="19">
        <v>6000000</v>
      </c>
      <c r="G19" s="18"/>
    </row>
    <row r="20" spans="1:7" s="16" customFormat="1" ht="20.100000000000001" customHeight="1" x14ac:dyDescent="0.25">
      <c r="A20" s="17">
        <v>10</v>
      </c>
      <c r="B20" s="18" t="s">
        <v>27</v>
      </c>
      <c r="C20" s="18" t="s">
        <v>25</v>
      </c>
      <c r="D20" s="18" t="s">
        <v>25</v>
      </c>
      <c r="E20" s="18" t="s">
        <v>26</v>
      </c>
      <c r="F20" s="19">
        <v>35000000</v>
      </c>
      <c r="G20" s="18"/>
    </row>
    <row r="21" spans="1:7" s="16" customFormat="1" ht="20.100000000000001" customHeight="1" x14ac:dyDescent="0.25">
      <c r="A21" s="17"/>
      <c r="B21" s="18"/>
      <c r="C21" s="18"/>
      <c r="D21" s="18"/>
      <c r="E21" s="18"/>
      <c r="F21" s="19"/>
      <c r="G21" s="23">
        <f>+F19+F20</f>
        <v>41000000</v>
      </c>
    </row>
    <row r="22" spans="1:7" s="16" customFormat="1" ht="20.100000000000001" customHeight="1" x14ac:dyDescent="0.25">
      <c r="A22" s="17"/>
      <c r="B22" s="18"/>
      <c r="C22" s="18"/>
      <c r="D22" s="18"/>
      <c r="E22" s="13" t="s">
        <v>43</v>
      </c>
      <c r="F22" s="19"/>
      <c r="G22" s="29">
        <f>SUM(F9:F20)</f>
        <v>104545001</v>
      </c>
    </row>
    <row r="23" spans="1:7" s="16" customFormat="1" ht="20.100000000000001" customHeight="1" x14ac:dyDescent="0.25">
      <c r="A23" s="17"/>
      <c r="B23" s="18"/>
      <c r="C23" s="18"/>
      <c r="D23" s="18"/>
      <c r="E23" s="18"/>
      <c r="F23" s="19"/>
      <c r="G23" s="23"/>
    </row>
    <row r="24" spans="1:7" s="16" customFormat="1" ht="20.100000000000001" customHeight="1" x14ac:dyDescent="0.25">
      <c r="A24" s="20"/>
      <c r="F24" s="21"/>
    </row>
    <row r="25" spans="1:7" s="16" customFormat="1" ht="20.100000000000001" customHeight="1" x14ac:dyDescent="0.25">
      <c r="A25" s="20"/>
      <c r="B25" s="16" t="s">
        <v>28</v>
      </c>
      <c r="F25" s="21"/>
    </row>
    <row r="26" spans="1:7" ht="20.100000000000001" customHeight="1" x14ac:dyDescent="0.25">
      <c r="A26" s="8"/>
      <c r="B26" s="8" t="s">
        <v>29</v>
      </c>
      <c r="C26" s="8" t="s">
        <v>31</v>
      </c>
      <c r="E26" s="8" t="s">
        <v>36</v>
      </c>
    </row>
    <row r="27" spans="1:7" ht="20.100000000000001" customHeight="1" x14ac:dyDescent="0.25">
      <c r="A27" s="8"/>
    </row>
    <row r="28" spans="1:7" ht="20.100000000000001" customHeight="1" x14ac:dyDescent="0.25">
      <c r="A28" s="8"/>
    </row>
    <row r="29" spans="1:7" ht="20.100000000000001" customHeight="1" x14ac:dyDescent="0.25">
      <c r="A29" s="8"/>
    </row>
    <row r="30" spans="1:7" ht="20.100000000000001" customHeight="1" x14ac:dyDescent="0.25">
      <c r="B30" s="28" t="s">
        <v>30</v>
      </c>
      <c r="C30" s="24" t="s">
        <v>32</v>
      </c>
      <c r="D30" s="24" t="s">
        <v>34</v>
      </c>
      <c r="E30" s="24" t="s">
        <v>3</v>
      </c>
      <c r="F30" s="25" t="s">
        <v>4</v>
      </c>
    </row>
    <row r="31" spans="1:7" ht="20.100000000000001" customHeight="1" x14ac:dyDescent="0.25">
      <c r="B31" s="8" t="s">
        <v>5</v>
      </c>
      <c r="C31" s="1" t="s">
        <v>33</v>
      </c>
      <c r="D31" s="1" t="s">
        <v>35</v>
      </c>
      <c r="E31" s="1" t="s">
        <v>6</v>
      </c>
      <c r="F31" s="11" t="s">
        <v>37</v>
      </c>
    </row>
    <row r="32" spans="1:7" ht="20.100000000000001" customHeight="1" x14ac:dyDescent="0.25"/>
    <row r="33" spans="1:19" s="1" customFormat="1" ht="18" customHeight="1" x14ac:dyDescent="0.25">
      <c r="A33" s="2" t="s">
        <v>0</v>
      </c>
      <c r="B33" s="3"/>
      <c r="C33" s="3"/>
      <c r="D33" s="3"/>
      <c r="E33" s="3"/>
      <c r="F33" s="9"/>
      <c r="G33" s="4"/>
      <c r="H33" s="4"/>
      <c r="I33" s="4"/>
      <c r="J33" s="4"/>
      <c r="K33" s="4"/>
      <c r="L33" s="4"/>
      <c r="M33" s="4"/>
      <c r="N33" s="5"/>
      <c r="O33" s="5"/>
      <c r="P33" s="7"/>
      <c r="Q33" s="7"/>
      <c r="R33" s="7"/>
      <c r="S33" s="7"/>
    </row>
    <row r="34" spans="1:19" s="1" customFormat="1" ht="18" customHeight="1" x14ac:dyDescent="0.25">
      <c r="A34" s="6" t="s">
        <v>77</v>
      </c>
      <c r="B34" s="2"/>
      <c r="C34" s="2"/>
      <c r="D34" s="2"/>
      <c r="E34" s="2"/>
      <c r="F34" s="10"/>
      <c r="G34" s="4"/>
      <c r="H34" s="4"/>
      <c r="I34" s="4"/>
      <c r="J34" s="4"/>
      <c r="K34" s="4"/>
      <c r="L34" s="4"/>
      <c r="M34" s="4"/>
      <c r="N34" s="5"/>
      <c r="O34" s="5"/>
      <c r="P34" s="7"/>
      <c r="Q34" s="7"/>
      <c r="R34" s="7"/>
      <c r="S34" s="7"/>
    </row>
    <row r="35" spans="1:19" s="1" customFormat="1" ht="18" customHeight="1" x14ac:dyDescent="0.25">
      <c r="A35" s="6"/>
      <c r="B35" s="2"/>
      <c r="C35" s="2"/>
      <c r="D35" s="2"/>
      <c r="E35" s="2"/>
      <c r="F35" s="10"/>
      <c r="G35" s="4"/>
      <c r="H35" s="4"/>
      <c r="I35" s="4"/>
      <c r="J35" s="4"/>
      <c r="K35" s="4"/>
      <c r="L35" s="4"/>
      <c r="M35" s="4"/>
      <c r="N35" s="5"/>
      <c r="O35" s="5"/>
      <c r="P35" s="7"/>
      <c r="Q35" s="7"/>
      <c r="R35" s="7"/>
      <c r="S35" s="7"/>
    </row>
    <row r="36" spans="1:19" s="16" customFormat="1" ht="18" customHeight="1" x14ac:dyDescent="0.25">
      <c r="A36" s="27" t="s">
        <v>74</v>
      </c>
      <c r="B36" s="27"/>
      <c r="F36" s="21"/>
    </row>
    <row r="37" spans="1:19" s="16" customFormat="1" ht="18" customHeight="1" x14ac:dyDescent="0.25">
      <c r="A37" s="27" t="s">
        <v>78</v>
      </c>
      <c r="B37" s="27"/>
      <c r="F37" s="21"/>
    </row>
    <row r="38" spans="1:19" s="16" customFormat="1" ht="18" customHeight="1" x14ac:dyDescent="0.25">
      <c r="A38" s="27" t="s">
        <v>75</v>
      </c>
      <c r="B38" s="27"/>
      <c r="F38" s="21"/>
    </row>
    <row r="39" spans="1:19" s="1" customFormat="1" ht="18" customHeight="1" x14ac:dyDescent="0.25">
      <c r="F39" s="11"/>
    </row>
    <row r="40" spans="1:19" s="16" customFormat="1" ht="18" customHeight="1" x14ac:dyDescent="0.25">
      <c r="A40" s="12" t="s">
        <v>13</v>
      </c>
      <c r="B40" s="13" t="s">
        <v>12</v>
      </c>
      <c r="C40" s="14" t="s">
        <v>15</v>
      </c>
      <c r="D40" s="14" t="s">
        <v>11</v>
      </c>
      <c r="E40" s="14" t="s">
        <v>1</v>
      </c>
      <c r="F40" s="22" t="s">
        <v>8</v>
      </c>
      <c r="G40" s="12" t="s">
        <v>2</v>
      </c>
    </row>
    <row r="41" spans="1:19" s="16" customFormat="1" ht="18" customHeight="1" x14ac:dyDescent="0.25">
      <c r="A41" s="17">
        <v>1</v>
      </c>
      <c r="B41" s="18" t="s">
        <v>39</v>
      </c>
      <c r="C41" s="26"/>
      <c r="D41" s="26"/>
      <c r="E41" s="26"/>
      <c r="F41" s="19">
        <v>26666720</v>
      </c>
      <c r="G41" s="17"/>
    </row>
    <row r="42" spans="1:19" s="16" customFormat="1" ht="18" customHeight="1" x14ac:dyDescent="0.25">
      <c r="A42" s="17">
        <v>2</v>
      </c>
      <c r="B42" s="18" t="s">
        <v>38</v>
      </c>
      <c r="C42" s="26"/>
      <c r="D42" s="26"/>
      <c r="E42" s="26"/>
      <c r="F42" s="19">
        <v>666668</v>
      </c>
      <c r="G42" s="17"/>
    </row>
    <row r="43" spans="1:19" s="16" customFormat="1" ht="18" customHeight="1" x14ac:dyDescent="0.25">
      <c r="A43" s="17">
        <v>3</v>
      </c>
      <c r="B43" s="18" t="s">
        <v>40</v>
      </c>
      <c r="C43" s="26"/>
      <c r="D43" s="26"/>
      <c r="E43" s="26"/>
      <c r="F43" s="19">
        <v>264194</v>
      </c>
      <c r="G43" s="17"/>
    </row>
    <row r="44" spans="1:19" s="16" customFormat="1" ht="18" customHeight="1" x14ac:dyDescent="0.25">
      <c r="A44" s="17">
        <v>4</v>
      </c>
      <c r="B44" s="18" t="s">
        <v>41</v>
      </c>
      <c r="C44" s="26"/>
      <c r="D44" s="26"/>
      <c r="E44" s="26"/>
      <c r="F44" s="19">
        <v>498108</v>
      </c>
      <c r="G44" s="17"/>
    </row>
    <row r="45" spans="1:19" s="16" customFormat="1" ht="18" customHeight="1" x14ac:dyDescent="0.25">
      <c r="A45" s="17">
        <v>5</v>
      </c>
      <c r="B45" s="18" t="s">
        <v>42</v>
      </c>
      <c r="C45" s="26"/>
      <c r="D45" s="26"/>
      <c r="E45" s="26"/>
      <c r="F45" s="19">
        <v>200000</v>
      </c>
      <c r="G45" s="17"/>
    </row>
    <row r="46" spans="1:19" s="16" customFormat="1" ht="18" customHeight="1" x14ac:dyDescent="0.25">
      <c r="A46" s="17"/>
      <c r="B46" s="18"/>
      <c r="C46" s="26"/>
      <c r="D46" s="26"/>
      <c r="E46" s="26"/>
      <c r="F46" s="19"/>
      <c r="G46" s="15">
        <f>SUM(F41:F45)</f>
        <v>28295690</v>
      </c>
    </row>
    <row r="47" spans="1:19" s="16" customFormat="1" ht="18" customHeight="1" x14ac:dyDescent="0.25">
      <c r="A47" s="17">
        <v>6</v>
      </c>
      <c r="B47" s="18" t="s">
        <v>44</v>
      </c>
      <c r="C47" s="18" t="s">
        <v>45</v>
      </c>
      <c r="D47" s="18" t="s">
        <v>46</v>
      </c>
      <c r="E47" s="18" t="s">
        <v>25</v>
      </c>
      <c r="F47" s="19">
        <v>5000000</v>
      </c>
      <c r="G47" s="18"/>
    </row>
    <row r="48" spans="1:19" s="16" customFormat="1" ht="18" customHeight="1" x14ac:dyDescent="0.25">
      <c r="A48" s="17">
        <v>7</v>
      </c>
      <c r="B48" s="18" t="s">
        <v>44</v>
      </c>
      <c r="C48" s="18" t="s">
        <v>47</v>
      </c>
      <c r="D48" s="18" t="s">
        <v>48</v>
      </c>
      <c r="E48" s="18" t="s">
        <v>25</v>
      </c>
      <c r="F48" s="19">
        <v>2500000</v>
      </c>
      <c r="G48" s="18"/>
    </row>
    <row r="49" spans="1:7" s="16" customFormat="1" ht="18" customHeight="1" x14ac:dyDescent="0.25">
      <c r="A49" s="17">
        <v>8</v>
      </c>
      <c r="B49" s="18" t="s">
        <v>49</v>
      </c>
      <c r="C49" s="18" t="s">
        <v>50</v>
      </c>
      <c r="D49" s="18" t="s">
        <v>51</v>
      </c>
      <c r="E49" s="18" t="s">
        <v>25</v>
      </c>
      <c r="F49" s="19">
        <v>7350000</v>
      </c>
      <c r="G49" s="18"/>
    </row>
    <row r="50" spans="1:7" s="16" customFormat="1" ht="18" customHeight="1" x14ac:dyDescent="0.25">
      <c r="A50" s="17">
        <v>9</v>
      </c>
      <c r="B50" s="18" t="s">
        <v>49</v>
      </c>
      <c r="C50" s="18" t="s">
        <v>52</v>
      </c>
      <c r="D50" s="18" t="s">
        <v>53</v>
      </c>
      <c r="E50" s="18" t="s">
        <v>25</v>
      </c>
      <c r="F50" s="19">
        <v>5450000</v>
      </c>
      <c r="G50" s="18"/>
    </row>
    <row r="51" spans="1:7" s="16" customFormat="1" ht="18" customHeight="1" x14ac:dyDescent="0.25">
      <c r="A51" s="17">
        <v>10</v>
      </c>
      <c r="B51" s="18" t="s">
        <v>54</v>
      </c>
      <c r="C51" s="18" t="s">
        <v>55</v>
      </c>
      <c r="D51" s="18" t="s">
        <v>56</v>
      </c>
      <c r="E51" s="18" t="s">
        <v>25</v>
      </c>
      <c r="F51" s="19">
        <v>4500000</v>
      </c>
      <c r="G51" s="18"/>
    </row>
    <row r="52" spans="1:7" s="16" customFormat="1" ht="18" customHeight="1" x14ac:dyDescent="0.25">
      <c r="A52" s="17">
        <v>11</v>
      </c>
      <c r="B52" s="18" t="s">
        <v>57</v>
      </c>
      <c r="C52" s="18" t="s">
        <v>58</v>
      </c>
      <c r="D52" s="18" t="s">
        <v>59</v>
      </c>
      <c r="E52" s="18"/>
      <c r="F52" s="19">
        <v>4000000</v>
      </c>
      <c r="G52" s="18"/>
    </row>
    <row r="53" spans="1:7" s="16" customFormat="1" ht="18" customHeight="1" x14ac:dyDescent="0.25">
      <c r="A53" s="17">
        <v>12</v>
      </c>
      <c r="B53" s="18" t="s">
        <v>60</v>
      </c>
      <c r="C53" s="18" t="s">
        <v>61</v>
      </c>
      <c r="D53" s="18" t="s">
        <v>62</v>
      </c>
      <c r="E53" s="18"/>
      <c r="F53" s="19">
        <v>3000000</v>
      </c>
      <c r="G53" s="18"/>
    </row>
    <row r="54" spans="1:7" s="16" customFormat="1" ht="18" customHeight="1" x14ac:dyDescent="0.25">
      <c r="A54" s="17">
        <v>13</v>
      </c>
      <c r="B54" s="18" t="s">
        <v>63</v>
      </c>
      <c r="C54" s="18" t="s">
        <v>64</v>
      </c>
      <c r="D54" s="18" t="s">
        <v>65</v>
      </c>
      <c r="E54" s="18"/>
      <c r="F54" s="19">
        <v>2500000</v>
      </c>
      <c r="G54" s="18"/>
    </row>
    <row r="55" spans="1:7" s="16" customFormat="1" ht="18" customHeight="1" x14ac:dyDescent="0.25">
      <c r="A55" s="17">
        <v>14</v>
      </c>
      <c r="B55" s="18" t="s">
        <v>63</v>
      </c>
      <c r="C55" s="18" t="s">
        <v>66</v>
      </c>
      <c r="D55" s="18" t="s">
        <v>67</v>
      </c>
      <c r="E55" s="18"/>
      <c r="F55" s="19">
        <v>5000000</v>
      </c>
      <c r="G55" s="18"/>
    </row>
    <row r="56" spans="1:7" s="16" customFormat="1" ht="18" customHeight="1" x14ac:dyDescent="0.25">
      <c r="A56" s="17">
        <v>15</v>
      </c>
      <c r="B56" s="18" t="s">
        <v>68</v>
      </c>
      <c r="C56" s="18" t="s">
        <v>69</v>
      </c>
      <c r="D56" s="18" t="s">
        <v>70</v>
      </c>
      <c r="E56" s="18"/>
      <c r="F56" s="19">
        <v>6268000</v>
      </c>
      <c r="G56" s="18"/>
    </row>
    <row r="57" spans="1:7" s="16" customFormat="1" ht="18" customHeight="1" x14ac:dyDescent="0.25">
      <c r="A57" s="17">
        <v>16</v>
      </c>
      <c r="B57" s="18" t="s">
        <v>71</v>
      </c>
      <c r="C57" s="18" t="s">
        <v>72</v>
      </c>
      <c r="D57" s="18" t="s">
        <v>73</v>
      </c>
      <c r="E57" s="18"/>
      <c r="F57" s="19">
        <v>2500000</v>
      </c>
      <c r="G57" s="18"/>
    </row>
    <row r="58" spans="1:7" s="16" customFormat="1" ht="18" customHeight="1" x14ac:dyDescent="0.25">
      <c r="A58" s="17"/>
      <c r="B58" s="18"/>
      <c r="C58" s="18"/>
      <c r="D58" s="18"/>
      <c r="E58" s="18"/>
      <c r="F58" s="19"/>
      <c r="G58" s="23">
        <f>SUM(F47:F57)</f>
        <v>48068000</v>
      </c>
    </row>
    <row r="59" spans="1:7" s="16" customFormat="1" ht="18" customHeight="1" x14ac:dyDescent="0.25">
      <c r="A59" s="17"/>
      <c r="B59" s="18"/>
      <c r="C59" s="18"/>
      <c r="D59" s="18"/>
      <c r="E59" s="13" t="s">
        <v>43</v>
      </c>
      <c r="F59" s="19"/>
      <c r="G59" s="29">
        <f>SUM(F41:F58)</f>
        <v>76363690</v>
      </c>
    </row>
    <row r="60" spans="1:7" s="16" customFormat="1" ht="18" customHeight="1" x14ac:dyDescent="0.25">
      <c r="A60" s="17"/>
      <c r="B60" s="18"/>
      <c r="C60" s="18"/>
      <c r="D60" s="18"/>
      <c r="E60" s="18"/>
      <c r="F60" s="19"/>
      <c r="G60" s="23"/>
    </row>
    <row r="61" spans="1:7" s="16" customFormat="1" ht="18" customHeight="1" x14ac:dyDescent="0.25">
      <c r="A61" s="20"/>
      <c r="F61" s="21"/>
    </row>
    <row r="62" spans="1:7" s="16" customFormat="1" ht="18" customHeight="1" x14ac:dyDescent="0.25">
      <c r="A62" s="20"/>
      <c r="B62" s="16" t="s">
        <v>76</v>
      </c>
      <c r="F62" s="21"/>
    </row>
    <row r="63" spans="1:7" s="1" customFormat="1" ht="18" customHeight="1" x14ac:dyDescent="0.25">
      <c r="A63" s="8"/>
      <c r="B63" s="8" t="s">
        <v>29</v>
      </c>
      <c r="C63" s="8" t="s">
        <v>31</v>
      </c>
      <c r="E63" s="8" t="s">
        <v>36</v>
      </c>
      <c r="F63" s="11"/>
    </row>
    <row r="64" spans="1:7" s="1" customFormat="1" ht="18" customHeight="1" x14ac:dyDescent="0.25">
      <c r="A64" s="8"/>
      <c r="F64" s="11"/>
    </row>
    <row r="65" spans="1:19" s="1" customFormat="1" ht="18" customHeight="1" x14ac:dyDescent="0.25">
      <c r="A65" s="8"/>
      <c r="F65" s="11"/>
    </row>
    <row r="66" spans="1:19" s="1" customFormat="1" ht="18" customHeight="1" x14ac:dyDescent="0.25">
      <c r="A66" s="8"/>
      <c r="F66" s="11"/>
    </row>
    <row r="67" spans="1:19" s="1" customFormat="1" ht="18" customHeight="1" x14ac:dyDescent="0.25">
      <c r="B67" s="28" t="s">
        <v>30</v>
      </c>
      <c r="C67" s="24" t="s">
        <v>32</v>
      </c>
      <c r="D67" s="24" t="s">
        <v>34</v>
      </c>
      <c r="E67" s="24" t="s">
        <v>3</v>
      </c>
      <c r="F67" s="25" t="s">
        <v>4</v>
      </c>
    </row>
    <row r="68" spans="1:19" s="1" customFormat="1" ht="18" customHeight="1" x14ac:dyDescent="0.25">
      <c r="B68" s="8" t="s">
        <v>5</v>
      </c>
      <c r="C68" s="1" t="s">
        <v>33</v>
      </c>
      <c r="D68" s="1" t="s">
        <v>35</v>
      </c>
      <c r="E68" s="1" t="s">
        <v>6</v>
      </c>
      <c r="F68" s="11" t="s">
        <v>37</v>
      </c>
    </row>
    <row r="69" spans="1:19" s="1" customFormat="1" ht="20.100000000000001" customHeight="1" x14ac:dyDescent="0.25">
      <c r="F69" s="11"/>
    </row>
    <row r="70" spans="1:19" s="1" customFormat="1" ht="18" customHeight="1" x14ac:dyDescent="0.25">
      <c r="A70" s="2" t="s">
        <v>0</v>
      </c>
      <c r="B70" s="3"/>
      <c r="C70" s="3"/>
      <c r="D70" s="3"/>
      <c r="E70" s="3"/>
      <c r="F70" s="9"/>
      <c r="G70" s="4"/>
      <c r="H70" s="4"/>
      <c r="I70" s="4"/>
      <c r="J70" s="4"/>
      <c r="K70" s="4"/>
      <c r="L70" s="4"/>
      <c r="M70" s="4"/>
      <c r="N70" s="5"/>
      <c r="O70" s="5"/>
      <c r="P70" s="7"/>
      <c r="Q70" s="7"/>
      <c r="R70" s="7"/>
      <c r="S70" s="7"/>
    </row>
    <row r="71" spans="1:19" s="1" customFormat="1" ht="18" customHeight="1" x14ac:dyDescent="0.25">
      <c r="A71" s="6" t="s">
        <v>77</v>
      </c>
      <c r="B71" s="2"/>
      <c r="C71" s="2"/>
      <c r="D71" s="2"/>
      <c r="E71" s="2"/>
      <c r="F71" s="10"/>
      <c r="G71" s="4"/>
      <c r="H71" s="4"/>
      <c r="I71" s="4"/>
      <c r="J71" s="4"/>
      <c r="K71" s="4"/>
      <c r="L71" s="4"/>
      <c r="M71" s="4"/>
      <c r="N71" s="5"/>
      <c r="O71" s="5"/>
      <c r="P71" s="7"/>
      <c r="Q71" s="7"/>
      <c r="R71" s="7"/>
      <c r="S71" s="7"/>
    </row>
    <row r="72" spans="1:19" s="1" customFormat="1" ht="18" customHeight="1" x14ac:dyDescent="0.25">
      <c r="A72" s="6"/>
      <c r="B72" s="2"/>
      <c r="C72" s="2"/>
      <c r="D72" s="2"/>
      <c r="E72" s="2"/>
      <c r="F72" s="10"/>
      <c r="G72" s="4"/>
      <c r="H72" s="4"/>
      <c r="I72" s="4"/>
      <c r="J72" s="4"/>
      <c r="K72" s="4"/>
      <c r="L72" s="4"/>
      <c r="M72" s="4"/>
      <c r="N72" s="5"/>
      <c r="O72" s="5"/>
      <c r="P72" s="7"/>
      <c r="Q72" s="7"/>
      <c r="R72" s="7"/>
      <c r="S72" s="7"/>
    </row>
    <row r="73" spans="1:19" s="16" customFormat="1" ht="18" customHeight="1" x14ac:dyDescent="0.25">
      <c r="A73" s="27" t="s">
        <v>79</v>
      </c>
      <c r="B73" s="27"/>
      <c r="F73" s="21"/>
    </row>
    <row r="74" spans="1:19" s="16" customFormat="1" ht="18" customHeight="1" x14ac:dyDescent="0.25">
      <c r="A74" s="27" t="s">
        <v>80</v>
      </c>
      <c r="B74" s="27"/>
      <c r="F74" s="21"/>
    </row>
    <row r="75" spans="1:19" s="16" customFormat="1" ht="18" customHeight="1" x14ac:dyDescent="0.25">
      <c r="A75" s="27" t="s">
        <v>81</v>
      </c>
      <c r="B75" s="27"/>
      <c r="F75" s="21"/>
    </row>
    <row r="76" spans="1:19" s="1" customFormat="1" ht="18" customHeight="1" x14ac:dyDescent="0.25">
      <c r="F76" s="11"/>
    </row>
    <row r="77" spans="1:19" s="16" customFormat="1" ht="18" customHeight="1" x14ac:dyDescent="0.25">
      <c r="A77" s="12" t="s">
        <v>13</v>
      </c>
      <c r="B77" s="13" t="s">
        <v>12</v>
      </c>
      <c r="C77" s="14" t="s">
        <v>15</v>
      </c>
      <c r="D77" s="14" t="s">
        <v>11</v>
      </c>
      <c r="E77" s="14" t="s">
        <v>1</v>
      </c>
      <c r="F77" s="22" t="s">
        <v>8</v>
      </c>
      <c r="G77" s="12" t="s">
        <v>2</v>
      </c>
    </row>
    <row r="78" spans="1:19" s="16" customFormat="1" ht="18" customHeight="1" x14ac:dyDescent="0.25">
      <c r="A78" s="17">
        <v>1</v>
      </c>
      <c r="B78" s="18" t="s">
        <v>82</v>
      </c>
      <c r="C78" s="26"/>
      <c r="D78" s="26"/>
      <c r="E78" s="26"/>
      <c r="F78" s="19">
        <v>33878195</v>
      </c>
      <c r="G78" s="17"/>
    </row>
    <row r="79" spans="1:19" s="16" customFormat="1" ht="18" customHeight="1" x14ac:dyDescent="0.25">
      <c r="A79" s="17">
        <v>2</v>
      </c>
      <c r="B79" s="18" t="s">
        <v>38</v>
      </c>
      <c r="C79" s="26"/>
      <c r="D79" s="26"/>
      <c r="E79" s="26"/>
      <c r="F79" s="19">
        <v>846956</v>
      </c>
      <c r="G79" s="17"/>
    </row>
    <row r="80" spans="1:19" s="16" customFormat="1" ht="18" customHeight="1" x14ac:dyDescent="0.25">
      <c r="A80" s="17">
        <v>3</v>
      </c>
      <c r="B80" s="18" t="s">
        <v>40</v>
      </c>
      <c r="C80" s="26"/>
      <c r="D80" s="26"/>
      <c r="E80" s="26"/>
      <c r="F80" s="19">
        <v>346467</v>
      </c>
      <c r="G80" s="17"/>
    </row>
    <row r="81" spans="1:7" s="16" customFormat="1" ht="18" customHeight="1" x14ac:dyDescent="0.25">
      <c r="A81" s="17">
        <v>4</v>
      </c>
      <c r="B81" s="18" t="s">
        <v>41</v>
      </c>
      <c r="C81" s="26"/>
      <c r="D81" s="26"/>
      <c r="E81" s="26"/>
      <c r="F81" s="19">
        <v>425000</v>
      </c>
      <c r="G81" s="17"/>
    </row>
    <row r="82" spans="1:7" s="16" customFormat="1" ht="18" customHeight="1" x14ac:dyDescent="0.25">
      <c r="A82" s="17">
        <v>5</v>
      </c>
      <c r="B82" s="18" t="s">
        <v>42</v>
      </c>
      <c r="C82" s="26"/>
      <c r="D82" s="26"/>
      <c r="E82" s="26"/>
      <c r="F82" s="19">
        <v>200000</v>
      </c>
      <c r="G82" s="17"/>
    </row>
    <row r="83" spans="1:7" s="16" customFormat="1" ht="18" customHeight="1" x14ac:dyDescent="0.25">
      <c r="A83" s="17"/>
      <c r="B83" s="18"/>
      <c r="C83" s="26"/>
      <c r="D83" s="26"/>
      <c r="E83" s="26"/>
      <c r="F83" s="19"/>
      <c r="G83" s="15">
        <f>SUM(F78:F82)</f>
        <v>35696618</v>
      </c>
    </row>
    <row r="84" spans="1:7" s="16" customFormat="1" ht="18" customHeight="1" x14ac:dyDescent="0.25">
      <c r="A84" s="17">
        <v>6</v>
      </c>
      <c r="B84" s="18" t="s">
        <v>85</v>
      </c>
      <c r="C84" s="18"/>
      <c r="D84" s="18"/>
      <c r="E84" s="18" t="s">
        <v>84</v>
      </c>
      <c r="F84" s="19">
        <v>42500000</v>
      </c>
      <c r="G84" s="18"/>
    </row>
    <row r="85" spans="1:7" s="16" customFormat="1" ht="18" customHeight="1" x14ac:dyDescent="0.25">
      <c r="A85" s="17">
        <v>7</v>
      </c>
      <c r="B85" s="18" t="s">
        <v>86</v>
      </c>
      <c r="C85" s="18"/>
      <c r="D85" s="18"/>
      <c r="E85" s="18" t="s">
        <v>83</v>
      </c>
      <c r="F85" s="19">
        <v>7500000</v>
      </c>
      <c r="G85" s="18"/>
    </row>
    <row r="86" spans="1:7" s="16" customFormat="1" ht="18" customHeight="1" x14ac:dyDescent="0.25">
      <c r="A86" s="17"/>
      <c r="B86" s="18"/>
      <c r="C86" s="18"/>
      <c r="D86" s="18"/>
      <c r="E86" s="18"/>
      <c r="F86" s="19"/>
      <c r="G86" s="23">
        <f>SUM(F84:F85)</f>
        <v>50000000</v>
      </c>
    </row>
    <row r="87" spans="1:7" s="16" customFormat="1" ht="18" customHeight="1" x14ac:dyDescent="0.25">
      <c r="A87" s="17"/>
      <c r="B87" s="18"/>
      <c r="C87" s="18"/>
      <c r="D87" s="18"/>
      <c r="E87" s="13" t="s">
        <v>43</v>
      </c>
      <c r="F87" s="19"/>
      <c r="G87" s="29">
        <f>SUM(F78:F86)</f>
        <v>85696618</v>
      </c>
    </row>
    <row r="88" spans="1:7" s="16" customFormat="1" ht="18" customHeight="1" x14ac:dyDescent="0.25">
      <c r="A88" s="17"/>
      <c r="B88" s="18"/>
      <c r="C88" s="18"/>
      <c r="D88" s="18"/>
      <c r="E88" s="18"/>
      <c r="F88" s="19"/>
      <c r="G88" s="23"/>
    </row>
    <row r="89" spans="1:7" s="16" customFormat="1" ht="18" customHeight="1" x14ac:dyDescent="0.25">
      <c r="A89" s="20"/>
      <c r="F89" s="21"/>
    </row>
    <row r="90" spans="1:7" s="16" customFormat="1" ht="18" customHeight="1" x14ac:dyDescent="0.25">
      <c r="A90" s="20"/>
      <c r="B90" s="16" t="s">
        <v>76</v>
      </c>
      <c r="F90" s="21"/>
    </row>
    <row r="91" spans="1:7" s="1" customFormat="1" ht="18" customHeight="1" x14ac:dyDescent="0.25">
      <c r="A91" s="8"/>
      <c r="B91" s="8" t="s">
        <v>29</v>
      </c>
      <c r="C91" s="8" t="s">
        <v>31</v>
      </c>
      <c r="E91" s="8" t="s">
        <v>36</v>
      </c>
      <c r="F91" s="11"/>
    </row>
    <row r="92" spans="1:7" s="1" customFormat="1" ht="18" customHeight="1" x14ac:dyDescent="0.25">
      <c r="A92" s="8"/>
      <c r="F92" s="11"/>
    </row>
    <row r="93" spans="1:7" s="1" customFormat="1" ht="18" customHeight="1" x14ac:dyDescent="0.25">
      <c r="A93" s="8"/>
      <c r="F93" s="11"/>
    </row>
    <row r="94" spans="1:7" s="1" customFormat="1" ht="18" customHeight="1" x14ac:dyDescent="0.25">
      <c r="A94" s="8"/>
      <c r="F94" s="11"/>
    </row>
    <row r="95" spans="1:7" s="1" customFormat="1" ht="18" customHeight="1" x14ac:dyDescent="0.25">
      <c r="B95" s="28" t="s">
        <v>30</v>
      </c>
      <c r="C95" s="24" t="s">
        <v>32</v>
      </c>
      <c r="D95" s="24" t="s">
        <v>34</v>
      </c>
      <c r="E95" s="24" t="s">
        <v>3</v>
      </c>
      <c r="F95" s="25" t="s">
        <v>4</v>
      </c>
    </row>
    <row r="96" spans="1:7" s="1" customFormat="1" ht="18" customHeight="1" x14ac:dyDescent="0.25">
      <c r="B96" s="8" t="s">
        <v>5</v>
      </c>
      <c r="C96" s="1" t="s">
        <v>33</v>
      </c>
      <c r="D96" s="1" t="s">
        <v>35</v>
      </c>
      <c r="E96" s="1" t="s">
        <v>6</v>
      </c>
      <c r="F96" s="11" t="s">
        <v>37</v>
      </c>
    </row>
    <row r="97" spans="1:19" s="1" customFormat="1" ht="20.100000000000001" customHeight="1" x14ac:dyDescent="0.25">
      <c r="F97" s="11"/>
    </row>
    <row r="99" spans="1:19" s="1" customFormat="1" ht="18" customHeight="1" x14ac:dyDescent="0.25">
      <c r="A99" s="2" t="s">
        <v>0</v>
      </c>
      <c r="B99" s="3"/>
      <c r="C99" s="3"/>
      <c r="D99" s="3"/>
      <c r="E99" s="3"/>
      <c r="F99" s="9"/>
      <c r="G99" s="4"/>
      <c r="H99" s="4"/>
      <c r="I99" s="4"/>
      <c r="J99" s="4"/>
      <c r="K99" s="4"/>
      <c r="L99" s="4"/>
      <c r="M99" s="4"/>
      <c r="N99" s="5"/>
      <c r="O99" s="5"/>
      <c r="P99" s="7"/>
      <c r="Q99" s="7"/>
      <c r="R99" s="7"/>
      <c r="S99" s="7"/>
    </row>
    <row r="100" spans="1:19" s="1" customFormat="1" ht="18" customHeight="1" x14ac:dyDescent="0.25">
      <c r="A100" s="6" t="s">
        <v>77</v>
      </c>
      <c r="B100" s="2"/>
      <c r="C100" s="2"/>
      <c r="D100" s="2"/>
      <c r="E100" s="2"/>
      <c r="F100" s="10"/>
      <c r="G100" s="4"/>
      <c r="H100" s="4"/>
      <c r="I100" s="4"/>
      <c r="J100" s="4"/>
      <c r="K100" s="4"/>
      <c r="L100" s="4"/>
      <c r="M100" s="4"/>
      <c r="N100" s="5"/>
      <c r="O100" s="5"/>
      <c r="P100" s="7"/>
      <c r="Q100" s="7"/>
      <c r="R100" s="7"/>
      <c r="S100" s="7"/>
    </row>
    <row r="101" spans="1:19" s="1" customFormat="1" ht="18" customHeight="1" x14ac:dyDescent="0.25">
      <c r="A101" s="6"/>
      <c r="B101" s="2"/>
      <c r="C101" s="2"/>
      <c r="D101" s="2"/>
      <c r="E101" s="2"/>
      <c r="F101" s="10"/>
      <c r="G101" s="4"/>
      <c r="H101" s="4"/>
      <c r="I101" s="4"/>
      <c r="J101" s="4"/>
      <c r="K101" s="4"/>
      <c r="L101" s="4"/>
      <c r="M101" s="4"/>
      <c r="N101" s="5"/>
      <c r="O101" s="5"/>
      <c r="P101" s="7"/>
      <c r="Q101" s="7"/>
      <c r="R101" s="7"/>
      <c r="S101" s="7"/>
    </row>
    <row r="102" spans="1:19" s="16" customFormat="1" ht="18" customHeight="1" x14ac:dyDescent="0.25">
      <c r="A102" s="27" t="s">
        <v>74</v>
      </c>
      <c r="B102" s="27"/>
      <c r="F102" s="21"/>
    </row>
    <row r="103" spans="1:19" s="16" customFormat="1" ht="18" customHeight="1" x14ac:dyDescent="0.25">
      <c r="A103" s="27" t="s">
        <v>78</v>
      </c>
      <c r="B103" s="27"/>
      <c r="F103" s="21"/>
    </row>
    <row r="104" spans="1:19" s="16" customFormat="1" ht="18" customHeight="1" x14ac:dyDescent="0.25">
      <c r="A104" s="27" t="s">
        <v>75</v>
      </c>
      <c r="B104" s="27"/>
      <c r="F104" s="21"/>
    </row>
    <row r="105" spans="1:19" s="1" customFormat="1" ht="18" customHeight="1" x14ac:dyDescent="0.25">
      <c r="F105" s="11"/>
    </row>
    <row r="106" spans="1:19" s="16" customFormat="1" ht="18" customHeight="1" x14ac:dyDescent="0.25">
      <c r="A106" s="12" t="s">
        <v>13</v>
      </c>
      <c r="B106" s="13" t="s">
        <v>12</v>
      </c>
      <c r="C106" s="14" t="s">
        <v>15</v>
      </c>
      <c r="D106" s="14" t="s">
        <v>11</v>
      </c>
      <c r="E106" s="14" t="s">
        <v>1</v>
      </c>
      <c r="F106" s="22" t="s">
        <v>8</v>
      </c>
      <c r="G106" s="12" t="s">
        <v>2</v>
      </c>
    </row>
    <row r="107" spans="1:19" s="16" customFormat="1" ht="18" customHeight="1" x14ac:dyDescent="0.25">
      <c r="A107" s="17">
        <v>1</v>
      </c>
      <c r="B107" s="18" t="s">
        <v>39</v>
      </c>
      <c r="C107" s="26"/>
      <c r="D107" s="26"/>
      <c r="E107" s="26"/>
      <c r="F107" s="19">
        <v>26666720</v>
      </c>
      <c r="G107" s="17"/>
    </row>
    <row r="108" spans="1:19" s="16" customFormat="1" ht="18" customHeight="1" x14ac:dyDescent="0.25">
      <c r="A108" s="17">
        <v>2</v>
      </c>
      <c r="B108" s="18" t="s">
        <v>38</v>
      </c>
      <c r="C108" s="26"/>
      <c r="D108" s="26"/>
      <c r="E108" s="26"/>
      <c r="F108" s="19">
        <v>666668</v>
      </c>
      <c r="G108" s="17"/>
    </row>
    <row r="109" spans="1:19" s="16" customFormat="1" ht="18" customHeight="1" x14ac:dyDescent="0.25">
      <c r="A109" s="17">
        <v>3</v>
      </c>
      <c r="B109" s="18" t="s">
        <v>40</v>
      </c>
      <c r="C109" s="26"/>
      <c r="D109" s="26"/>
      <c r="E109" s="26"/>
      <c r="F109" s="19">
        <v>264194</v>
      </c>
      <c r="G109" s="17"/>
    </row>
    <row r="110" spans="1:19" s="16" customFormat="1" ht="18" customHeight="1" x14ac:dyDescent="0.25">
      <c r="A110" s="17">
        <v>4</v>
      </c>
      <c r="B110" s="18" t="s">
        <v>41</v>
      </c>
      <c r="C110" s="26"/>
      <c r="D110" s="26"/>
      <c r="E110" s="26"/>
      <c r="F110" s="19">
        <v>498108</v>
      </c>
      <c r="G110" s="17"/>
    </row>
    <row r="111" spans="1:19" s="16" customFormat="1" ht="18" customHeight="1" x14ac:dyDescent="0.25">
      <c r="A111" s="17">
        <v>5</v>
      </c>
      <c r="B111" s="18" t="s">
        <v>42</v>
      </c>
      <c r="C111" s="26"/>
      <c r="D111" s="26"/>
      <c r="E111" s="26"/>
      <c r="F111" s="19">
        <v>200000</v>
      </c>
      <c r="G111" s="17"/>
    </row>
    <row r="112" spans="1:19" s="16" customFormat="1" ht="18" customHeight="1" x14ac:dyDescent="0.25">
      <c r="A112" s="17"/>
      <c r="B112" s="18"/>
      <c r="C112" s="26"/>
      <c r="D112" s="26"/>
      <c r="E112" s="26"/>
      <c r="F112" s="19"/>
      <c r="G112" s="15">
        <f>SUM(F107:F111)</f>
        <v>28295690</v>
      </c>
    </row>
    <row r="113" spans="1:7" s="16" customFormat="1" ht="18" customHeight="1" x14ac:dyDescent="0.25">
      <c r="A113" s="17">
        <v>6</v>
      </c>
      <c r="B113" s="18" t="s">
        <v>44</v>
      </c>
      <c r="C113" s="18" t="s">
        <v>45</v>
      </c>
      <c r="D113" s="18" t="s">
        <v>46</v>
      </c>
      <c r="E113" s="18" t="s">
        <v>25</v>
      </c>
      <c r="F113" s="19">
        <v>5000000</v>
      </c>
      <c r="G113" s="18"/>
    </row>
    <row r="114" spans="1:7" s="16" customFormat="1" ht="18" customHeight="1" x14ac:dyDescent="0.25">
      <c r="A114" s="17">
        <v>7</v>
      </c>
      <c r="B114" s="18" t="s">
        <v>44</v>
      </c>
      <c r="C114" s="18" t="s">
        <v>47</v>
      </c>
      <c r="D114" s="18" t="s">
        <v>48</v>
      </c>
      <c r="E114" s="18" t="s">
        <v>25</v>
      </c>
      <c r="F114" s="19">
        <v>2500000</v>
      </c>
      <c r="G114" s="18"/>
    </row>
    <row r="115" spans="1:7" s="16" customFormat="1" ht="18" customHeight="1" x14ac:dyDescent="0.25">
      <c r="A115" s="17">
        <v>8</v>
      </c>
      <c r="B115" s="18" t="s">
        <v>49</v>
      </c>
      <c r="C115" s="18" t="s">
        <v>50</v>
      </c>
      <c r="D115" s="18" t="s">
        <v>51</v>
      </c>
      <c r="E115" s="18" t="s">
        <v>25</v>
      </c>
      <c r="F115" s="19">
        <v>7350000</v>
      </c>
      <c r="G115" s="18"/>
    </row>
    <row r="116" spans="1:7" s="16" customFormat="1" ht="18" customHeight="1" x14ac:dyDescent="0.25">
      <c r="A116" s="17">
        <v>9</v>
      </c>
      <c r="B116" s="18" t="s">
        <v>49</v>
      </c>
      <c r="C116" s="18" t="s">
        <v>52</v>
      </c>
      <c r="D116" s="18" t="s">
        <v>53</v>
      </c>
      <c r="E116" s="18" t="s">
        <v>25</v>
      </c>
      <c r="F116" s="19">
        <v>5450000</v>
      </c>
      <c r="G116" s="18"/>
    </row>
    <row r="117" spans="1:7" s="16" customFormat="1" ht="18" customHeight="1" x14ac:dyDescent="0.25">
      <c r="A117" s="17">
        <v>10</v>
      </c>
      <c r="B117" s="18" t="s">
        <v>54</v>
      </c>
      <c r="C117" s="18" t="s">
        <v>55</v>
      </c>
      <c r="D117" s="18" t="s">
        <v>56</v>
      </c>
      <c r="E117" s="18" t="s">
        <v>25</v>
      </c>
      <c r="F117" s="19">
        <v>4500000</v>
      </c>
      <c r="G117" s="18"/>
    </row>
    <row r="118" spans="1:7" s="16" customFormat="1" ht="18" customHeight="1" x14ac:dyDescent="0.25">
      <c r="A118" s="17">
        <v>11</v>
      </c>
      <c r="B118" s="18" t="s">
        <v>57</v>
      </c>
      <c r="C118" s="18" t="s">
        <v>58</v>
      </c>
      <c r="D118" s="18" t="s">
        <v>59</v>
      </c>
      <c r="E118" s="18"/>
      <c r="F118" s="19">
        <v>4000000</v>
      </c>
      <c r="G118" s="18"/>
    </row>
    <row r="119" spans="1:7" s="16" customFormat="1" ht="18" customHeight="1" x14ac:dyDescent="0.25">
      <c r="A119" s="17">
        <v>12</v>
      </c>
      <c r="B119" s="18" t="s">
        <v>60</v>
      </c>
      <c r="C119" s="18" t="s">
        <v>61</v>
      </c>
      <c r="D119" s="18" t="s">
        <v>62</v>
      </c>
      <c r="E119" s="18"/>
      <c r="F119" s="19">
        <v>3000000</v>
      </c>
      <c r="G119" s="18"/>
    </row>
    <row r="120" spans="1:7" s="16" customFormat="1" ht="18" customHeight="1" x14ac:dyDescent="0.25">
      <c r="A120" s="17">
        <v>13</v>
      </c>
      <c r="B120" s="18" t="s">
        <v>63</v>
      </c>
      <c r="C120" s="18" t="s">
        <v>64</v>
      </c>
      <c r="D120" s="18" t="s">
        <v>65</v>
      </c>
      <c r="E120" s="18"/>
      <c r="F120" s="19">
        <v>2500000</v>
      </c>
      <c r="G120" s="18"/>
    </row>
    <row r="121" spans="1:7" s="16" customFormat="1" ht="18" customHeight="1" x14ac:dyDescent="0.25">
      <c r="A121" s="17">
        <v>14</v>
      </c>
      <c r="B121" s="18" t="s">
        <v>63</v>
      </c>
      <c r="C121" s="18" t="s">
        <v>66</v>
      </c>
      <c r="D121" s="18" t="s">
        <v>67</v>
      </c>
      <c r="E121" s="18"/>
      <c r="F121" s="19">
        <v>5000000</v>
      </c>
      <c r="G121" s="18"/>
    </row>
    <row r="122" spans="1:7" s="16" customFormat="1" ht="18" customHeight="1" x14ac:dyDescent="0.25">
      <c r="A122" s="17">
        <v>15</v>
      </c>
      <c r="B122" s="18" t="s">
        <v>68</v>
      </c>
      <c r="C122" s="18" t="s">
        <v>69</v>
      </c>
      <c r="D122" s="18" t="s">
        <v>70</v>
      </c>
      <c r="E122" s="18"/>
      <c r="F122" s="19">
        <v>6268000</v>
      </c>
      <c r="G122" s="18"/>
    </row>
    <row r="123" spans="1:7" s="16" customFormat="1" ht="18" customHeight="1" x14ac:dyDescent="0.25">
      <c r="A123" s="17">
        <v>16</v>
      </c>
      <c r="B123" s="18" t="s">
        <v>71</v>
      </c>
      <c r="C123" s="18" t="s">
        <v>72</v>
      </c>
      <c r="D123" s="18" t="s">
        <v>73</v>
      </c>
      <c r="E123" s="18"/>
      <c r="F123" s="19">
        <v>2500000</v>
      </c>
      <c r="G123" s="18"/>
    </row>
    <row r="124" spans="1:7" s="16" customFormat="1" ht="18" customHeight="1" x14ac:dyDescent="0.25">
      <c r="A124" s="17"/>
      <c r="B124" s="18"/>
      <c r="C124" s="18"/>
      <c r="D124" s="18"/>
      <c r="E124" s="18"/>
      <c r="F124" s="19"/>
      <c r="G124" s="23">
        <f>SUM(F113:F123)</f>
        <v>48068000</v>
      </c>
    </row>
    <row r="125" spans="1:7" s="16" customFormat="1" ht="18" customHeight="1" x14ac:dyDescent="0.25">
      <c r="A125" s="17">
        <v>17</v>
      </c>
      <c r="B125" s="18" t="s">
        <v>87</v>
      </c>
      <c r="C125" s="18"/>
      <c r="D125" s="18"/>
      <c r="E125" s="18" t="s">
        <v>88</v>
      </c>
      <c r="F125" s="19"/>
      <c r="G125" s="23">
        <f>100000000-G112-G124</f>
        <v>23636310</v>
      </c>
    </row>
    <row r="126" spans="1:7" s="16" customFormat="1" ht="18" customHeight="1" x14ac:dyDescent="0.25">
      <c r="A126" s="17"/>
      <c r="B126" s="18"/>
      <c r="C126" s="18"/>
      <c r="D126" s="18"/>
      <c r="E126" s="13"/>
      <c r="F126" s="19"/>
      <c r="G126" s="31"/>
    </row>
    <row r="127" spans="1:7" s="16" customFormat="1" ht="18" customHeight="1" x14ac:dyDescent="0.25">
      <c r="A127" s="17"/>
      <c r="B127" s="18"/>
      <c r="C127" s="18"/>
      <c r="D127" s="18"/>
      <c r="E127" s="13" t="s">
        <v>43</v>
      </c>
      <c r="F127" s="19"/>
      <c r="G127" s="30">
        <f>SUM(G107:G126)</f>
        <v>100000000</v>
      </c>
    </row>
    <row r="128" spans="1:7" s="16" customFormat="1" ht="18" customHeight="1" x14ac:dyDescent="0.25">
      <c r="A128" s="20"/>
      <c r="F128" s="21"/>
    </row>
    <row r="129" spans="1:19" s="16" customFormat="1" ht="18" customHeight="1" x14ac:dyDescent="0.25">
      <c r="A129" s="20"/>
      <c r="B129" s="16" t="s">
        <v>76</v>
      </c>
      <c r="F129" s="21"/>
    </row>
    <row r="130" spans="1:19" s="1" customFormat="1" ht="18" customHeight="1" x14ac:dyDescent="0.25">
      <c r="A130" s="8"/>
      <c r="B130" s="8" t="s">
        <v>29</v>
      </c>
      <c r="C130" s="8" t="s">
        <v>31</v>
      </c>
      <c r="E130" s="8" t="s">
        <v>36</v>
      </c>
      <c r="F130" s="11"/>
    </row>
    <row r="131" spans="1:19" s="1" customFormat="1" ht="18" customHeight="1" x14ac:dyDescent="0.25">
      <c r="A131" s="8"/>
      <c r="F131" s="11"/>
    </row>
    <row r="132" spans="1:19" s="1" customFormat="1" ht="18" customHeight="1" x14ac:dyDescent="0.25">
      <c r="A132" s="8"/>
      <c r="F132" s="11"/>
    </row>
    <row r="133" spans="1:19" s="1" customFormat="1" ht="18" customHeight="1" x14ac:dyDescent="0.25">
      <c r="A133" s="8"/>
      <c r="F133" s="11"/>
    </row>
    <row r="134" spans="1:19" s="1" customFormat="1" ht="18" customHeight="1" x14ac:dyDescent="0.25">
      <c r="B134" s="28" t="s">
        <v>30</v>
      </c>
      <c r="C134" s="24" t="s">
        <v>32</v>
      </c>
      <c r="D134" s="24" t="s">
        <v>34</v>
      </c>
      <c r="E134" s="24" t="s">
        <v>3</v>
      </c>
      <c r="F134" s="25" t="s">
        <v>4</v>
      </c>
    </row>
    <row r="135" spans="1:19" s="1" customFormat="1" ht="18" customHeight="1" x14ac:dyDescent="0.25">
      <c r="B135" s="8" t="s">
        <v>5</v>
      </c>
      <c r="C135" s="1" t="s">
        <v>33</v>
      </c>
      <c r="D135" s="1" t="s">
        <v>35</v>
      </c>
      <c r="E135" s="1" t="s">
        <v>6</v>
      </c>
      <c r="F135" s="11" t="s">
        <v>37</v>
      </c>
    </row>
    <row r="136" spans="1:19" s="1" customFormat="1" ht="20.100000000000001" customHeight="1" x14ac:dyDescent="0.25">
      <c r="F136" s="11"/>
    </row>
    <row r="137" spans="1:19" s="1" customFormat="1" ht="18" customHeight="1" x14ac:dyDescent="0.25">
      <c r="A137" s="2" t="s">
        <v>0</v>
      </c>
      <c r="B137" s="3"/>
      <c r="C137" s="3"/>
      <c r="D137" s="3"/>
      <c r="E137" s="3"/>
      <c r="F137" s="9"/>
      <c r="G137" s="4"/>
      <c r="H137" s="4"/>
      <c r="I137" s="4"/>
      <c r="J137" s="4"/>
      <c r="K137" s="4"/>
      <c r="L137" s="4"/>
      <c r="M137" s="4"/>
      <c r="N137" s="5"/>
      <c r="O137" s="5"/>
      <c r="P137" s="7"/>
      <c r="Q137" s="7"/>
      <c r="R137" s="7"/>
      <c r="S137" s="7"/>
    </row>
    <row r="138" spans="1:19" s="1" customFormat="1" ht="18" customHeight="1" x14ac:dyDescent="0.25">
      <c r="A138" s="6" t="s">
        <v>89</v>
      </c>
      <c r="B138" s="2"/>
      <c r="C138" s="2"/>
      <c r="D138" s="2"/>
      <c r="E138" s="2"/>
      <c r="F138" s="10"/>
      <c r="G138" s="4"/>
      <c r="H138" s="4"/>
      <c r="I138" s="4"/>
      <c r="J138" s="4"/>
      <c r="K138" s="4"/>
      <c r="L138" s="4"/>
      <c r="M138" s="4"/>
      <c r="N138" s="5"/>
      <c r="O138" s="5"/>
      <c r="P138" s="7"/>
      <c r="Q138" s="7"/>
      <c r="R138" s="7"/>
      <c r="S138" s="7"/>
    </row>
    <row r="139" spans="1:19" s="1" customFormat="1" ht="18" customHeight="1" x14ac:dyDescent="0.25">
      <c r="A139" s="6"/>
      <c r="B139" s="2"/>
      <c r="C139" s="2"/>
      <c r="D139" s="2"/>
      <c r="E139" s="2"/>
      <c r="F139" s="10"/>
      <c r="G139" s="4"/>
      <c r="H139" s="4"/>
      <c r="I139" s="4"/>
      <c r="J139" s="4"/>
      <c r="K139" s="4"/>
      <c r="L139" s="4"/>
      <c r="M139" s="4"/>
      <c r="N139" s="5"/>
      <c r="O139" s="5"/>
      <c r="P139" s="7"/>
      <c r="Q139" s="7"/>
      <c r="R139" s="7"/>
      <c r="S139" s="7"/>
    </row>
    <row r="140" spans="1:19" s="16" customFormat="1" ht="18" customHeight="1" x14ac:dyDescent="0.25">
      <c r="A140" s="27" t="s">
        <v>90</v>
      </c>
      <c r="B140" s="27"/>
      <c r="F140" s="21"/>
    </row>
    <row r="141" spans="1:19" s="16" customFormat="1" ht="18" customHeight="1" x14ac:dyDescent="0.25">
      <c r="A141" s="27" t="s">
        <v>91</v>
      </c>
      <c r="B141" s="27"/>
      <c r="F141" s="21"/>
    </row>
    <row r="142" spans="1:19" s="16" customFormat="1" ht="18" customHeight="1" x14ac:dyDescent="0.25">
      <c r="A142" s="27" t="s">
        <v>92</v>
      </c>
      <c r="B142" s="27"/>
      <c r="F142" s="21"/>
    </row>
    <row r="143" spans="1:19" s="1" customFormat="1" ht="18" customHeight="1" x14ac:dyDescent="0.25">
      <c r="F143" s="11"/>
    </row>
    <row r="144" spans="1:19" s="16" customFormat="1" ht="18" customHeight="1" x14ac:dyDescent="0.25">
      <c r="A144" s="12" t="s">
        <v>13</v>
      </c>
      <c r="B144" s="13" t="s">
        <v>12</v>
      </c>
      <c r="C144" s="14" t="s">
        <v>15</v>
      </c>
      <c r="D144" s="14" t="s">
        <v>11</v>
      </c>
      <c r="E144" s="14" t="s">
        <v>1</v>
      </c>
      <c r="F144" s="22" t="s">
        <v>8</v>
      </c>
      <c r="G144" s="12" t="s">
        <v>2</v>
      </c>
    </row>
    <row r="145" spans="1:7" s="16" customFormat="1" ht="18" customHeight="1" x14ac:dyDescent="0.25">
      <c r="A145" s="17">
        <v>1</v>
      </c>
      <c r="B145" s="18" t="s">
        <v>82</v>
      </c>
      <c r="C145" s="26"/>
      <c r="D145" s="26"/>
      <c r="E145" s="26"/>
      <c r="F145" s="19">
        <v>49950225</v>
      </c>
      <c r="G145" s="17"/>
    </row>
    <row r="146" spans="1:7" s="16" customFormat="1" ht="18" customHeight="1" x14ac:dyDescent="0.25">
      <c r="A146" s="17">
        <v>2</v>
      </c>
      <c r="B146" s="18" t="s">
        <v>38</v>
      </c>
      <c r="C146" s="26"/>
      <c r="D146" s="26"/>
      <c r="E146" s="26"/>
      <c r="F146" s="19">
        <v>1248756</v>
      </c>
      <c r="G146" s="17"/>
    </row>
    <row r="147" spans="1:7" s="16" customFormat="1" ht="18" customHeight="1" x14ac:dyDescent="0.25">
      <c r="A147" s="17">
        <v>3</v>
      </c>
      <c r="B147" s="18" t="s">
        <v>41</v>
      </c>
      <c r="C147" s="26"/>
      <c r="D147" s="26"/>
      <c r="E147" s="26"/>
      <c r="F147" s="19">
        <v>250498</v>
      </c>
      <c r="G147" s="17"/>
    </row>
    <row r="148" spans="1:7" s="16" customFormat="1" ht="18" customHeight="1" x14ac:dyDescent="0.25">
      <c r="A148" s="17">
        <v>4</v>
      </c>
      <c r="B148" s="18" t="s">
        <v>42</v>
      </c>
      <c r="C148" s="26"/>
      <c r="D148" s="26"/>
      <c r="E148" s="26"/>
      <c r="F148" s="19">
        <v>200000</v>
      </c>
      <c r="G148" s="17"/>
    </row>
    <row r="149" spans="1:7" s="16" customFormat="1" ht="18" customHeight="1" x14ac:dyDescent="0.25">
      <c r="A149" s="17"/>
      <c r="B149" s="18"/>
      <c r="C149" s="26"/>
      <c r="D149" s="26"/>
      <c r="E149" s="26"/>
      <c r="F149" s="19"/>
      <c r="G149" s="15">
        <f>SUM(F145:F148)</f>
        <v>51649479</v>
      </c>
    </row>
    <row r="150" spans="1:7" s="16" customFormat="1" ht="18" customHeight="1" x14ac:dyDescent="0.25">
      <c r="A150" s="17">
        <v>5</v>
      </c>
      <c r="B150" s="18" t="s">
        <v>60</v>
      </c>
      <c r="C150" s="18" t="s">
        <v>93</v>
      </c>
      <c r="D150" s="18" t="s">
        <v>94</v>
      </c>
      <c r="E150" s="18"/>
      <c r="F150" s="19">
        <v>3462000</v>
      </c>
      <c r="G150" s="18"/>
    </row>
    <row r="151" spans="1:7" s="16" customFormat="1" ht="18" customHeight="1" x14ac:dyDescent="0.25">
      <c r="A151" s="17">
        <v>6</v>
      </c>
      <c r="B151" s="18" t="s">
        <v>95</v>
      </c>
      <c r="C151" s="18" t="s">
        <v>96</v>
      </c>
      <c r="D151" s="18" t="s">
        <v>97</v>
      </c>
      <c r="E151" s="18"/>
      <c r="F151" s="19">
        <v>11301000</v>
      </c>
      <c r="G151" s="18"/>
    </row>
    <row r="152" spans="1:7" s="16" customFormat="1" ht="18" customHeight="1" x14ac:dyDescent="0.25">
      <c r="A152" s="17">
        <v>7</v>
      </c>
      <c r="B152" s="18" t="s">
        <v>100</v>
      </c>
      <c r="C152" s="18"/>
      <c r="D152" s="18"/>
      <c r="E152" s="18" t="s">
        <v>101</v>
      </c>
      <c r="F152" s="19">
        <v>15000</v>
      </c>
      <c r="G152" s="18"/>
    </row>
    <row r="153" spans="1:7" s="16" customFormat="1" ht="18" customHeight="1" x14ac:dyDescent="0.25">
      <c r="A153" s="17">
        <v>8</v>
      </c>
      <c r="B153" s="18" t="s">
        <v>102</v>
      </c>
      <c r="C153" s="18"/>
      <c r="D153" s="18"/>
      <c r="E153" s="18" t="s">
        <v>101</v>
      </c>
      <c r="F153" s="19">
        <v>5000</v>
      </c>
      <c r="G153" s="18"/>
    </row>
    <row r="154" spans="1:7" s="16" customFormat="1" ht="18" customHeight="1" x14ac:dyDescent="0.25">
      <c r="A154" s="17"/>
      <c r="B154" s="18"/>
      <c r="C154" s="18"/>
      <c r="D154" s="18"/>
      <c r="E154" s="18"/>
      <c r="F154" s="19"/>
      <c r="G154" s="23">
        <f>SUM(F150:F154)</f>
        <v>14783000</v>
      </c>
    </row>
    <row r="155" spans="1:7" s="16" customFormat="1" ht="18" customHeight="1" x14ac:dyDescent="0.25">
      <c r="A155" s="17">
        <v>7</v>
      </c>
      <c r="B155" s="18" t="s">
        <v>98</v>
      </c>
      <c r="C155" s="18"/>
      <c r="D155" s="18"/>
      <c r="E155" s="18" t="s">
        <v>99</v>
      </c>
      <c r="F155" s="19"/>
      <c r="G155" s="23">
        <v>5454000</v>
      </c>
    </row>
    <row r="156" spans="1:7" s="16" customFormat="1" ht="18" customHeight="1" x14ac:dyDescent="0.25">
      <c r="A156" s="17">
        <v>8</v>
      </c>
      <c r="B156" s="18" t="s">
        <v>87</v>
      </c>
      <c r="C156" s="18"/>
      <c r="D156" s="18"/>
      <c r="E156" s="18" t="s">
        <v>103</v>
      </c>
      <c r="F156" s="19"/>
      <c r="G156" s="23">
        <f>75000000-G149-G154-G155</f>
        <v>3113521</v>
      </c>
    </row>
    <row r="157" spans="1:7" s="16" customFormat="1" ht="18" customHeight="1" x14ac:dyDescent="0.25">
      <c r="A157" s="17"/>
      <c r="B157" s="18"/>
      <c r="C157" s="18"/>
      <c r="D157" s="18"/>
      <c r="E157" s="13"/>
      <c r="F157" s="19"/>
      <c r="G157" s="31"/>
    </row>
    <row r="158" spans="1:7" s="16" customFormat="1" ht="18" customHeight="1" x14ac:dyDescent="0.25">
      <c r="A158" s="17"/>
      <c r="B158" s="18"/>
      <c r="C158" s="18"/>
      <c r="D158" s="18"/>
      <c r="E158" s="13" t="s">
        <v>43</v>
      </c>
      <c r="F158" s="19"/>
      <c r="G158" s="30">
        <f>SUM(G145:G157)</f>
        <v>75000000</v>
      </c>
    </row>
    <row r="159" spans="1:7" s="16" customFormat="1" ht="18" customHeight="1" x14ac:dyDescent="0.25">
      <c r="A159" s="20"/>
      <c r="F159" s="21"/>
    </row>
    <row r="160" spans="1:7" s="16" customFormat="1" ht="18" customHeight="1" x14ac:dyDescent="0.25">
      <c r="A160" s="20"/>
      <c r="B160" s="16" t="s">
        <v>104</v>
      </c>
      <c r="F160" s="21"/>
    </row>
    <row r="161" spans="1:19" s="1" customFormat="1" ht="18" customHeight="1" x14ac:dyDescent="0.25">
      <c r="A161" s="8"/>
      <c r="B161" s="8" t="s">
        <v>29</v>
      </c>
      <c r="C161" s="8" t="s">
        <v>31</v>
      </c>
      <c r="E161" s="8" t="s">
        <v>36</v>
      </c>
      <c r="F161" s="11"/>
    </row>
    <row r="162" spans="1:19" s="1" customFormat="1" ht="18" customHeight="1" x14ac:dyDescent="0.25">
      <c r="A162" s="8"/>
      <c r="F162" s="11"/>
    </row>
    <row r="163" spans="1:19" s="1" customFormat="1" ht="18" customHeight="1" x14ac:dyDescent="0.25">
      <c r="A163" s="8"/>
      <c r="F163" s="11"/>
    </row>
    <row r="164" spans="1:19" s="1" customFormat="1" ht="18" customHeight="1" x14ac:dyDescent="0.25">
      <c r="A164" s="8"/>
      <c r="F164" s="11"/>
    </row>
    <row r="165" spans="1:19" s="1" customFormat="1" ht="18" customHeight="1" x14ac:dyDescent="0.25">
      <c r="B165" s="28" t="s">
        <v>30</v>
      </c>
      <c r="C165" s="24" t="s">
        <v>32</v>
      </c>
      <c r="D165" s="24" t="s">
        <v>34</v>
      </c>
      <c r="E165" s="24" t="s">
        <v>3</v>
      </c>
      <c r="F165" s="25" t="s">
        <v>4</v>
      </c>
    </row>
    <row r="166" spans="1:19" s="1" customFormat="1" ht="18" customHeight="1" x14ac:dyDescent="0.25">
      <c r="B166" s="8" t="s">
        <v>5</v>
      </c>
      <c r="C166" s="1" t="s">
        <v>33</v>
      </c>
      <c r="D166" s="1" t="s">
        <v>35</v>
      </c>
      <c r="E166" s="1" t="s">
        <v>6</v>
      </c>
      <c r="F166" s="11" t="s">
        <v>37</v>
      </c>
    </row>
    <row r="167" spans="1:19" s="1" customFormat="1" ht="20.100000000000001" customHeight="1" x14ac:dyDescent="0.25">
      <c r="F167" s="11"/>
    </row>
    <row r="171" spans="1:19" s="1" customFormat="1" ht="18" customHeight="1" x14ac:dyDescent="0.25">
      <c r="A171" s="2" t="s">
        <v>0</v>
      </c>
      <c r="B171" s="3"/>
      <c r="C171" s="3"/>
      <c r="D171" s="3"/>
      <c r="E171" s="3"/>
      <c r="F171" s="9"/>
      <c r="G171" s="4"/>
      <c r="H171" s="4"/>
      <c r="I171" s="4"/>
      <c r="J171" s="4"/>
      <c r="K171" s="4"/>
      <c r="L171" s="4"/>
      <c r="M171" s="4"/>
      <c r="N171" s="5"/>
      <c r="O171" s="5"/>
      <c r="P171" s="7"/>
      <c r="Q171" s="7"/>
      <c r="R171" s="7"/>
      <c r="S171" s="7"/>
    </row>
    <row r="172" spans="1:19" s="1" customFormat="1" ht="18" customHeight="1" x14ac:dyDescent="0.25">
      <c r="A172" s="6" t="s">
        <v>105</v>
      </c>
      <c r="B172" s="2"/>
      <c r="C172" s="2"/>
      <c r="D172" s="2"/>
      <c r="E172" s="2"/>
      <c r="F172" s="10"/>
      <c r="G172" s="4"/>
      <c r="H172" s="4"/>
      <c r="I172" s="4"/>
      <c r="J172" s="4"/>
      <c r="K172" s="4"/>
      <c r="L172" s="4"/>
      <c r="M172" s="4"/>
      <c r="N172" s="5"/>
      <c r="O172" s="5"/>
      <c r="P172" s="7"/>
      <c r="Q172" s="7"/>
      <c r="R172" s="7"/>
      <c r="S172" s="7"/>
    </row>
    <row r="173" spans="1:19" s="1" customFormat="1" ht="18" customHeight="1" x14ac:dyDescent="0.25">
      <c r="A173" s="6"/>
      <c r="B173" s="2"/>
      <c r="C173" s="2"/>
      <c r="D173" s="2"/>
      <c r="E173" s="2"/>
      <c r="F173" s="10"/>
      <c r="G173" s="4"/>
      <c r="H173" s="4"/>
      <c r="I173" s="4"/>
      <c r="J173" s="4"/>
      <c r="K173" s="4"/>
      <c r="L173" s="4"/>
      <c r="M173" s="4"/>
      <c r="N173" s="5"/>
      <c r="O173" s="5"/>
      <c r="P173" s="7"/>
      <c r="Q173" s="7"/>
      <c r="R173" s="7"/>
      <c r="S173" s="7"/>
    </row>
    <row r="174" spans="1:19" s="16" customFormat="1" ht="18" customHeight="1" x14ac:dyDescent="0.25">
      <c r="A174" s="27" t="s">
        <v>106</v>
      </c>
      <c r="B174" s="27"/>
      <c r="F174" s="21"/>
    </row>
    <row r="175" spans="1:19" s="16" customFormat="1" ht="18" customHeight="1" x14ac:dyDescent="0.25">
      <c r="A175" s="27" t="s">
        <v>107</v>
      </c>
      <c r="B175" s="27"/>
      <c r="F175" s="21"/>
    </row>
    <row r="176" spans="1:19" s="16" customFormat="1" ht="18" customHeight="1" x14ac:dyDescent="0.25">
      <c r="A176" s="27" t="s">
        <v>108</v>
      </c>
      <c r="B176" s="27"/>
      <c r="F176" s="21"/>
    </row>
    <row r="177" spans="1:7" s="1" customFormat="1" ht="18" customHeight="1" x14ac:dyDescent="0.25">
      <c r="F177" s="11"/>
    </row>
    <row r="178" spans="1:7" s="16" customFormat="1" ht="18" customHeight="1" x14ac:dyDescent="0.25">
      <c r="A178" s="12" t="s">
        <v>13</v>
      </c>
      <c r="B178" s="13" t="s">
        <v>12</v>
      </c>
      <c r="C178" s="14" t="s">
        <v>15</v>
      </c>
      <c r="D178" s="14" t="s">
        <v>11</v>
      </c>
      <c r="E178" s="14" t="s">
        <v>1</v>
      </c>
      <c r="F178" s="22" t="s">
        <v>8</v>
      </c>
      <c r="G178" s="12" t="s">
        <v>2</v>
      </c>
    </row>
    <row r="179" spans="1:7" s="16" customFormat="1" ht="18" customHeight="1" x14ac:dyDescent="0.25">
      <c r="A179" s="17">
        <v>1</v>
      </c>
      <c r="B179" s="18" t="s">
        <v>82</v>
      </c>
      <c r="C179" s="26"/>
      <c r="D179" s="26"/>
      <c r="E179" s="26"/>
      <c r="F179" s="19">
        <v>20833750</v>
      </c>
      <c r="G179" s="17"/>
    </row>
    <row r="180" spans="1:7" s="16" customFormat="1" ht="18" customHeight="1" x14ac:dyDescent="0.25">
      <c r="A180" s="17">
        <v>2</v>
      </c>
      <c r="B180" s="18" t="s">
        <v>38</v>
      </c>
      <c r="C180" s="26"/>
      <c r="D180" s="26"/>
      <c r="E180" s="26"/>
      <c r="F180" s="19">
        <v>520844</v>
      </c>
      <c r="G180" s="17"/>
    </row>
    <row r="181" spans="1:7" s="16" customFormat="1" ht="18" customHeight="1" x14ac:dyDescent="0.25">
      <c r="A181" s="17">
        <v>3</v>
      </c>
      <c r="B181" s="18" t="s">
        <v>41</v>
      </c>
      <c r="C181" s="26"/>
      <c r="D181" s="26"/>
      <c r="E181" s="26"/>
      <c r="F181" s="19">
        <v>281663</v>
      </c>
      <c r="G181" s="17"/>
    </row>
    <row r="182" spans="1:7" s="16" customFormat="1" ht="18" customHeight="1" x14ac:dyDescent="0.25">
      <c r="A182" s="17">
        <v>4</v>
      </c>
      <c r="B182" s="18" t="s">
        <v>42</v>
      </c>
      <c r="C182" s="26"/>
      <c r="D182" s="26"/>
      <c r="E182" s="26"/>
      <c r="F182" s="19">
        <v>200000</v>
      </c>
      <c r="G182" s="17"/>
    </row>
    <row r="183" spans="1:7" s="16" customFormat="1" ht="18" customHeight="1" x14ac:dyDescent="0.25">
      <c r="A183" s="17"/>
      <c r="B183" s="18"/>
      <c r="C183" s="26"/>
      <c r="D183" s="26"/>
      <c r="E183" s="26"/>
      <c r="F183" s="19"/>
      <c r="G183" s="15">
        <f>SUM(F179:F182)</f>
        <v>21836257</v>
      </c>
    </row>
    <row r="184" spans="1:7" s="16" customFormat="1" ht="18" customHeight="1" x14ac:dyDescent="0.25">
      <c r="A184" s="17">
        <v>5</v>
      </c>
      <c r="B184" s="18" t="s">
        <v>110</v>
      </c>
      <c r="C184" s="18" t="s">
        <v>111</v>
      </c>
      <c r="D184" s="18" t="s">
        <v>112</v>
      </c>
      <c r="E184" s="18"/>
      <c r="F184" s="19">
        <v>9589000</v>
      </c>
      <c r="G184" s="18"/>
    </row>
    <row r="185" spans="1:7" s="16" customFormat="1" ht="18" customHeight="1" x14ac:dyDescent="0.25">
      <c r="A185" s="17"/>
      <c r="B185" s="18" t="s">
        <v>122</v>
      </c>
      <c r="C185" s="18"/>
      <c r="D185" s="18"/>
      <c r="E185" s="18" t="s">
        <v>101</v>
      </c>
      <c r="F185" s="19">
        <v>10000</v>
      </c>
      <c r="G185" s="18"/>
    </row>
    <row r="186" spans="1:7" s="16" customFormat="1" ht="18" customHeight="1" x14ac:dyDescent="0.25">
      <c r="A186" s="17">
        <v>6</v>
      </c>
      <c r="B186" s="18" t="s">
        <v>113</v>
      </c>
      <c r="C186" s="18" t="s">
        <v>114</v>
      </c>
      <c r="D186" s="18" t="s">
        <v>115</v>
      </c>
      <c r="E186" s="18"/>
      <c r="F186" s="19">
        <f>3095000-151000</f>
        <v>2944000</v>
      </c>
      <c r="G186" s="18"/>
    </row>
    <row r="187" spans="1:7" s="16" customFormat="1" ht="18" customHeight="1" x14ac:dyDescent="0.25">
      <c r="A187" s="17">
        <v>7</v>
      </c>
      <c r="B187" s="18" t="s">
        <v>116</v>
      </c>
      <c r="C187" s="18" t="s">
        <v>117</v>
      </c>
      <c r="D187" s="18" t="s">
        <v>118</v>
      </c>
      <c r="E187" s="18"/>
      <c r="F187" s="19">
        <f>7311000</f>
        <v>7311000</v>
      </c>
      <c r="G187" s="18"/>
    </row>
    <row r="188" spans="1:7" s="16" customFormat="1" ht="18" customHeight="1" x14ac:dyDescent="0.25">
      <c r="A188" s="17"/>
      <c r="B188" s="18" t="s">
        <v>123</v>
      </c>
      <c r="C188" s="18"/>
      <c r="D188" s="18"/>
      <c r="E188" s="18" t="s">
        <v>101</v>
      </c>
      <c r="F188" s="19">
        <v>15000</v>
      </c>
      <c r="G188" s="18"/>
    </row>
    <row r="189" spans="1:7" s="16" customFormat="1" ht="18" customHeight="1" x14ac:dyDescent="0.25">
      <c r="A189" s="17">
        <v>8</v>
      </c>
      <c r="B189" s="18" t="s">
        <v>119</v>
      </c>
      <c r="C189" s="18" t="s">
        <v>120</v>
      </c>
      <c r="D189" s="18" t="s">
        <v>121</v>
      </c>
      <c r="E189" s="18"/>
      <c r="F189" s="19">
        <f>7269100-10000</f>
        <v>7259100</v>
      </c>
      <c r="G189" s="18"/>
    </row>
    <row r="190" spans="1:7" s="16" customFormat="1" ht="18" customHeight="1" x14ac:dyDescent="0.25">
      <c r="A190" s="17"/>
      <c r="B190" s="18" t="s">
        <v>124</v>
      </c>
      <c r="C190" s="18"/>
      <c r="D190" s="18"/>
      <c r="E190" s="18" t="s">
        <v>101</v>
      </c>
      <c r="F190" s="19">
        <v>25000</v>
      </c>
      <c r="G190" s="18"/>
    </row>
    <row r="191" spans="1:7" s="16" customFormat="1" ht="18" customHeight="1" x14ac:dyDescent="0.25">
      <c r="A191" s="17"/>
      <c r="B191" s="18"/>
      <c r="C191" s="18"/>
      <c r="D191" s="18"/>
      <c r="E191" s="18"/>
      <c r="F191" s="19"/>
      <c r="G191" s="23">
        <f>SUM(F184:F191)</f>
        <v>27153100</v>
      </c>
    </row>
    <row r="192" spans="1:7" s="16" customFormat="1" ht="18" customHeight="1" x14ac:dyDescent="0.25">
      <c r="A192" s="17"/>
      <c r="B192" s="18" t="s">
        <v>125</v>
      </c>
      <c r="C192" s="18"/>
      <c r="D192" s="32" t="s">
        <v>126</v>
      </c>
      <c r="E192" s="18" t="s">
        <v>127</v>
      </c>
      <c r="F192" s="19"/>
      <c r="G192" s="19">
        <v>10643</v>
      </c>
    </row>
    <row r="193" spans="1:19" s="16" customFormat="1" ht="18" customHeight="1" x14ac:dyDescent="0.25">
      <c r="A193" s="17"/>
      <c r="B193" s="18"/>
      <c r="C193" s="18"/>
      <c r="D193" s="18"/>
      <c r="E193" s="18"/>
      <c r="F193" s="19"/>
      <c r="G193" s="23"/>
    </row>
    <row r="194" spans="1:19" s="16" customFormat="1" ht="18" customHeight="1" x14ac:dyDescent="0.25">
      <c r="A194" s="17"/>
      <c r="B194" s="18"/>
      <c r="C194" s="18"/>
      <c r="D194" s="18"/>
      <c r="E194" s="13"/>
      <c r="F194" s="19"/>
      <c r="G194" s="31"/>
    </row>
    <row r="195" spans="1:19" s="16" customFormat="1" ht="18" customHeight="1" x14ac:dyDescent="0.25">
      <c r="A195" s="17"/>
      <c r="B195" s="18"/>
      <c r="C195" s="18"/>
      <c r="D195" s="18"/>
      <c r="E195" s="13" t="s">
        <v>43</v>
      </c>
      <c r="F195" s="19"/>
      <c r="G195" s="30">
        <f>SUM(G179:G194)</f>
        <v>49000000</v>
      </c>
    </row>
    <row r="196" spans="1:19" s="16" customFormat="1" ht="18" customHeight="1" x14ac:dyDescent="0.25">
      <c r="A196" s="20"/>
      <c r="F196" s="21"/>
      <c r="G196" s="21"/>
    </row>
    <row r="197" spans="1:19" s="16" customFormat="1" ht="18" customHeight="1" x14ac:dyDescent="0.25">
      <c r="A197" s="20"/>
      <c r="B197" s="16" t="s">
        <v>109</v>
      </c>
      <c r="F197" s="21"/>
    </row>
    <row r="198" spans="1:19" s="1" customFormat="1" ht="18" customHeight="1" x14ac:dyDescent="0.25">
      <c r="A198" s="8"/>
      <c r="B198" s="8" t="s">
        <v>29</v>
      </c>
      <c r="C198" s="8" t="s">
        <v>31</v>
      </c>
      <c r="E198" s="8" t="s">
        <v>36</v>
      </c>
      <c r="F198" s="11"/>
    </row>
    <row r="199" spans="1:19" s="1" customFormat="1" ht="18" customHeight="1" x14ac:dyDescent="0.25">
      <c r="A199" s="8"/>
      <c r="F199" s="11"/>
    </row>
    <row r="200" spans="1:19" s="1" customFormat="1" ht="18" customHeight="1" x14ac:dyDescent="0.25">
      <c r="A200" s="8"/>
      <c r="F200" s="11"/>
    </row>
    <row r="201" spans="1:19" s="1" customFormat="1" ht="18" customHeight="1" x14ac:dyDescent="0.25">
      <c r="A201" s="8"/>
      <c r="F201" s="11"/>
    </row>
    <row r="202" spans="1:19" s="1" customFormat="1" ht="18" customHeight="1" x14ac:dyDescent="0.25">
      <c r="B202" s="28" t="s">
        <v>30</v>
      </c>
      <c r="C202" s="24" t="s">
        <v>32</v>
      </c>
      <c r="D202" s="24" t="s">
        <v>34</v>
      </c>
      <c r="E202" s="24" t="s">
        <v>3</v>
      </c>
      <c r="F202" s="25" t="s">
        <v>4</v>
      </c>
    </row>
    <row r="203" spans="1:19" s="1" customFormat="1" ht="18" customHeight="1" x14ac:dyDescent="0.25">
      <c r="B203" s="8" t="s">
        <v>5</v>
      </c>
      <c r="C203" s="1" t="s">
        <v>33</v>
      </c>
      <c r="D203" s="1" t="s">
        <v>35</v>
      </c>
      <c r="E203" s="1" t="s">
        <v>6</v>
      </c>
      <c r="F203" s="11" t="s">
        <v>37</v>
      </c>
    </row>
    <row r="204" spans="1:19" s="1" customFormat="1" ht="18" customHeight="1" x14ac:dyDescent="0.25">
      <c r="B204" s="8"/>
      <c r="F204" s="11"/>
    </row>
    <row r="205" spans="1:19" s="1" customFormat="1" ht="18" customHeight="1" x14ac:dyDescent="0.25">
      <c r="B205" s="8"/>
      <c r="F205" s="11"/>
    </row>
    <row r="207" spans="1:19" s="1" customFormat="1" ht="18" customHeight="1" x14ac:dyDescent="0.25">
      <c r="A207" s="2" t="s">
        <v>0</v>
      </c>
      <c r="B207" s="3"/>
      <c r="C207" s="3"/>
      <c r="D207" s="3"/>
      <c r="E207" s="3"/>
      <c r="F207" s="9"/>
      <c r="G207" s="4"/>
      <c r="H207" s="4"/>
      <c r="I207" s="4"/>
      <c r="J207" s="4"/>
      <c r="K207" s="4"/>
      <c r="L207" s="4"/>
      <c r="M207" s="4"/>
      <c r="N207" s="5"/>
      <c r="O207" s="5"/>
      <c r="P207" s="7"/>
      <c r="Q207" s="7"/>
      <c r="R207" s="7"/>
      <c r="S207" s="7"/>
    </row>
    <row r="208" spans="1:19" s="1" customFormat="1" ht="18" customHeight="1" x14ac:dyDescent="0.25">
      <c r="A208" s="6" t="s">
        <v>105</v>
      </c>
      <c r="B208" s="2"/>
      <c r="C208" s="2"/>
      <c r="D208" s="2"/>
      <c r="E208" s="2"/>
      <c r="F208" s="10"/>
      <c r="G208" s="4"/>
      <c r="H208" s="4"/>
      <c r="I208" s="4"/>
      <c r="J208" s="4"/>
      <c r="K208" s="4"/>
      <c r="L208" s="4"/>
      <c r="M208" s="4"/>
      <c r="N208" s="5"/>
      <c r="O208" s="5"/>
      <c r="P208" s="7"/>
      <c r="Q208" s="7"/>
      <c r="R208" s="7"/>
      <c r="S208" s="7"/>
    </row>
    <row r="209" spans="1:19" s="1" customFormat="1" ht="18" customHeight="1" x14ac:dyDescent="0.25">
      <c r="A209" s="6"/>
      <c r="B209" s="2"/>
      <c r="C209" s="2"/>
      <c r="D209" s="2"/>
      <c r="E209" s="2"/>
      <c r="F209" s="10"/>
      <c r="G209" s="4"/>
      <c r="H209" s="4"/>
      <c r="I209" s="4"/>
      <c r="J209" s="4"/>
      <c r="K209" s="4"/>
      <c r="L209" s="4"/>
      <c r="M209" s="4"/>
      <c r="N209" s="5"/>
      <c r="O209" s="5"/>
      <c r="P209" s="7"/>
      <c r="Q209" s="7"/>
      <c r="R209" s="7"/>
      <c r="S209" s="7"/>
    </row>
    <row r="210" spans="1:19" s="16" customFormat="1" ht="18" customHeight="1" x14ac:dyDescent="0.25">
      <c r="A210" s="27" t="s">
        <v>131</v>
      </c>
      <c r="B210" s="27"/>
      <c r="F210" s="21"/>
    </row>
    <row r="211" spans="1:19" s="16" customFormat="1" ht="18" customHeight="1" x14ac:dyDescent="0.25">
      <c r="A211" s="27" t="s">
        <v>132</v>
      </c>
      <c r="B211" s="27"/>
      <c r="F211" s="21"/>
    </row>
    <row r="212" spans="1:19" s="16" customFormat="1" ht="18" customHeight="1" x14ac:dyDescent="0.25">
      <c r="A212" s="27" t="s">
        <v>133</v>
      </c>
      <c r="B212" s="27"/>
      <c r="F212" s="21"/>
    </row>
    <row r="213" spans="1:19" s="1" customFormat="1" ht="18" customHeight="1" x14ac:dyDescent="0.25">
      <c r="F213" s="11"/>
    </row>
    <row r="214" spans="1:19" s="16" customFormat="1" ht="18" customHeight="1" x14ac:dyDescent="0.25">
      <c r="A214" s="12" t="s">
        <v>13</v>
      </c>
      <c r="B214" s="13" t="s">
        <v>12</v>
      </c>
      <c r="C214" s="14" t="s">
        <v>15</v>
      </c>
      <c r="D214" s="14" t="s">
        <v>11</v>
      </c>
      <c r="E214" s="14" t="s">
        <v>1</v>
      </c>
      <c r="F214" s="22" t="s">
        <v>8</v>
      </c>
      <c r="G214" s="12" t="s">
        <v>2</v>
      </c>
    </row>
    <row r="215" spans="1:19" s="16" customFormat="1" ht="18" customHeight="1" x14ac:dyDescent="0.25">
      <c r="A215" s="17">
        <v>1</v>
      </c>
      <c r="B215" s="18" t="s">
        <v>39</v>
      </c>
      <c r="C215" s="26"/>
      <c r="D215" s="26"/>
      <c r="E215" s="26"/>
      <c r="F215" s="19">
        <v>12500100</v>
      </c>
      <c r="G215" s="17"/>
    </row>
    <row r="216" spans="1:19" s="16" customFormat="1" ht="18" customHeight="1" x14ac:dyDescent="0.25">
      <c r="A216" s="17">
        <v>2</v>
      </c>
      <c r="B216" s="18" t="s">
        <v>38</v>
      </c>
      <c r="C216" s="26"/>
      <c r="D216" s="26"/>
      <c r="E216" s="26"/>
      <c r="F216" s="19">
        <v>312503</v>
      </c>
      <c r="G216" s="17"/>
    </row>
    <row r="217" spans="1:19" s="16" customFormat="1" ht="18" customHeight="1" x14ac:dyDescent="0.25">
      <c r="A217" s="17">
        <v>3</v>
      </c>
      <c r="B217" s="18" t="s">
        <v>41</v>
      </c>
      <c r="C217" s="26"/>
      <c r="D217" s="26"/>
      <c r="E217" s="26"/>
      <c r="F217" s="19">
        <v>52127</v>
      </c>
      <c r="G217" s="17"/>
    </row>
    <row r="218" spans="1:19" s="16" customFormat="1" ht="18" customHeight="1" x14ac:dyDescent="0.25">
      <c r="A218" s="17">
        <v>4</v>
      </c>
      <c r="B218" s="18" t="s">
        <v>42</v>
      </c>
      <c r="C218" s="26"/>
      <c r="D218" s="26"/>
      <c r="E218" s="26"/>
      <c r="F218" s="19">
        <v>200000</v>
      </c>
      <c r="G218" s="17"/>
    </row>
    <row r="219" spans="1:19" s="16" customFormat="1" ht="18" customHeight="1" x14ac:dyDescent="0.25">
      <c r="A219" s="17"/>
      <c r="B219" s="18"/>
      <c r="C219" s="26"/>
      <c r="D219" s="26"/>
      <c r="E219" s="26"/>
      <c r="F219" s="19"/>
      <c r="G219" s="33">
        <f>SUM(F215:F218)</f>
        <v>13064730</v>
      </c>
    </row>
    <row r="220" spans="1:19" s="16" customFormat="1" ht="18" customHeight="1" x14ac:dyDescent="0.25">
      <c r="A220" s="17">
        <v>5</v>
      </c>
      <c r="B220" s="18" t="s">
        <v>134</v>
      </c>
      <c r="C220" s="18"/>
      <c r="D220" s="18"/>
      <c r="E220" s="32" t="s">
        <v>135</v>
      </c>
      <c r="F220" s="19">
        <v>3000000</v>
      </c>
      <c r="G220" s="18"/>
    </row>
    <row r="221" spans="1:19" s="16" customFormat="1" ht="18" customHeight="1" x14ac:dyDescent="0.25">
      <c r="A221" s="17">
        <v>6</v>
      </c>
      <c r="B221" s="18" t="s">
        <v>136</v>
      </c>
      <c r="C221" s="18"/>
      <c r="D221" s="18"/>
      <c r="E221" s="32" t="s">
        <v>137</v>
      </c>
      <c r="F221" s="19">
        <v>1500000</v>
      </c>
      <c r="G221" s="18"/>
    </row>
    <row r="222" spans="1:19" s="16" customFormat="1" ht="18" customHeight="1" x14ac:dyDescent="0.25">
      <c r="A222" s="17">
        <v>7</v>
      </c>
      <c r="B222" s="18" t="s">
        <v>138</v>
      </c>
      <c r="C222" s="18"/>
      <c r="D222" s="18"/>
      <c r="E222" s="32" t="s">
        <v>139</v>
      </c>
      <c r="F222" s="19">
        <v>6600000</v>
      </c>
      <c r="G222" s="18"/>
    </row>
    <row r="223" spans="1:19" s="16" customFormat="1" ht="18" customHeight="1" x14ac:dyDescent="0.25">
      <c r="A223" s="17">
        <v>8</v>
      </c>
      <c r="B223" s="18" t="s">
        <v>140</v>
      </c>
      <c r="C223" s="18"/>
      <c r="D223" s="18">
        <v>2911572</v>
      </c>
      <c r="E223" s="18"/>
      <c r="F223" s="19">
        <v>3000000</v>
      </c>
      <c r="G223" s="18"/>
    </row>
    <row r="224" spans="1:19" s="16" customFormat="1" ht="18" customHeight="1" x14ac:dyDescent="0.25">
      <c r="A224" s="17">
        <v>9</v>
      </c>
      <c r="B224" s="18" t="s">
        <v>141</v>
      </c>
      <c r="C224" s="18"/>
      <c r="D224" s="18" t="s">
        <v>142</v>
      </c>
      <c r="E224" s="18"/>
      <c r="F224" s="19">
        <v>8050000</v>
      </c>
      <c r="G224" s="18"/>
    </row>
    <row r="225" spans="1:7" s="16" customFormat="1" ht="18" customHeight="1" x14ac:dyDescent="0.25">
      <c r="A225" s="17"/>
      <c r="B225" s="18"/>
      <c r="C225" s="18"/>
      <c r="D225" s="18"/>
      <c r="E225" s="18"/>
      <c r="F225" s="19"/>
      <c r="G225" s="34">
        <f>SUM(F220:F225)</f>
        <v>22150000</v>
      </c>
    </row>
    <row r="226" spans="1:7" s="16" customFormat="1" ht="18" customHeight="1" x14ac:dyDescent="0.25">
      <c r="A226" s="17"/>
      <c r="B226" s="18"/>
      <c r="C226" s="18"/>
      <c r="D226" s="18"/>
      <c r="E226" s="18"/>
      <c r="F226" s="19"/>
      <c r="G226" s="23"/>
    </row>
    <row r="227" spans="1:7" s="16" customFormat="1" ht="18" customHeight="1" x14ac:dyDescent="0.25">
      <c r="A227" s="17"/>
      <c r="B227" s="18"/>
      <c r="C227" s="18"/>
      <c r="D227" s="18"/>
      <c r="E227" s="13"/>
      <c r="F227" s="19"/>
      <c r="G227" s="31"/>
    </row>
    <row r="228" spans="1:7" s="16" customFormat="1" ht="18" customHeight="1" x14ac:dyDescent="0.25">
      <c r="A228" s="17"/>
      <c r="B228" s="18"/>
      <c r="C228" s="18"/>
      <c r="D228" s="18"/>
      <c r="E228" s="13" t="s">
        <v>43</v>
      </c>
      <c r="F228" s="19"/>
      <c r="G228" s="30">
        <f>SUM(G215:G227)</f>
        <v>35214730</v>
      </c>
    </row>
    <row r="229" spans="1:7" s="16" customFormat="1" ht="18" customHeight="1" x14ac:dyDescent="0.25">
      <c r="A229" s="20"/>
      <c r="F229" s="21"/>
      <c r="G229" s="21"/>
    </row>
    <row r="230" spans="1:7" s="16" customFormat="1" ht="18" customHeight="1" x14ac:dyDescent="0.25">
      <c r="A230" s="20"/>
      <c r="B230" s="16" t="s">
        <v>109</v>
      </c>
      <c r="F230" s="21"/>
    </row>
    <row r="231" spans="1:7" s="1" customFormat="1" ht="18" customHeight="1" x14ac:dyDescent="0.25">
      <c r="A231" s="8"/>
      <c r="B231" s="8" t="s">
        <v>29</v>
      </c>
      <c r="C231" s="8" t="s">
        <v>31</v>
      </c>
      <c r="E231" s="8" t="s">
        <v>36</v>
      </c>
      <c r="F231" s="11"/>
    </row>
    <row r="232" spans="1:7" s="1" customFormat="1" ht="18" customHeight="1" x14ac:dyDescent="0.25">
      <c r="A232" s="8"/>
      <c r="F232" s="11"/>
    </row>
    <row r="233" spans="1:7" s="1" customFormat="1" ht="18" customHeight="1" x14ac:dyDescent="0.25">
      <c r="A233" s="8"/>
      <c r="F233" s="11"/>
    </row>
    <row r="234" spans="1:7" s="1" customFormat="1" ht="18" customHeight="1" x14ac:dyDescent="0.25">
      <c r="A234" s="8"/>
      <c r="F234" s="11"/>
    </row>
    <row r="235" spans="1:7" s="1" customFormat="1" ht="18" customHeight="1" x14ac:dyDescent="0.25">
      <c r="B235" s="28" t="s">
        <v>30</v>
      </c>
      <c r="C235" s="24" t="s">
        <v>32</v>
      </c>
      <c r="D235" s="24" t="s">
        <v>34</v>
      </c>
      <c r="E235" s="24" t="s">
        <v>3</v>
      </c>
      <c r="F235" s="25" t="s">
        <v>4</v>
      </c>
    </row>
    <row r="236" spans="1:7" s="1" customFormat="1" ht="18" customHeight="1" x14ac:dyDescent="0.25">
      <c r="B236" s="8" t="s">
        <v>5</v>
      </c>
      <c r="C236" s="1" t="s">
        <v>33</v>
      </c>
      <c r="D236" s="1" t="s">
        <v>35</v>
      </c>
      <c r="E236" s="1" t="s">
        <v>6</v>
      </c>
      <c r="F236" s="11" t="s">
        <v>37</v>
      </c>
    </row>
    <row r="237" spans="1:7" s="1" customFormat="1" ht="20.100000000000001" customHeight="1" x14ac:dyDescent="0.25">
      <c r="F237" s="11"/>
    </row>
    <row r="238" spans="1:7" s="1" customFormat="1" x14ac:dyDescent="0.25">
      <c r="F238" s="11"/>
    </row>
    <row r="239" spans="1:7" s="1" customFormat="1" x14ac:dyDescent="0.25">
      <c r="F239" s="11"/>
    </row>
  </sheetData>
  <pageMargins left="0.7" right="0.7" top="0.75" bottom="0.75" header="0.3" footer="0.3"/>
  <pageSetup paperSize="5" scale="75" orientation="landscape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69"/>
  <sheetViews>
    <sheetView zoomScale="82" zoomScaleNormal="82" workbookViewId="0">
      <selection activeCell="C6" sqref="C6"/>
    </sheetView>
  </sheetViews>
  <sheetFormatPr defaultRowHeight="15" x14ac:dyDescent="0.25"/>
  <cols>
    <col min="1" max="1" width="7.140625" style="1" customWidth="1"/>
    <col min="2" max="2" width="63.42578125" style="1" customWidth="1"/>
    <col min="3" max="3" width="25" style="1" customWidth="1"/>
    <col min="4" max="4" width="22.7109375" style="1" customWidth="1"/>
    <col min="5" max="5" width="25" style="1" customWidth="1"/>
    <col min="6" max="6" width="17.42578125" style="1" customWidth="1"/>
    <col min="7" max="7" width="18.28515625" style="1" customWidth="1"/>
    <col min="8" max="16384" width="9.140625" style="1"/>
  </cols>
  <sheetData>
    <row r="2" spans="1:7" ht="15.75" x14ac:dyDescent="0.25">
      <c r="A2" s="2" t="s">
        <v>0</v>
      </c>
      <c r="B2" s="3"/>
      <c r="C2" s="3"/>
      <c r="D2" s="3"/>
      <c r="E2" s="3"/>
      <c r="F2" s="9"/>
      <c r="G2" s="4"/>
    </row>
    <row r="3" spans="1:7" ht="15.75" x14ac:dyDescent="0.25">
      <c r="A3" s="47" t="s">
        <v>750</v>
      </c>
      <c r="B3" s="48"/>
      <c r="C3" s="2"/>
      <c r="D3" s="2"/>
      <c r="E3" s="2"/>
      <c r="F3" s="10"/>
      <c r="G3" s="4"/>
    </row>
    <row r="4" spans="1:7" ht="15.75" x14ac:dyDescent="0.25">
      <c r="A4" s="47"/>
      <c r="B4" s="48"/>
      <c r="C4" s="2"/>
      <c r="D4" s="2"/>
      <c r="E4" s="2"/>
      <c r="F4" s="10"/>
      <c r="G4" s="4"/>
    </row>
    <row r="5" spans="1:7" ht="15.75" x14ac:dyDescent="0.25">
      <c r="A5" s="27" t="s">
        <v>723</v>
      </c>
      <c r="B5" s="27"/>
      <c r="C5" s="16"/>
      <c r="D5" s="16"/>
      <c r="E5" s="16"/>
      <c r="F5" s="21"/>
      <c r="G5" s="16"/>
    </row>
    <row r="6" spans="1:7" ht="15.75" x14ac:dyDescent="0.25">
      <c r="A6" s="27" t="s">
        <v>724</v>
      </c>
      <c r="B6" s="27"/>
      <c r="C6" s="16"/>
      <c r="D6" s="16"/>
      <c r="E6" s="16"/>
      <c r="F6" s="21"/>
      <c r="G6" s="16"/>
    </row>
    <row r="7" spans="1:7" ht="15.75" x14ac:dyDescent="0.25">
      <c r="A7" s="27" t="s">
        <v>725</v>
      </c>
      <c r="B7" s="27"/>
      <c r="C7" s="16"/>
      <c r="D7" s="16"/>
      <c r="E7" s="16"/>
      <c r="F7" s="21"/>
      <c r="G7" s="16"/>
    </row>
    <row r="8" spans="1:7" x14ac:dyDescent="0.25">
      <c r="F8" s="11"/>
    </row>
    <row r="9" spans="1:7" ht="15.75" x14ac:dyDescent="0.25">
      <c r="A9" s="12" t="s">
        <v>13</v>
      </c>
      <c r="B9" s="13" t="s">
        <v>12</v>
      </c>
      <c r="C9" s="14" t="s">
        <v>15</v>
      </c>
      <c r="D9" s="14" t="s">
        <v>497</v>
      </c>
      <c r="E9" s="14" t="s">
        <v>1</v>
      </c>
      <c r="F9" s="22" t="s">
        <v>8</v>
      </c>
      <c r="G9" s="12" t="s">
        <v>2</v>
      </c>
    </row>
    <row r="10" spans="1:7" ht="15.75" x14ac:dyDescent="0.25">
      <c r="A10" s="17">
        <v>1</v>
      </c>
      <c r="B10" s="18" t="s">
        <v>39</v>
      </c>
      <c r="C10" s="14"/>
      <c r="D10" s="14"/>
      <c r="E10" s="14"/>
      <c r="F10" s="19">
        <v>0</v>
      </c>
      <c r="G10" s="12"/>
    </row>
    <row r="11" spans="1:7" ht="15.75" x14ac:dyDescent="0.25">
      <c r="A11" s="17">
        <v>2</v>
      </c>
      <c r="B11" s="18" t="s">
        <v>446</v>
      </c>
      <c r="C11" s="14"/>
      <c r="D11" s="14"/>
      <c r="E11" s="14"/>
      <c r="F11" s="19">
        <v>0</v>
      </c>
      <c r="G11" s="39"/>
    </row>
    <row r="12" spans="1:7" ht="15.75" x14ac:dyDescent="0.25">
      <c r="A12" s="17">
        <v>3</v>
      </c>
      <c r="B12" s="18" t="s">
        <v>153</v>
      </c>
      <c r="C12" s="14"/>
      <c r="D12" s="14"/>
      <c r="E12" s="14"/>
      <c r="F12" s="19">
        <v>0</v>
      </c>
      <c r="G12" s="39"/>
    </row>
    <row r="13" spans="1:7" ht="15.75" x14ac:dyDescent="0.25">
      <c r="A13" s="17">
        <v>4</v>
      </c>
      <c r="B13" s="18" t="s">
        <v>384</v>
      </c>
      <c r="C13" s="14"/>
      <c r="D13" s="14"/>
      <c r="E13" s="14"/>
      <c r="F13" s="19">
        <v>0</v>
      </c>
      <c r="G13" s="39"/>
    </row>
    <row r="14" spans="1:7" ht="15.75" x14ac:dyDescent="0.25">
      <c r="A14" s="17">
        <v>5</v>
      </c>
      <c r="B14" s="18" t="s">
        <v>38</v>
      </c>
      <c r="C14" s="26"/>
      <c r="D14" s="26"/>
      <c r="E14" s="26"/>
      <c r="F14" s="19">
        <v>0</v>
      </c>
      <c r="G14" s="40"/>
    </row>
    <row r="15" spans="1:7" ht="15.75" x14ac:dyDescent="0.25">
      <c r="A15" s="17">
        <v>6</v>
      </c>
      <c r="B15" s="18" t="s">
        <v>227</v>
      </c>
      <c r="C15" s="26"/>
      <c r="D15" s="26"/>
      <c r="E15" s="26"/>
      <c r="F15" s="19">
        <v>138387</v>
      </c>
      <c r="G15" s="40"/>
    </row>
    <row r="16" spans="1:7" ht="15.75" x14ac:dyDescent="0.25">
      <c r="A16" s="17">
        <v>7</v>
      </c>
      <c r="B16" s="18" t="s">
        <v>548</v>
      </c>
      <c r="C16" s="26"/>
      <c r="D16" s="26"/>
      <c r="E16" s="26"/>
      <c r="F16" s="19">
        <v>12000</v>
      </c>
      <c r="G16" s="40"/>
    </row>
    <row r="17" spans="1:7" ht="15.75" x14ac:dyDescent="0.25">
      <c r="A17" s="17">
        <v>8</v>
      </c>
      <c r="B17" s="18" t="s">
        <v>753</v>
      </c>
      <c r="C17" s="26"/>
      <c r="D17" s="26"/>
      <c r="E17" s="26"/>
      <c r="F17" s="19">
        <v>28063</v>
      </c>
      <c r="G17" s="40"/>
    </row>
    <row r="18" spans="1:7" ht="15.75" x14ac:dyDescent="0.25">
      <c r="A18" s="17">
        <v>9</v>
      </c>
      <c r="B18" s="18" t="s">
        <v>42</v>
      </c>
      <c r="C18" s="26"/>
      <c r="D18" s="26"/>
      <c r="E18" s="26"/>
      <c r="F18" s="19">
        <v>0</v>
      </c>
      <c r="G18" s="40"/>
    </row>
    <row r="19" spans="1:7" ht="15.75" x14ac:dyDescent="0.25">
      <c r="A19" s="17"/>
      <c r="B19" s="18"/>
      <c r="C19" s="26"/>
      <c r="D19" s="26"/>
      <c r="E19" s="26"/>
      <c r="F19" s="19"/>
      <c r="G19" s="49">
        <f>F10+F11+F12+F13+F14+F15+F16+F17+F18</f>
        <v>178450</v>
      </c>
    </row>
    <row r="20" spans="1:7" ht="15.75" x14ac:dyDescent="0.25">
      <c r="A20" s="17">
        <v>10</v>
      </c>
      <c r="B20" s="18" t="s">
        <v>751</v>
      </c>
      <c r="C20" s="116" t="s">
        <v>611</v>
      </c>
      <c r="D20" s="26"/>
      <c r="E20" s="26"/>
      <c r="F20" s="19"/>
      <c r="G20" s="39">
        <v>39806300</v>
      </c>
    </row>
    <row r="21" spans="1:7" ht="15.75" x14ac:dyDescent="0.25">
      <c r="A21" s="17"/>
      <c r="B21" s="18"/>
      <c r="C21" s="26"/>
      <c r="D21" s="26"/>
      <c r="E21" s="26"/>
      <c r="F21" s="19"/>
      <c r="G21" s="39">
        <v>0</v>
      </c>
    </row>
    <row r="22" spans="1:7" ht="15.75" x14ac:dyDescent="0.25">
      <c r="A22" s="17"/>
      <c r="B22" s="18"/>
      <c r="C22" s="26"/>
      <c r="D22" s="26"/>
      <c r="E22" s="26"/>
      <c r="F22" s="19"/>
      <c r="G22" s="39">
        <v>0</v>
      </c>
    </row>
    <row r="23" spans="1:7" ht="15.75" x14ac:dyDescent="0.25">
      <c r="A23" s="17"/>
      <c r="B23" s="18"/>
      <c r="C23" s="18"/>
      <c r="D23" s="18"/>
      <c r="E23" s="73" t="s">
        <v>668</v>
      </c>
      <c r="F23" s="74"/>
      <c r="G23" s="44">
        <f>G19+G20+G21+G22</f>
        <v>39984750</v>
      </c>
    </row>
    <row r="24" spans="1:7" ht="15.75" x14ac:dyDescent="0.25">
      <c r="A24" s="20"/>
      <c r="B24" s="16"/>
      <c r="C24" s="16"/>
      <c r="D24" s="16"/>
      <c r="E24" s="16"/>
      <c r="F24" s="21"/>
      <c r="G24" s="21"/>
    </row>
    <row r="25" spans="1:7" ht="15.75" x14ac:dyDescent="0.25">
      <c r="A25" s="20"/>
      <c r="B25" s="16" t="s">
        <v>752</v>
      </c>
      <c r="C25" s="16"/>
      <c r="D25" s="16"/>
      <c r="E25" s="16"/>
      <c r="F25" s="21"/>
      <c r="G25" s="16"/>
    </row>
    <row r="26" spans="1:7" x14ac:dyDescent="0.25">
      <c r="A26" s="8"/>
      <c r="B26" s="8" t="s">
        <v>29</v>
      </c>
      <c r="C26" s="8" t="s">
        <v>31</v>
      </c>
      <c r="E26" s="8" t="s">
        <v>36</v>
      </c>
      <c r="F26" s="11"/>
    </row>
    <row r="27" spans="1:7" x14ac:dyDescent="0.25">
      <c r="A27" s="8"/>
      <c r="F27" s="11"/>
    </row>
    <row r="28" spans="1:7" x14ac:dyDescent="0.25">
      <c r="A28" s="8"/>
      <c r="F28" s="11"/>
    </row>
    <row r="29" spans="1:7" x14ac:dyDescent="0.25">
      <c r="A29" s="8"/>
      <c r="F29" s="11"/>
    </row>
    <row r="30" spans="1:7" x14ac:dyDescent="0.25">
      <c r="B30" s="28" t="s">
        <v>30</v>
      </c>
      <c r="C30" s="24" t="s">
        <v>745</v>
      </c>
      <c r="D30" s="24"/>
      <c r="E30" s="24" t="s">
        <v>3</v>
      </c>
      <c r="F30" s="45" t="s">
        <v>273</v>
      </c>
    </row>
    <row r="31" spans="1:7" x14ac:dyDescent="0.25">
      <c r="B31" s="8" t="s">
        <v>5</v>
      </c>
      <c r="C31" s="1" t="s">
        <v>33</v>
      </c>
      <c r="E31" s="1" t="s">
        <v>6</v>
      </c>
      <c r="F31" s="11" t="s">
        <v>37</v>
      </c>
    </row>
    <row r="33" spans="1:7" ht="15.75" x14ac:dyDescent="0.25">
      <c r="A33" s="2" t="s">
        <v>0</v>
      </c>
      <c r="B33" s="3"/>
      <c r="C33" s="3"/>
      <c r="D33" s="3"/>
      <c r="E33" s="3"/>
      <c r="F33" s="9"/>
      <c r="G33" s="4"/>
    </row>
    <row r="34" spans="1:7" ht="15.75" x14ac:dyDescent="0.25">
      <c r="A34" s="47" t="s">
        <v>754</v>
      </c>
      <c r="B34" s="48"/>
      <c r="C34" s="2"/>
      <c r="D34" s="2"/>
      <c r="E34" s="2"/>
      <c r="F34" s="10"/>
      <c r="G34" s="4"/>
    </row>
    <row r="35" spans="1:7" ht="15.75" x14ac:dyDescent="0.25">
      <c r="A35" s="47"/>
      <c r="B35" s="48"/>
      <c r="C35" s="2"/>
      <c r="D35" s="2"/>
      <c r="E35" s="2"/>
      <c r="F35" s="10"/>
      <c r="G35" s="4"/>
    </row>
    <row r="36" spans="1:7" ht="15.75" x14ac:dyDescent="0.25">
      <c r="A36" s="27" t="s">
        <v>734</v>
      </c>
      <c r="B36" s="27"/>
      <c r="C36" s="16"/>
      <c r="D36" s="16"/>
      <c r="E36" s="16"/>
      <c r="F36" s="21"/>
      <c r="G36" s="16"/>
    </row>
    <row r="37" spans="1:7" ht="15.75" x14ac:dyDescent="0.25">
      <c r="A37" s="27" t="s">
        <v>735</v>
      </c>
      <c r="B37" s="27"/>
      <c r="C37" s="16"/>
      <c r="D37" s="16"/>
      <c r="E37" s="16"/>
      <c r="F37" s="21"/>
      <c r="G37" s="16"/>
    </row>
    <row r="38" spans="1:7" ht="15.75" x14ac:dyDescent="0.25">
      <c r="A38" s="27" t="s">
        <v>725</v>
      </c>
      <c r="B38" s="27"/>
      <c r="C38" s="16"/>
      <c r="D38" s="16"/>
      <c r="E38" s="16"/>
      <c r="F38" s="21"/>
      <c r="G38" s="16"/>
    </row>
    <row r="39" spans="1:7" x14ac:dyDescent="0.25">
      <c r="F39" s="11"/>
    </row>
    <row r="40" spans="1:7" ht="15.75" x14ac:dyDescent="0.25">
      <c r="A40" s="12" t="s">
        <v>13</v>
      </c>
      <c r="B40" s="13" t="s">
        <v>12</v>
      </c>
      <c r="C40" s="14" t="s">
        <v>15</v>
      </c>
      <c r="D40" s="14" t="s">
        <v>497</v>
      </c>
      <c r="E40" s="14" t="s">
        <v>1</v>
      </c>
      <c r="F40" s="22" t="s">
        <v>8</v>
      </c>
      <c r="G40" s="12" t="s">
        <v>2</v>
      </c>
    </row>
    <row r="41" spans="1:7" ht="15.75" x14ac:dyDescent="0.25">
      <c r="A41" s="17">
        <v>1</v>
      </c>
      <c r="B41" s="18" t="s">
        <v>39</v>
      </c>
      <c r="C41" s="14"/>
      <c r="D41" s="14"/>
      <c r="E41" s="14"/>
      <c r="F41" s="19">
        <v>0</v>
      </c>
      <c r="G41" s="12"/>
    </row>
    <row r="42" spans="1:7" ht="15.75" x14ac:dyDescent="0.25">
      <c r="A42" s="17">
        <v>2</v>
      </c>
      <c r="B42" s="18" t="s">
        <v>446</v>
      </c>
      <c r="C42" s="14"/>
      <c r="D42" s="14"/>
      <c r="E42" s="14"/>
      <c r="F42" s="19">
        <v>0</v>
      </c>
      <c r="G42" s="39"/>
    </row>
    <row r="43" spans="1:7" ht="15.75" x14ac:dyDescent="0.25">
      <c r="A43" s="17">
        <v>3</v>
      </c>
      <c r="B43" s="18" t="s">
        <v>153</v>
      </c>
      <c r="C43" s="14"/>
      <c r="D43" s="14"/>
      <c r="E43" s="14"/>
      <c r="F43" s="19">
        <v>0</v>
      </c>
      <c r="G43" s="39"/>
    </row>
    <row r="44" spans="1:7" ht="15.75" x14ac:dyDescent="0.25">
      <c r="A44" s="17">
        <v>4</v>
      </c>
      <c r="B44" s="18" t="s">
        <v>683</v>
      </c>
      <c r="C44" s="14"/>
      <c r="D44" s="14"/>
      <c r="E44" s="14"/>
      <c r="F44" s="19">
        <v>0</v>
      </c>
      <c r="G44" s="39"/>
    </row>
    <row r="45" spans="1:7" ht="15.75" x14ac:dyDescent="0.25">
      <c r="A45" s="17">
        <v>5</v>
      </c>
      <c r="B45" s="18" t="s">
        <v>38</v>
      </c>
      <c r="C45" s="26"/>
      <c r="D45" s="26"/>
      <c r="E45" s="26"/>
      <c r="F45" s="19">
        <v>0</v>
      </c>
      <c r="G45" s="40"/>
    </row>
    <row r="46" spans="1:7" ht="15.75" x14ac:dyDescent="0.25">
      <c r="A46" s="17">
        <v>6</v>
      </c>
      <c r="B46" s="18" t="s">
        <v>227</v>
      </c>
      <c r="C46" s="26"/>
      <c r="D46" s="26"/>
      <c r="E46" s="26"/>
      <c r="F46" s="19">
        <v>150802</v>
      </c>
      <c r="G46" s="40"/>
    </row>
    <row r="47" spans="1:7" ht="15.75" x14ac:dyDescent="0.25">
      <c r="A47" s="17">
        <v>7</v>
      </c>
      <c r="B47" s="18" t="s">
        <v>548</v>
      </c>
      <c r="C47" s="26"/>
      <c r="D47" s="26"/>
      <c r="E47" s="26"/>
      <c r="F47" s="19">
        <v>0</v>
      </c>
      <c r="G47" s="40"/>
    </row>
    <row r="48" spans="1:7" ht="15.75" x14ac:dyDescent="0.25">
      <c r="A48" s="17">
        <v>8</v>
      </c>
      <c r="B48" s="18" t="s">
        <v>41</v>
      </c>
      <c r="C48" s="26"/>
      <c r="D48" s="26"/>
      <c r="E48" s="26"/>
      <c r="F48" s="19">
        <v>0</v>
      </c>
      <c r="G48" s="40"/>
    </row>
    <row r="49" spans="1:7" ht="15.75" x14ac:dyDescent="0.25">
      <c r="A49" s="17">
        <v>9</v>
      </c>
      <c r="B49" s="18" t="s">
        <v>42</v>
      </c>
      <c r="C49" s="26"/>
      <c r="D49" s="26"/>
      <c r="E49" s="26"/>
      <c r="F49" s="19">
        <v>0</v>
      </c>
      <c r="G49" s="40"/>
    </row>
    <row r="50" spans="1:7" ht="15.75" x14ac:dyDescent="0.25">
      <c r="A50" s="17"/>
      <c r="B50" s="18"/>
      <c r="C50" s="26"/>
      <c r="D50" s="26"/>
      <c r="E50" s="26"/>
      <c r="F50" s="19"/>
      <c r="G50" s="49">
        <f>F41+F42+F43+F44+F45+F46+F47+F48+F49</f>
        <v>150802</v>
      </c>
    </row>
    <row r="51" spans="1:7" ht="17.25" x14ac:dyDescent="0.3">
      <c r="A51" s="17">
        <v>10</v>
      </c>
      <c r="B51" s="93" t="s">
        <v>638</v>
      </c>
      <c r="C51" s="26" t="s">
        <v>611</v>
      </c>
      <c r="D51" s="35"/>
      <c r="E51" s="26"/>
      <c r="F51" s="19"/>
      <c r="G51" s="39">
        <v>25000000</v>
      </c>
    </row>
    <row r="52" spans="1:7" ht="15.75" x14ac:dyDescent="0.25">
      <c r="A52" s="17"/>
      <c r="B52" s="18"/>
      <c r="C52" s="26"/>
      <c r="D52" s="26"/>
      <c r="E52" s="26"/>
      <c r="F52" s="19"/>
      <c r="G52" s="39">
        <v>0</v>
      </c>
    </row>
    <row r="53" spans="1:7" ht="15.75" x14ac:dyDescent="0.25">
      <c r="A53" s="17"/>
      <c r="B53" s="18"/>
      <c r="C53" s="26"/>
      <c r="D53" s="26"/>
      <c r="E53" s="26"/>
      <c r="F53" s="19"/>
      <c r="G53" s="39">
        <v>0</v>
      </c>
    </row>
    <row r="54" spans="1:7" ht="15.75" x14ac:dyDescent="0.25">
      <c r="A54" s="17"/>
      <c r="B54" s="18"/>
      <c r="C54" s="26"/>
      <c r="D54" s="26"/>
      <c r="E54" s="26"/>
      <c r="F54" s="19"/>
      <c r="G54" s="39">
        <v>0</v>
      </c>
    </row>
    <row r="55" spans="1:7" ht="15.75" x14ac:dyDescent="0.25">
      <c r="A55" s="17"/>
      <c r="B55" s="18"/>
      <c r="C55" s="18"/>
      <c r="D55" s="18"/>
      <c r="E55" s="73" t="s">
        <v>682</v>
      </c>
      <c r="F55" s="74"/>
      <c r="G55" s="44">
        <f>G50+G51+G52+G53+G54</f>
        <v>25150802</v>
      </c>
    </row>
    <row r="56" spans="1:7" ht="15.75" x14ac:dyDescent="0.25">
      <c r="A56" s="20"/>
      <c r="B56" s="16"/>
      <c r="C56" s="16"/>
      <c r="D56" s="16"/>
      <c r="E56" s="16"/>
      <c r="F56" s="21"/>
      <c r="G56" s="21"/>
    </row>
    <row r="57" spans="1:7" ht="15.75" x14ac:dyDescent="0.25">
      <c r="A57" s="20"/>
      <c r="B57" s="16" t="s">
        <v>752</v>
      </c>
      <c r="C57" s="16"/>
      <c r="D57" s="16"/>
      <c r="E57" s="16"/>
      <c r="F57" s="21"/>
      <c r="G57" s="16"/>
    </row>
    <row r="58" spans="1:7" x14ac:dyDescent="0.25">
      <c r="A58" s="8"/>
      <c r="B58" s="8" t="s">
        <v>29</v>
      </c>
      <c r="C58" s="8" t="s">
        <v>31</v>
      </c>
      <c r="E58" s="8" t="s">
        <v>36</v>
      </c>
      <c r="F58" s="11"/>
    </row>
    <row r="59" spans="1:7" x14ac:dyDescent="0.25">
      <c r="A59" s="8"/>
      <c r="F59" s="11"/>
    </row>
    <row r="60" spans="1:7" x14ac:dyDescent="0.25">
      <c r="A60" s="8"/>
      <c r="F60" s="11"/>
    </row>
    <row r="61" spans="1:7" x14ac:dyDescent="0.25">
      <c r="A61" s="8"/>
      <c r="F61" s="11"/>
    </row>
    <row r="62" spans="1:7" x14ac:dyDescent="0.25">
      <c r="B62" s="28" t="s">
        <v>30</v>
      </c>
      <c r="C62" s="24" t="s">
        <v>745</v>
      </c>
      <c r="D62" s="24"/>
      <c r="E62" s="24" t="s">
        <v>3</v>
      </c>
      <c r="F62" s="45" t="s">
        <v>273</v>
      </c>
    </row>
    <row r="63" spans="1:7" x14ac:dyDescent="0.25">
      <c r="B63" s="8" t="s">
        <v>5</v>
      </c>
      <c r="C63" s="1" t="s">
        <v>33</v>
      </c>
      <c r="E63" s="1" t="s">
        <v>6</v>
      </c>
      <c r="F63" s="11" t="s">
        <v>37</v>
      </c>
    </row>
    <row r="65" spans="1:7" ht="15.75" x14ac:dyDescent="0.25">
      <c r="A65" s="2" t="s">
        <v>0</v>
      </c>
      <c r="B65" s="3"/>
      <c r="C65" s="3"/>
      <c r="D65" s="3"/>
      <c r="E65" s="3"/>
      <c r="F65" s="9"/>
      <c r="G65" s="4"/>
    </row>
    <row r="66" spans="1:7" ht="15.75" x14ac:dyDescent="0.25">
      <c r="A66" s="47" t="s">
        <v>755</v>
      </c>
      <c r="B66" s="48"/>
      <c r="C66" s="2"/>
      <c r="D66" s="2"/>
      <c r="E66" s="2"/>
      <c r="F66" s="10"/>
      <c r="G66" s="4"/>
    </row>
    <row r="67" spans="1:7" ht="15.75" x14ac:dyDescent="0.25">
      <c r="A67" s="47"/>
      <c r="B67" s="48"/>
      <c r="C67" s="2"/>
      <c r="D67" s="2"/>
      <c r="E67" s="2"/>
      <c r="F67" s="10"/>
      <c r="G67" s="4"/>
    </row>
    <row r="68" spans="1:7" ht="15.75" x14ac:dyDescent="0.25">
      <c r="A68" s="27" t="s">
        <v>730</v>
      </c>
      <c r="B68" s="27"/>
      <c r="C68" s="16"/>
      <c r="D68" s="16"/>
      <c r="E68" s="16"/>
      <c r="F68" s="21"/>
      <c r="G68" s="16"/>
    </row>
    <row r="69" spans="1:7" ht="15.75" x14ac:dyDescent="0.25">
      <c r="A69" s="27" t="s">
        <v>731</v>
      </c>
      <c r="B69" s="27"/>
      <c r="C69" s="16"/>
      <c r="D69" s="16"/>
      <c r="E69" s="16"/>
      <c r="F69" s="21"/>
      <c r="G69" s="16"/>
    </row>
    <row r="70" spans="1:7" ht="15.75" x14ac:dyDescent="0.25">
      <c r="A70" s="27" t="s">
        <v>686</v>
      </c>
      <c r="B70" s="27"/>
      <c r="C70" s="16"/>
      <c r="D70" s="16"/>
      <c r="E70" s="16"/>
      <c r="F70" s="21"/>
      <c r="G70" s="16"/>
    </row>
    <row r="71" spans="1:7" x14ac:dyDescent="0.25">
      <c r="F71" s="11"/>
    </row>
    <row r="72" spans="1:7" ht="15.75" x14ac:dyDescent="0.25">
      <c r="A72" s="12" t="s">
        <v>13</v>
      </c>
      <c r="B72" s="13" t="s">
        <v>12</v>
      </c>
      <c r="C72" s="14" t="s">
        <v>15</v>
      </c>
      <c r="D72" s="14" t="s">
        <v>497</v>
      </c>
      <c r="E72" s="14" t="s">
        <v>1</v>
      </c>
      <c r="F72" s="22" t="s">
        <v>8</v>
      </c>
      <c r="G72" s="12" t="s">
        <v>2</v>
      </c>
    </row>
    <row r="73" spans="1:7" ht="15.75" x14ac:dyDescent="0.25">
      <c r="A73" s="17">
        <v>1</v>
      </c>
      <c r="B73" s="18" t="s">
        <v>39</v>
      </c>
      <c r="C73" s="14"/>
      <c r="D73" s="14"/>
      <c r="E73" s="14"/>
      <c r="F73" s="19">
        <v>0</v>
      </c>
      <c r="G73" s="12"/>
    </row>
    <row r="74" spans="1:7" ht="15.75" x14ac:dyDescent="0.25">
      <c r="A74" s="17">
        <v>2</v>
      </c>
      <c r="B74" s="18" t="s">
        <v>446</v>
      </c>
      <c r="C74" s="14"/>
      <c r="D74" s="14"/>
      <c r="E74" s="14"/>
      <c r="F74" s="19">
        <v>0</v>
      </c>
      <c r="G74" s="39"/>
    </row>
    <row r="75" spans="1:7" ht="15.75" x14ac:dyDescent="0.25">
      <c r="A75" s="17">
        <v>3</v>
      </c>
      <c r="B75" s="18" t="s">
        <v>153</v>
      </c>
      <c r="C75" s="14"/>
      <c r="D75" s="14"/>
      <c r="E75" s="14"/>
      <c r="F75" s="19">
        <v>0</v>
      </c>
      <c r="G75" s="39"/>
    </row>
    <row r="76" spans="1:7" ht="15.75" x14ac:dyDescent="0.25">
      <c r="A76" s="17">
        <v>4</v>
      </c>
      <c r="B76" s="18" t="s">
        <v>683</v>
      </c>
      <c r="C76" s="14"/>
      <c r="D76" s="14"/>
      <c r="E76" s="14"/>
      <c r="F76" s="19">
        <v>0</v>
      </c>
      <c r="G76" s="39"/>
    </row>
    <row r="77" spans="1:7" ht="15.75" x14ac:dyDescent="0.25">
      <c r="A77" s="17">
        <v>5</v>
      </c>
      <c r="B77" s="18" t="s">
        <v>38</v>
      </c>
      <c r="C77" s="26"/>
      <c r="D77" s="26"/>
      <c r="E77" s="26"/>
      <c r="F77" s="19">
        <v>0</v>
      </c>
      <c r="G77" s="40"/>
    </row>
    <row r="78" spans="1:7" ht="15.75" x14ac:dyDescent="0.25">
      <c r="A78" s="17">
        <v>6</v>
      </c>
      <c r="B78" s="18" t="s">
        <v>227</v>
      </c>
      <c r="C78" s="26"/>
      <c r="D78" s="26"/>
      <c r="E78" s="26"/>
      <c r="F78" s="19">
        <v>251002</v>
      </c>
      <c r="G78" s="40"/>
    </row>
    <row r="79" spans="1:7" ht="15.75" x14ac:dyDescent="0.25">
      <c r="A79" s="17">
        <v>7</v>
      </c>
      <c r="B79" s="18" t="s">
        <v>548</v>
      </c>
      <c r="C79" s="26"/>
      <c r="D79" s="26"/>
      <c r="E79" s="26"/>
      <c r="F79" s="19">
        <v>4500</v>
      </c>
      <c r="G79" s="40"/>
    </row>
    <row r="80" spans="1:7" ht="15.75" x14ac:dyDescent="0.25">
      <c r="A80" s="17">
        <v>8</v>
      </c>
      <c r="B80" s="18" t="s">
        <v>41</v>
      </c>
      <c r="C80" s="26"/>
      <c r="D80" s="26"/>
      <c r="E80" s="26"/>
      <c r="F80" s="19">
        <v>0</v>
      </c>
      <c r="G80" s="40"/>
    </row>
    <row r="81" spans="1:7" ht="15.75" x14ac:dyDescent="0.25">
      <c r="A81" s="17">
        <v>9</v>
      </c>
      <c r="B81" s="18" t="s">
        <v>42</v>
      </c>
      <c r="C81" s="26"/>
      <c r="D81" s="26"/>
      <c r="E81" s="26"/>
      <c r="F81" s="19">
        <v>0</v>
      </c>
      <c r="G81" s="40"/>
    </row>
    <row r="82" spans="1:7" ht="15.75" x14ac:dyDescent="0.25">
      <c r="A82" s="17"/>
      <c r="B82" s="18"/>
      <c r="C82" s="26"/>
      <c r="D82" s="26"/>
      <c r="E82" s="26"/>
      <c r="F82" s="19"/>
      <c r="G82" s="49">
        <f>F73+F74+F75+F76+F77+F78+F79+F80+F81</f>
        <v>255502</v>
      </c>
    </row>
    <row r="83" spans="1:7" ht="15.75" x14ac:dyDescent="0.25">
      <c r="A83" s="17">
        <v>10</v>
      </c>
      <c r="B83" s="18" t="s">
        <v>733</v>
      </c>
      <c r="C83" s="26" t="s">
        <v>757</v>
      </c>
      <c r="D83" s="35" t="s">
        <v>756</v>
      </c>
      <c r="E83" s="26"/>
      <c r="F83" s="19"/>
      <c r="G83" s="39">
        <v>10000000</v>
      </c>
    </row>
    <row r="84" spans="1:7" ht="15.75" x14ac:dyDescent="0.25">
      <c r="A84" s="17"/>
      <c r="B84" s="18"/>
      <c r="C84" s="26"/>
      <c r="D84" s="26"/>
      <c r="E84" s="26"/>
      <c r="F84" s="19"/>
      <c r="G84" s="39"/>
    </row>
    <row r="85" spans="1:7" ht="15.75" x14ac:dyDescent="0.25">
      <c r="A85" s="17"/>
      <c r="B85" s="18"/>
      <c r="C85" s="26"/>
      <c r="D85" s="26"/>
      <c r="E85" s="26"/>
      <c r="F85" s="19"/>
      <c r="G85" s="39">
        <v>0</v>
      </c>
    </row>
    <row r="86" spans="1:7" ht="15.75" x14ac:dyDescent="0.25">
      <c r="A86" s="17"/>
      <c r="B86" s="18"/>
      <c r="C86" s="26"/>
      <c r="D86" s="26"/>
      <c r="E86" s="26"/>
      <c r="F86" s="19"/>
      <c r="G86" s="39">
        <v>0</v>
      </c>
    </row>
    <row r="87" spans="1:7" ht="15.75" x14ac:dyDescent="0.25">
      <c r="A87" s="17"/>
      <c r="B87" s="18"/>
      <c r="C87" s="18"/>
      <c r="D87" s="18"/>
      <c r="E87" s="73" t="s">
        <v>682</v>
      </c>
      <c r="F87" s="74"/>
      <c r="G87" s="44">
        <f>G82+G83+G84+G85+G86</f>
        <v>10255502</v>
      </c>
    </row>
    <row r="88" spans="1:7" ht="15.75" x14ac:dyDescent="0.25">
      <c r="A88" s="20"/>
      <c r="B88" s="16"/>
      <c r="C88" s="16"/>
      <c r="D88" s="16"/>
      <c r="E88" s="16"/>
      <c r="F88" s="21"/>
      <c r="G88" s="21"/>
    </row>
    <row r="89" spans="1:7" ht="15.75" x14ac:dyDescent="0.25">
      <c r="A89" s="20"/>
      <c r="B89" s="16" t="s">
        <v>758</v>
      </c>
      <c r="C89" s="16"/>
      <c r="D89" s="16"/>
      <c r="E89" s="16"/>
      <c r="F89" s="21"/>
      <c r="G89" s="16"/>
    </row>
    <row r="90" spans="1:7" x14ac:dyDescent="0.25">
      <c r="A90" s="8"/>
      <c r="B90" s="8" t="s">
        <v>29</v>
      </c>
      <c r="C90" s="8" t="s">
        <v>31</v>
      </c>
      <c r="E90" s="8" t="s">
        <v>36</v>
      </c>
      <c r="F90" s="11"/>
    </row>
    <row r="91" spans="1:7" x14ac:dyDescent="0.25">
      <c r="A91" s="8"/>
      <c r="F91" s="11"/>
    </row>
    <row r="92" spans="1:7" x14ac:dyDescent="0.25">
      <c r="A92" s="8"/>
      <c r="F92" s="11"/>
    </row>
    <row r="93" spans="1:7" x14ac:dyDescent="0.25">
      <c r="A93" s="8"/>
      <c r="F93" s="11"/>
    </row>
    <row r="94" spans="1:7" x14ac:dyDescent="0.25">
      <c r="B94" s="28" t="s">
        <v>30</v>
      </c>
      <c r="C94" s="24" t="s">
        <v>745</v>
      </c>
      <c r="D94" s="24"/>
      <c r="E94" s="24" t="s">
        <v>3</v>
      </c>
      <c r="F94" s="45" t="s">
        <v>273</v>
      </c>
    </row>
    <row r="95" spans="1:7" x14ac:dyDescent="0.25">
      <c r="B95" s="8" t="s">
        <v>5</v>
      </c>
      <c r="C95" s="1" t="s">
        <v>33</v>
      </c>
      <c r="E95" s="1" t="s">
        <v>6</v>
      </c>
      <c r="F95" s="11" t="s">
        <v>37</v>
      </c>
    </row>
    <row r="97" spans="1:7" ht="15.75" x14ac:dyDescent="0.25">
      <c r="A97" s="2" t="s">
        <v>0</v>
      </c>
      <c r="B97" s="3"/>
      <c r="C97" s="3"/>
      <c r="D97" s="3"/>
      <c r="E97" s="3"/>
      <c r="F97" s="9"/>
      <c r="G97" s="4"/>
    </row>
    <row r="98" spans="1:7" ht="15.75" x14ac:dyDescent="0.25">
      <c r="A98" s="47" t="s">
        <v>765</v>
      </c>
      <c r="B98" s="48"/>
      <c r="C98" s="2"/>
      <c r="D98" s="2"/>
      <c r="E98" s="2"/>
      <c r="F98" s="10"/>
      <c r="G98" s="4"/>
    </row>
    <row r="99" spans="1:7" ht="15.75" x14ac:dyDescent="0.25">
      <c r="A99" s="47"/>
      <c r="B99" s="48"/>
      <c r="C99" s="2"/>
      <c r="D99" s="2"/>
      <c r="E99" s="2"/>
      <c r="F99" s="10"/>
      <c r="G99" s="4"/>
    </row>
    <row r="100" spans="1:7" ht="15.75" x14ac:dyDescent="0.25">
      <c r="A100" s="27" t="s">
        <v>759</v>
      </c>
      <c r="B100" s="27"/>
      <c r="C100" s="16"/>
      <c r="D100" s="16"/>
      <c r="E100" s="16"/>
      <c r="F100" s="21"/>
      <c r="G100" s="16"/>
    </row>
    <row r="101" spans="1:7" ht="15.75" x14ac:dyDescent="0.25">
      <c r="A101" s="27" t="s">
        <v>760</v>
      </c>
      <c r="B101" s="27"/>
      <c r="C101" s="16"/>
      <c r="D101" s="16"/>
      <c r="E101" s="16"/>
      <c r="F101" s="21"/>
      <c r="G101" s="16"/>
    </row>
    <row r="102" spans="1:7" ht="15.75" x14ac:dyDescent="0.25">
      <c r="A102" s="27" t="s">
        <v>761</v>
      </c>
      <c r="B102" s="27"/>
      <c r="C102" s="16"/>
      <c r="D102" s="16"/>
      <c r="E102" s="16"/>
      <c r="F102" s="21"/>
      <c r="G102" s="16"/>
    </row>
    <row r="103" spans="1:7" x14ac:dyDescent="0.25">
      <c r="F103" s="11"/>
    </row>
    <row r="104" spans="1:7" ht="15.75" x14ac:dyDescent="0.25">
      <c r="A104" s="12" t="s">
        <v>13</v>
      </c>
      <c r="B104" s="13" t="s">
        <v>12</v>
      </c>
      <c r="C104" s="14" t="s">
        <v>15</v>
      </c>
      <c r="D104" s="14" t="s">
        <v>521</v>
      </c>
      <c r="E104" s="14" t="s">
        <v>1</v>
      </c>
      <c r="F104" s="22" t="s">
        <v>8</v>
      </c>
      <c r="G104" s="12" t="s">
        <v>2</v>
      </c>
    </row>
    <row r="105" spans="1:7" ht="15.75" x14ac:dyDescent="0.25">
      <c r="A105" s="17">
        <v>1</v>
      </c>
      <c r="B105" s="18" t="s">
        <v>39</v>
      </c>
      <c r="C105" s="14"/>
      <c r="D105" s="14"/>
      <c r="E105" s="14"/>
      <c r="F105" s="19">
        <v>200000</v>
      </c>
      <c r="G105" s="12"/>
    </row>
    <row r="106" spans="1:7" ht="15.75" x14ac:dyDescent="0.25">
      <c r="A106" s="17">
        <v>2</v>
      </c>
      <c r="B106" s="18" t="s">
        <v>446</v>
      </c>
      <c r="C106" s="14"/>
      <c r="D106" s="14"/>
      <c r="E106" s="14"/>
      <c r="F106" s="19">
        <v>65537627</v>
      </c>
      <c r="G106" s="39"/>
    </row>
    <row r="107" spans="1:7" ht="15.75" x14ac:dyDescent="0.25">
      <c r="A107" s="17">
        <v>3</v>
      </c>
      <c r="B107" s="18" t="s">
        <v>153</v>
      </c>
      <c r="C107" s="14"/>
      <c r="D107" s="14"/>
      <c r="E107" s="14"/>
      <c r="F107" s="19">
        <v>13414300</v>
      </c>
      <c r="G107" s="39"/>
    </row>
    <row r="108" spans="1:7" ht="15.75" x14ac:dyDescent="0.25">
      <c r="A108" s="17">
        <v>4</v>
      </c>
      <c r="B108" s="18" t="s">
        <v>541</v>
      </c>
      <c r="C108" s="14"/>
      <c r="D108" s="14"/>
      <c r="E108" s="14"/>
      <c r="F108" s="19">
        <v>0</v>
      </c>
      <c r="G108" s="39"/>
    </row>
    <row r="109" spans="1:7" ht="15.75" x14ac:dyDescent="0.25">
      <c r="A109" s="17">
        <v>5</v>
      </c>
      <c r="B109" s="18" t="s">
        <v>38</v>
      </c>
      <c r="C109" s="26"/>
      <c r="D109" s="26"/>
      <c r="E109" s="26"/>
      <c r="F109" s="19">
        <v>1638441</v>
      </c>
      <c r="G109" s="40"/>
    </row>
    <row r="110" spans="1:7" ht="15.75" x14ac:dyDescent="0.25">
      <c r="A110" s="17">
        <v>6</v>
      </c>
      <c r="B110" s="18" t="s">
        <v>227</v>
      </c>
      <c r="C110" s="26"/>
      <c r="D110" s="26"/>
      <c r="E110" s="26"/>
      <c r="F110" s="19">
        <v>0</v>
      </c>
      <c r="G110" s="40"/>
    </row>
    <row r="111" spans="1:7" ht="15.75" x14ac:dyDescent="0.25">
      <c r="A111" s="17">
        <v>7</v>
      </c>
      <c r="B111" s="18" t="s">
        <v>548</v>
      </c>
      <c r="C111" s="26"/>
      <c r="D111" s="26"/>
      <c r="E111" s="26"/>
      <c r="F111" s="19">
        <v>6000</v>
      </c>
      <c r="G111" s="40"/>
    </row>
    <row r="112" spans="1:7" ht="15.75" x14ac:dyDescent="0.25">
      <c r="A112" s="17">
        <v>8</v>
      </c>
      <c r="B112" s="18" t="s">
        <v>577</v>
      </c>
      <c r="C112" s="26"/>
      <c r="D112" s="26"/>
      <c r="E112" s="26"/>
      <c r="F112" s="19">
        <v>0</v>
      </c>
      <c r="G112" s="40"/>
    </row>
    <row r="113" spans="1:7" ht="15.75" x14ac:dyDescent="0.25">
      <c r="A113" s="17">
        <v>9</v>
      </c>
      <c r="B113" s="18" t="s">
        <v>41</v>
      </c>
      <c r="C113" s="26"/>
      <c r="D113" s="26"/>
      <c r="E113" s="26"/>
      <c r="F113" s="19">
        <v>327000</v>
      </c>
      <c r="G113" s="40"/>
    </row>
    <row r="114" spans="1:7" ht="15.75" x14ac:dyDescent="0.25">
      <c r="A114" s="17">
        <v>10</v>
      </c>
      <c r="B114" s="18" t="s">
        <v>42</v>
      </c>
      <c r="C114" s="26"/>
      <c r="D114" s="26"/>
      <c r="E114" s="26"/>
      <c r="F114" s="19">
        <v>200000</v>
      </c>
      <c r="G114" s="40"/>
    </row>
    <row r="115" spans="1:7" ht="15.75" x14ac:dyDescent="0.25">
      <c r="A115" s="17"/>
      <c r="B115" s="18"/>
      <c r="C115" s="26"/>
      <c r="D115" s="26"/>
      <c r="E115" s="26"/>
      <c r="F115" s="19"/>
      <c r="G115" s="49">
        <f>F105+F106+F107+F108+F109+F110+F111+F112+F113+F114</f>
        <v>81323368</v>
      </c>
    </row>
    <row r="116" spans="1:7" ht="15.75" x14ac:dyDescent="0.25">
      <c r="A116" s="17">
        <v>11</v>
      </c>
      <c r="B116" s="18" t="s">
        <v>532</v>
      </c>
      <c r="C116" s="26"/>
      <c r="D116" s="35" t="s">
        <v>233</v>
      </c>
      <c r="E116" s="26"/>
      <c r="F116" s="19"/>
      <c r="G116" s="77">
        <v>30000000</v>
      </c>
    </row>
    <row r="117" spans="1:7" ht="15.75" x14ac:dyDescent="0.25">
      <c r="A117" s="17">
        <v>12</v>
      </c>
      <c r="B117" s="18"/>
      <c r="C117" s="26"/>
      <c r="D117" s="35"/>
      <c r="E117" s="26"/>
      <c r="F117" s="19"/>
      <c r="G117" s="77"/>
    </row>
    <row r="118" spans="1:7" ht="15.75" x14ac:dyDescent="0.25">
      <c r="A118" s="17">
        <v>13</v>
      </c>
      <c r="B118" s="18"/>
      <c r="C118" s="26"/>
      <c r="D118" s="35"/>
      <c r="E118" s="26"/>
      <c r="F118" s="19"/>
      <c r="G118" s="77">
        <v>0</v>
      </c>
    </row>
    <row r="119" spans="1:7" ht="15.75" x14ac:dyDescent="0.25">
      <c r="A119" s="17">
        <v>14</v>
      </c>
      <c r="B119" s="18"/>
      <c r="C119" s="26"/>
      <c r="D119" s="35"/>
      <c r="E119" s="26"/>
      <c r="F119" s="19"/>
      <c r="G119" s="39">
        <v>0</v>
      </c>
    </row>
    <row r="120" spans="1:7" ht="15.75" x14ac:dyDescent="0.25">
      <c r="A120" s="17">
        <v>15</v>
      </c>
      <c r="B120" s="18"/>
      <c r="C120" s="26"/>
      <c r="D120" s="35"/>
      <c r="E120" s="26"/>
      <c r="F120" s="19"/>
      <c r="G120" s="39">
        <v>0</v>
      </c>
    </row>
    <row r="121" spans="1:7" ht="15.75" x14ac:dyDescent="0.25">
      <c r="A121" s="17">
        <v>16</v>
      </c>
      <c r="B121" s="18"/>
      <c r="C121" s="26"/>
      <c r="D121" s="26"/>
      <c r="E121" s="26"/>
      <c r="F121" s="19"/>
      <c r="G121" s="39">
        <v>0</v>
      </c>
    </row>
    <row r="122" spans="1:7" ht="15.75" x14ac:dyDescent="0.25">
      <c r="A122" s="17">
        <v>17</v>
      </c>
      <c r="B122" s="18"/>
      <c r="C122" s="26"/>
      <c r="D122" s="26"/>
      <c r="E122" s="26"/>
      <c r="F122" s="19"/>
      <c r="G122" s="39">
        <v>0</v>
      </c>
    </row>
    <row r="123" spans="1:7" ht="15.75" x14ac:dyDescent="0.25">
      <c r="A123" s="17"/>
      <c r="B123" s="18"/>
      <c r="C123" s="26"/>
      <c r="D123" s="26"/>
      <c r="E123" s="26"/>
      <c r="F123" s="19"/>
      <c r="G123" s="39">
        <v>0</v>
      </c>
    </row>
    <row r="124" spans="1:7" ht="15.75" x14ac:dyDescent="0.25">
      <c r="A124" s="17"/>
      <c r="B124" s="18"/>
      <c r="C124" s="18"/>
      <c r="D124" s="18"/>
      <c r="E124" s="13" t="s">
        <v>43</v>
      </c>
      <c r="F124" s="19"/>
      <c r="G124" s="44">
        <f>G115+G116+G117+G118+G119+G120+G121+G122+G123</f>
        <v>111323368</v>
      </c>
    </row>
    <row r="125" spans="1:7" ht="15.75" x14ac:dyDescent="0.25">
      <c r="A125" s="20"/>
      <c r="B125" s="16"/>
      <c r="C125" s="16"/>
      <c r="D125" s="16"/>
      <c r="E125" s="16"/>
      <c r="F125" s="21"/>
      <c r="G125" s="21"/>
    </row>
    <row r="126" spans="1:7" ht="15.75" x14ac:dyDescent="0.25">
      <c r="A126" s="20"/>
      <c r="B126" s="16" t="s">
        <v>764</v>
      </c>
      <c r="C126" s="16"/>
      <c r="D126" s="16"/>
      <c r="E126" s="16"/>
      <c r="F126" s="21"/>
      <c r="G126" s="16"/>
    </row>
    <row r="127" spans="1:7" x14ac:dyDescent="0.25">
      <c r="A127" s="8"/>
      <c r="B127" s="8" t="s">
        <v>29</v>
      </c>
      <c r="C127" s="8" t="s">
        <v>31</v>
      </c>
      <c r="E127" s="8" t="s">
        <v>36</v>
      </c>
      <c r="F127" s="11"/>
    </row>
    <row r="128" spans="1:7" x14ac:dyDescent="0.25">
      <c r="A128" s="8"/>
      <c r="F128" s="11"/>
    </row>
    <row r="129" spans="1:7" x14ac:dyDescent="0.25">
      <c r="A129" s="8"/>
      <c r="F129" s="11"/>
    </row>
    <row r="130" spans="1:7" x14ac:dyDescent="0.25">
      <c r="A130" s="8"/>
      <c r="F130" s="11"/>
    </row>
    <row r="131" spans="1:7" x14ac:dyDescent="0.25">
      <c r="B131" s="28" t="s">
        <v>30</v>
      </c>
      <c r="C131" s="24" t="s">
        <v>32</v>
      </c>
      <c r="D131" s="24"/>
      <c r="E131" s="24" t="s">
        <v>3</v>
      </c>
      <c r="F131" s="45" t="s">
        <v>273</v>
      </c>
    </row>
    <row r="132" spans="1:7" x14ac:dyDescent="0.25">
      <c r="B132" s="8" t="s">
        <v>5</v>
      </c>
      <c r="C132" s="1" t="s">
        <v>33</v>
      </c>
      <c r="E132" s="1" t="s">
        <v>6</v>
      </c>
      <c r="F132" s="11" t="s">
        <v>37</v>
      </c>
    </row>
    <row r="134" spans="1:7" ht="15.75" x14ac:dyDescent="0.25">
      <c r="A134" s="2" t="s">
        <v>0</v>
      </c>
      <c r="B134" s="3"/>
      <c r="C134" s="3"/>
      <c r="D134" s="3"/>
      <c r="E134" s="3"/>
      <c r="F134" s="9"/>
      <c r="G134" s="4"/>
    </row>
    <row r="135" spans="1:7" ht="15.75" x14ac:dyDescent="0.25">
      <c r="A135" s="47" t="s">
        <v>766</v>
      </c>
      <c r="B135" s="48"/>
      <c r="C135" s="2"/>
      <c r="D135" s="2"/>
      <c r="E135" s="2"/>
      <c r="F135" s="10"/>
      <c r="G135" s="4"/>
    </row>
    <row r="136" spans="1:7" ht="15.75" x14ac:dyDescent="0.25">
      <c r="A136" s="47"/>
      <c r="B136" s="48"/>
      <c r="C136" s="2"/>
      <c r="D136" s="2"/>
      <c r="E136" s="2"/>
      <c r="F136" s="10"/>
      <c r="G136" s="4"/>
    </row>
    <row r="137" spans="1:7" ht="15.75" x14ac:dyDescent="0.25">
      <c r="A137" s="27" t="s">
        <v>759</v>
      </c>
      <c r="B137" s="27"/>
      <c r="C137" s="16"/>
      <c r="D137" s="16"/>
      <c r="E137" s="16"/>
      <c r="F137" s="21"/>
      <c r="G137" s="16"/>
    </row>
    <row r="138" spans="1:7" ht="15.75" x14ac:dyDescent="0.25">
      <c r="A138" s="27" t="s">
        <v>760</v>
      </c>
      <c r="B138" s="27"/>
      <c r="C138" s="16"/>
      <c r="D138" s="16"/>
      <c r="E138" s="16"/>
      <c r="F138" s="21"/>
      <c r="G138" s="16"/>
    </row>
    <row r="139" spans="1:7" ht="15.75" x14ac:dyDescent="0.25">
      <c r="A139" s="27" t="s">
        <v>761</v>
      </c>
      <c r="B139" s="27"/>
      <c r="C139" s="16"/>
      <c r="D139" s="16"/>
      <c r="E139" s="16"/>
      <c r="F139" s="21"/>
      <c r="G139" s="16"/>
    </row>
    <row r="140" spans="1:7" x14ac:dyDescent="0.25">
      <c r="F140" s="11"/>
    </row>
    <row r="141" spans="1:7" ht="15.75" x14ac:dyDescent="0.25">
      <c r="A141" s="12" t="s">
        <v>13</v>
      </c>
      <c r="B141" s="13" t="s">
        <v>12</v>
      </c>
      <c r="C141" s="14" t="s">
        <v>15</v>
      </c>
      <c r="D141" s="14" t="s">
        <v>521</v>
      </c>
      <c r="E141" s="14" t="s">
        <v>1</v>
      </c>
      <c r="F141" s="22" t="s">
        <v>8</v>
      </c>
      <c r="G141" s="12" t="s">
        <v>2</v>
      </c>
    </row>
    <row r="142" spans="1:7" ht="15.75" x14ac:dyDescent="0.25">
      <c r="A142" s="17">
        <v>1</v>
      </c>
      <c r="B142" s="18" t="s">
        <v>39</v>
      </c>
      <c r="C142" s="14"/>
      <c r="D142" s="14"/>
      <c r="E142" s="14"/>
      <c r="F142" s="19">
        <v>0</v>
      </c>
      <c r="G142" s="12"/>
    </row>
    <row r="143" spans="1:7" ht="15.75" x14ac:dyDescent="0.25">
      <c r="A143" s="17">
        <v>2</v>
      </c>
      <c r="B143" s="18" t="s">
        <v>446</v>
      </c>
      <c r="C143" s="14"/>
      <c r="D143" s="14"/>
      <c r="E143" s="14"/>
      <c r="F143" s="19">
        <v>0</v>
      </c>
      <c r="G143" s="39"/>
    </row>
    <row r="144" spans="1:7" ht="15.75" x14ac:dyDescent="0.25">
      <c r="A144" s="17">
        <v>3</v>
      </c>
      <c r="B144" s="18" t="s">
        <v>153</v>
      </c>
      <c r="C144" s="14"/>
      <c r="D144" s="14"/>
      <c r="E144" s="14"/>
      <c r="F144" s="19">
        <v>0</v>
      </c>
      <c r="G144" s="39"/>
    </row>
    <row r="145" spans="1:7" ht="15.75" x14ac:dyDescent="0.25">
      <c r="A145" s="17">
        <v>4</v>
      </c>
      <c r="B145" s="18" t="s">
        <v>541</v>
      </c>
      <c r="C145" s="14"/>
      <c r="D145" s="14"/>
      <c r="E145" s="14"/>
      <c r="F145" s="19">
        <v>0</v>
      </c>
      <c r="G145" s="39"/>
    </row>
    <row r="146" spans="1:7" ht="15.75" x14ac:dyDescent="0.25">
      <c r="A146" s="17">
        <v>5</v>
      </c>
      <c r="B146" s="18" t="s">
        <v>38</v>
      </c>
      <c r="C146" s="26"/>
      <c r="D146" s="26"/>
      <c r="E146" s="26"/>
      <c r="F146" s="19">
        <v>0</v>
      </c>
      <c r="G146" s="40"/>
    </row>
    <row r="147" spans="1:7" ht="15.75" x14ac:dyDescent="0.25">
      <c r="A147" s="17">
        <v>6</v>
      </c>
      <c r="B147" s="18" t="s">
        <v>227</v>
      </c>
      <c r="C147" s="26"/>
      <c r="D147" s="26"/>
      <c r="E147" s="26"/>
      <c r="F147" s="19">
        <v>0</v>
      </c>
      <c r="G147" s="40"/>
    </row>
    <row r="148" spans="1:7" ht="15.75" x14ac:dyDescent="0.25">
      <c r="A148" s="17">
        <v>7</v>
      </c>
      <c r="B148" s="18" t="s">
        <v>548</v>
      </c>
      <c r="C148" s="26"/>
      <c r="D148" s="26"/>
      <c r="E148" s="26"/>
      <c r="F148" s="19">
        <v>0</v>
      </c>
      <c r="G148" s="40"/>
    </row>
    <row r="149" spans="1:7" ht="15.75" x14ac:dyDescent="0.25">
      <c r="A149" s="17">
        <v>8</v>
      </c>
      <c r="B149" s="18" t="s">
        <v>577</v>
      </c>
      <c r="C149" s="26"/>
      <c r="D149" s="26"/>
      <c r="E149" s="26"/>
      <c r="F149" s="19">
        <v>0</v>
      </c>
      <c r="G149" s="40"/>
    </row>
    <row r="150" spans="1:7" ht="15.75" x14ac:dyDescent="0.25">
      <c r="A150" s="17">
        <v>9</v>
      </c>
      <c r="B150" s="18" t="s">
        <v>41</v>
      </c>
      <c r="C150" s="26"/>
      <c r="D150" s="26"/>
      <c r="E150" s="26"/>
      <c r="F150" s="19">
        <v>0</v>
      </c>
      <c r="G150" s="40"/>
    </row>
    <row r="151" spans="1:7" ht="15.75" x14ac:dyDescent="0.25">
      <c r="A151" s="17">
        <v>10</v>
      </c>
      <c r="B151" s="18" t="s">
        <v>42</v>
      </c>
      <c r="C151" s="26"/>
      <c r="D151" s="26"/>
      <c r="E151" s="26"/>
      <c r="F151" s="19">
        <v>0</v>
      </c>
      <c r="G151" s="40"/>
    </row>
    <row r="152" spans="1:7" ht="15.75" x14ac:dyDescent="0.25">
      <c r="A152" s="17"/>
      <c r="B152" s="18"/>
      <c r="C152" s="26"/>
      <c r="D152" s="26"/>
      <c r="E152" s="26"/>
      <c r="F152" s="19"/>
      <c r="G152" s="49">
        <f>F142+F143+F144+F145+F146+F147+F148+F149+F150+F151</f>
        <v>0</v>
      </c>
    </row>
    <row r="153" spans="1:7" ht="15.75" x14ac:dyDescent="0.25">
      <c r="A153" s="17"/>
      <c r="B153" s="18"/>
      <c r="C153" s="26"/>
      <c r="D153" s="35"/>
      <c r="E153" s="26"/>
      <c r="F153" s="19"/>
      <c r="G153" s="77"/>
    </row>
    <row r="154" spans="1:7" ht="15.75" x14ac:dyDescent="0.25">
      <c r="A154" s="17">
        <v>11</v>
      </c>
      <c r="B154" s="18" t="s">
        <v>762</v>
      </c>
      <c r="C154" s="26"/>
      <c r="D154" s="35" t="s">
        <v>763</v>
      </c>
      <c r="E154" s="26"/>
      <c r="F154" s="19"/>
      <c r="G154" s="77">
        <v>2700000</v>
      </c>
    </row>
    <row r="155" spans="1:7" ht="15.75" x14ac:dyDescent="0.25">
      <c r="A155" s="17">
        <v>12</v>
      </c>
      <c r="B155" s="18"/>
      <c r="C155" s="26"/>
      <c r="D155" s="35"/>
      <c r="E155" s="26"/>
      <c r="F155" s="19"/>
      <c r="G155" s="77">
        <v>0</v>
      </c>
    </row>
    <row r="156" spans="1:7" ht="15.75" x14ac:dyDescent="0.25">
      <c r="A156" s="17">
        <v>13</v>
      </c>
      <c r="B156" s="18"/>
      <c r="C156" s="26"/>
      <c r="D156" s="35"/>
      <c r="E156" s="26"/>
      <c r="F156" s="19"/>
      <c r="G156" s="39">
        <v>0</v>
      </c>
    </row>
    <row r="157" spans="1:7" ht="15.75" x14ac:dyDescent="0.25">
      <c r="A157" s="17">
        <v>14</v>
      </c>
      <c r="B157" s="18"/>
      <c r="C157" s="26"/>
      <c r="D157" s="35"/>
      <c r="E157" s="26"/>
      <c r="F157" s="19"/>
      <c r="G157" s="39">
        <v>0</v>
      </c>
    </row>
    <row r="158" spans="1:7" ht="15.75" x14ac:dyDescent="0.25">
      <c r="A158" s="17">
        <v>15</v>
      </c>
      <c r="B158" s="18"/>
      <c r="C158" s="26"/>
      <c r="D158" s="26"/>
      <c r="E158" s="26"/>
      <c r="F158" s="19"/>
      <c r="G158" s="39">
        <v>0</v>
      </c>
    </row>
    <row r="159" spans="1:7" ht="15.75" x14ac:dyDescent="0.25">
      <c r="A159" s="17">
        <v>16</v>
      </c>
      <c r="B159" s="18"/>
      <c r="C159" s="26"/>
      <c r="D159" s="26"/>
      <c r="E159" s="26"/>
      <c r="F159" s="19"/>
      <c r="G159" s="39">
        <v>0</v>
      </c>
    </row>
    <row r="160" spans="1:7" ht="15.75" x14ac:dyDescent="0.25">
      <c r="A160" s="17"/>
      <c r="B160" s="18"/>
      <c r="C160" s="26"/>
      <c r="D160" s="26"/>
      <c r="E160" s="26"/>
      <c r="F160" s="19"/>
      <c r="G160" s="39">
        <v>0</v>
      </c>
    </row>
    <row r="161" spans="1:7" ht="15.75" x14ac:dyDescent="0.25">
      <c r="A161" s="17"/>
      <c r="B161" s="18"/>
      <c r="C161" s="18"/>
      <c r="D161" s="18"/>
      <c r="E161" s="13" t="s">
        <v>43</v>
      </c>
      <c r="F161" s="19"/>
      <c r="G161" s="44">
        <f>G152+G153+G154+G155+G156+G157+G158+G159+G160</f>
        <v>2700000</v>
      </c>
    </row>
    <row r="162" spans="1:7" ht="15.75" x14ac:dyDescent="0.25">
      <c r="A162" s="20"/>
      <c r="B162" s="16"/>
      <c r="C162" s="16"/>
      <c r="D162" s="16"/>
      <c r="E162" s="16"/>
      <c r="F162" s="21"/>
      <c r="G162" s="21"/>
    </row>
    <row r="163" spans="1:7" ht="15.75" x14ac:dyDescent="0.25">
      <c r="A163" s="20"/>
      <c r="B163" s="16" t="s">
        <v>767</v>
      </c>
      <c r="C163" s="16"/>
      <c r="D163" s="16"/>
      <c r="E163" s="16"/>
      <c r="F163" s="21"/>
      <c r="G163" s="16"/>
    </row>
    <row r="164" spans="1:7" x14ac:dyDescent="0.25">
      <c r="A164" s="8"/>
      <c r="B164" s="8" t="s">
        <v>29</v>
      </c>
      <c r="C164" s="8" t="s">
        <v>31</v>
      </c>
      <c r="E164" s="8" t="s">
        <v>36</v>
      </c>
      <c r="F164" s="11"/>
    </row>
    <row r="165" spans="1:7" x14ac:dyDescent="0.25">
      <c r="A165" s="8"/>
      <c r="F165" s="11"/>
    </row>
    <row r="166" spans="1:7" x14ac:dyDescent="0.25">
      <c r="A166" s="8"/>
      <c r="F166" s="11"/>
    </row>
    <row r="167" spans="1:7" x14ac:dyDescent="0.25">
      <c r="A167" s="8"/>
      <c r="F167" s="11"/>
    </row>
    <row r="168" spans="1:7" x14ac:dyDescent="0.25">
      <c r="B168" s="28" t="s">
        <v>30</v>
      </c>
      <c r="C168" s="24" t="s">
        <v>768</v>
      </c>
      <c r="D168" s="24"/>
      <c r="E168" s="24" t="s">
        <v>3</v>
      </c>
      <c r="F168" s="45" t="s">
        <v>273</v>
      </c>
    </row>
    <row r="169" spans="1:7" x14ac:dyDescent="0.25">
      <c r="B169" s="8" t="s">
        <v>5</v>
      </c>
      <c r="C169" s="1" t="s">
        <v>33</v>
      </c>
      <c r="E169" s="1" t="s">
        <v>6</v>
      </c>
      <c r="F169" s="11" t="s">
        <v>37</v>
      </c>
    </row>
  </sheetData>
  <pageMargins left="0.7" right="0.7" top="0.75" bottom="0.75" header="0.3" footer="0.3"/>
  <pageSetup paperSize="5" scale="85" orientation="landscape" horizontalDpi="4294967293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3"/>
  <sheetViews>
    <sheetView topLeftCell="A83" zoomScale="77" zoomScaleNormal="77" workbookViewId="0">
      <selection activeCell="C101" sqref="C101"/>
    </sheetView>
  </sheetViews>
  <sheetFormatPr defaultRowHeight="15" x14ac:dyDescent="0.25"/>
  <cols>
    <col min="1" max="1" width="7.140625" style="1" customWidth="1"/>
    <col min="2" max="2" width="63.42578125" style="1" customWidth="1"/>
    <col min="3" max="3" width="25" style="1" customWidth="1"/>
    <col min="4" max="4" width="24.7109375" style="1" customWidth="1"/>
    <col min="5" max="5" width="25" style="1" customWidth="1"/>
    <col min="6" max="6" width="17.42578125" style="1" customWidth="1"/>
    <col min="7" max="7" width="18.28515625" style="1" customWidth="1"/>
    <col min="8" max="16384" width="9.140625" style="1"/>
  </cols>
  <sheetData>
    <row r="2" spans="1:7" ht="15.75" x14ac:dyDescent="0.25">
      <c r="A2" s="2" t="s">
        <v>0</v>
      </c>
      <c r="B2" s="3"/>
      <c r="C2" s="3"/>
      <c r="D2" s="3"/>
      <c r="E2" s="3"/>
      <c r="F2" s="9"/>
      <c r="G2" s="4"/>
    </row>
    <row r="3" spans="1:7" ht="15.75" x14ac:dyDescent="0.25">
      <c r="A3" s="47" t="s">
        <v>780</v>
      </c>
      <c r="B3" s="48"/>
      <c r="C3" s="2"/>
      <c r="D3" s="2"/>
      <c r="E3" s="2"/>
      <c r="F3" s="10"/>
      <c r="G3" s="4"/>
    </row>
    <row r="4" spans="1:7" ht="15.75" x14ac:dyDescent="0.25">
      <c r="A4" s="47"/>
      <c r="B4" s="48"/>
      <c r="C4" s="2"/>
      <c r="D4" s="2"/>
      <c r="E4" s="2"/>
      <c r="F4" s="10"/>
      <c r="G4" s="4"/>
    </row>
    <row r="5" spans="1:7" ht="15.75" x14ac:dyDescent="0.25">
      <c r="A5" s="27" t="s">
        <v>774</v>
      </c>
      <c r="B5" s="27"/>
      <c r="C5" s="16"/>
      <c r="D5" s="16"/>
      <c r="E5" s="16"/>
      <c r="F5" s="21"/>
      <c r="G5" s="16"/>
    </row>
    <row r="6" spans="1:7" ht="15.75" x14ac:dyDescent="0.25">
      <c r="A6" s="27" t="s">
        <v>775</v>
      </c>
      <c r="B6" s="27"/>
      <c r="C6" s="16"/>
      <c r="D6" s="16"/>
      <c r="E6" s="16"/>
      <c r="F6" s="21"/>
      <c r="G6" s="16"/>
    </row>
    <row r="7" spans="1:7" ht="15.75" x14ac:dyDescent="0.25">
      <c r="A7" s="27" t="s">
        <v>776</v>
      </c>
      <c r="B7" s="27"/>
      <c r="C7" s="16"/>
      <c r="D7" s="16"/>
      <c r="E7" s="16"/>
      <c r="F7" s="21"/>
      <c r="G7" s="16"/>
    </row>
    <row r="8" spans="1:7" x14ac:dyDescent="0.25">
      <c r="F8" s="11"/>
    </row>
    <row r="9" spans="1:7" ht="15.75" x14ac:dyDescent="0.25">
      <c r="A9" s="12" t="s">
        <v>13</v>
      </c>
      <c r="B9" s="13" t="s">
        <v>12</v>
      </c>
      <c r="C9" s="14" t="s">
        <v>15</v>
      </c>
      <c r="D9" s="14" t="s">
        <v>521</v>
      </c>
      <c r="E9" s="14" t="s">
        <v>1</v>
      </c>
      <c r="F9" s="22" t="s">
        <v>8</v>
      </c>
      <c r="G9" s="12" t="s">
        <v>2</v>
      </c>
    </row>
    <row r="10" spans="1:7" ht="15.75" x14ac:dyDescent="0.25">
      <c r="A10" s="17">
        <v>1</v>
      </c>
      <c r="B10" s="18" t="s">
        <v>39</v>
      </c>
      <c r="C10" s="14"/>
      <c r="D10" s="14"/>
      <c r="E10" s="14"/>
      <c r="F10" s="19">
        <v>0</v>
      </c>
      <c r="G10" s="12"/>
    </row>
    <row r="11" spans="1:7" ht="15.75" x14ac:dyDescent="0.25">
      <c r="A11" s="17">
        <v>2</v>
      </c>
      <c r="B11" s="18" t="s">
        <v>446</v>
      </c>
      <c r="C11" s="14"/>
      <c r="D11" s="14"/>
      <c r="E11" s="14"/>
      <c r="F11" s="19">
        <v>21666920</v>
      </c>
      <c r="G11" s="39"/>
    </row>
    <row r="12" spans="1:7" ht="15.75" x14ac:dyDescent="0.25">
      <c r="A12" s="17">
        <v>3</v>
      </c>
      <c r="B12" s="18" t="s">
        <v>153</v>
      </c>
      <c r="C12" s="14"/>
      <c r="D12" s="14"/>
      <c r="E12" s="14"/>
      <c r="F12" s="19">
        <v>0</v>
      </c>
      <c r="G12" s="39"/>
    </row>
    <row r="13" spans="1:7" ht="15.75" x14ac:dyDescent="0.25">
      <c r="A13" s="17">
        <v>4</v>
      </c>
      <c r="B13" s="18" t="s">
        <v>541</v>
      </c>
      <c r="C13" s="14"/>
      <c r="D13" s="14"/>
      <c r="E13" s="14"/>
      <c r="F13" s="19">
        <v>0</v>
      </c>
      <c r="G13" s="39"/>
    </row>
    <row r="14" spans="1:7" ht="15.75" x14ac:dyDescent="0.25">
      <c r="A14" s="17">
        <v>5</v>
      </c>
      <c r="B14" s="18" t="s">
        <v>38</v>
      </c>
      <c r="C14" s="26"/>
      <c r="D14" s="26"/>
      <c r="E14" s="26"/>
      <c r="F14" s="19">
        <v>541673</v>
      </c>
      <c r="G14" s="40"/>
    </row>
    <row r="15" spans="1:7" ht="15.75" x14ac:dyDescent="0.25">
      <c r="A15" s="17">
        <v>6</v>
      </c>
      <c r="B15" s="18" t="s">
        <v>227</v>
      </c>
      <c r="C15" s="26"/>
      <c r="D15" s="26"/>
      <c r="E15" s="26"/>
      <c r="F15" s="19">
        <v>0</v>
      </c>
      <c r="G15" s="40"/>
    </row>
    <row r="16" spans="1:7" ht="15.75" x14ac:dyDescent="0.25">
      <c r="A16" s="17">
        <v>7</v>
      </c>
      <c r="B16" s="18" t="s">
        <v>548</v>
      </c>
      <c r="C16" s="26"/>
      <c r="D16" s="26"/>
      <c r="E16" s="26"/>
      <c r="F16" s="19">
        <v>0</v>
      </c>
      <c r="G16" s="40"/>
    </row>
    <row r="17" spans="1:7" ht="15.75" x14ac:dyDescent="0.25">
      <c r="A17" s="17">
        <v>8</v>
      </c>
      <c r="B17" s="18" t="s">
        <v>577</v>
      </c>
      <c r="C17" s="26"/>
      <c r="D17" s="26"/>
      <c r="E17" s="26"/>
      <c r="F17" s="19">
        <v>0</v>
      </c>
      <c r="G17" s="40"/>
    </row>
    <row r="18" spans="1:7" ht="15.75" x14ac:dyDescent="0.25">
      <c r="A18" s="17">
        <v>9</v>
      </c>
      <c r="B18" s="18" t="s">
        <v>41</v>
      </c>
      <c r="C18" s="26"/>
      <c r="D18" s="26"/>
      <c r="E18" s="26"/>
      <c r="F18" s="19">
        <v>516669</v>
      </c>
      <c r="G18" s="40"/>
    </row>
    <row r="19" spans="1:7" ht="15.75" x14ac:dyDescent="0.25">
      <c r="A19" s="17">
        <v>10</v>
      </c>
      <c r="B19" s="18" t="s">
        <v>42</v>
      </c>
      <c r="C19" s="26"/>
      <c r="D19" s="26"/>
      <c r="E19" s="26"/>
      <c r="F19" s="19">
        <v>200000</v>
      </c>
      <c r="G19" s="40"/>
    </row>
    <row r="20" spans="1:7" ht="15.75" x14ac:dyDescent="0.25">
      <c r="A20" s="17"/>
      <c r="B20" s="18"/>
      <c r="C20" s="26"/>
      <c r="D20" s="26"/>
      <c r="E20" s="26"/>
      <c r="F20" s="19"/>
      <c r="G20" s="49">
        <f>F10+F11+F12+F13+F14+F15+F16+F17+F18+F19</f>
        <v>22925262</v>
      </c>
    </row>
    <row r="21" spans="1:7" ht="15.75" x14ac:dyDescent="0.25">
      <c r="A21" s="17"/>
      <c r="B21" s="18"/>
      <c r="C21" s="26"/>
      <c r="D21" s="35"/>
      <c r="E21" s="26"/>
      <c r="F21" s="19"/>
      <c r="G21" s="77"/>
    </row>
    <row r="22" spans="1:7" ht="15.75" x14ac:dyDescent="0.25">
      <c r="A22" s="17">
        <v>11</v>
      </c>
      <c r="B22" s="18" t="s">
        <v>532</v>
      </c>
      <c r="C22" s="26"/>
      <c r="D22" s="35" t="s">
        <v>233</v>
      </c>
      <c r="E22" s="26"/>
      <c r="F22" s="19"/>
      <c r="G22" s="77">
        <v>60000000</v>
      </c>
    </row>
    <row r="23" spans="1:7" ht="15.75" x14ac:dyDescent="0.25">
      <c r="A23" s="17">
        <v>12</v>
      </c>
      <c r="B23" s="18"/>
      <c r="C23" s="26"/>
      <c r="D23" s="35"/>
      <c r="E23" s="26"/>
      <c r="F23" s="19"/>
      <c r="G23" s="77">
        <v>0</v>
      </c>
    </row>
    <row r="24" spans="1:7" ht="15.75" x14ac:dyDescent="0.25">
      <c r="A24" s="17">
        <v>13</v>
      </c>
      <c r="B24" s="18"/>
      <c r="C24" s="26"/>
      <c r="D24" s="35"/>
      <c r="E24" s="26"/>
      <c r="F24" s="19"/>
      <c r="G24" s="39">
        <v>0</v>
      </c>
    </row>
    <row r="25" spans="1:7" ht="15.75" x14ac:dyDescent="0.25">
      <c r="A25" s="17">
        <v>14</v>
      </c>
      <c r="B25" s="18"/>
      <c r="C25" s="26"/>
      <c r="D25" s="35"/>
      <c r="E25" s="26"/>
      <c r="F25" s="19"/>
      <c r="G25" s="39">
        <v>0</v>
      </c>
    </row>
    <row r="26" spans="1:7" ht="15.75" x14ac:dyDescent="0.25">
      <c r="A26" s="17">
        <v>15</v>
      </c>
      <c r="B26" s="18"/>
      <c r="C26" s="26"/>
      <c r="D26" s="26"/>
      <c r="E26" s="26"/>
      <c r="F26" s="19"/>
      <c r="G26" s="39">
        <v>0</v>
      </c>
    </row>
    <row r="27" spans="1:7" ht="15.75" x14ac:dyDescent="0.25">
      <c r="A27" s="17">
        <v>16</v>
      </c>
      <c r="B27" s="18"/>
      <c r="C27" s="26"/>
      <c r="D27" s="26"/>
      <c r="E27" s="26"/>
      <c r="F27" s="19"/>
      <c r="G27" s="39">
        <v>0</v>
      </c>
    </row>
    <row r="28" spans="1:7" ht="15.75" x14ac:dyDescent="0.25">
      <c r="A28" s="17"/>
      <c r="B28" s="18"/>
      <c r="C28" s="26"/>
      <c r="D28" s="26"/>
      <c r="E28" s="26"/>
      <c r="F28" s="19"/>
      <c r="G28" s="39">
        <v>0</v>
      </c>
    </row>
    <row r="29" spans="1:7" ht="15.75" x14ac:dyDescent="0.25">
      <c r="A29" s="17"/>
      <c r="B29" s="18"/>
      <c r="C29" s="18"/>
      <c r="D29" s="18"/>
      <c r="E29" s="13" t="s">
        <v>43</v>
      </c>
      <c r="F29" s="19"/>
      <c r="G29" s="44">
        <f>G20+G21+G22+G23+G24+G25+G26+G27+G28</f>
        <v>82925262</v>
      </c>
    </row>
    <row r="30" spans="1:7" ht="15.75" x14ac:dyDescent="0.25">
      <c r="A30" s="20"/>
      <c r="B30" s="16"/>
      <c r="C30" s="16"/>
      <c r="D30" s="16"/>
      <c r="E30" s="16"/>
      <c r="F30" s="21"/>
      <c r="G30" s="21"/>
    </row>
    <row r="31" spans="1:7" ht="15.75" x14ac:dyDescent="0.25">
      <c r="A31" s="20"/>
      <c r="B31" s="16" t="s">
        <v>779</v>
      </c>
      <c r="C31" s="16"/>
      <c r="D31" s="16"/>
      <c r="E31" s="16"/>
      <c r="F31" s="21"/>
      <c r="G31" s="16"/>
    </row>
    <row r="32" spans="1:7" x14ac:dyDescent="0.25">
      <c r="A32" s="8"/>
      <c r="B32" s="8" t="s">
        <v>29</v>
      </c>
      <c r="C32" s="120" t="s">
        <v>31</v>
      </c>
      <c r="E32" s="8" t="s">
        <v>36</v>
      </c>
      <c r="F32" s="11"/>
    </row>
    <row r="33" spans="1:7" x14ac:dyDescent="0.25">
      <c r="A33" s="8"/>
      <c r="F33" s="11"/>
    </row>
    <row r="34" spans="1:7" x14ac:dyDescent="0.25">
      <c r="A34" s="8"/>
      <c r="F34" s="11"/>
    </row>
    <row r="35" spans="1:7" x14ac:dyDescent="0.25">
      <c r="A35" s="8"/>
      <c r="F35" s="11"/>
    </row>
    <row r="36" spans="1:7" x14ac:dyDescent="0.25">
      <c r="B36" s="28" t="s">
        <v>30</v>
      </c>
      <c r="C36" s="24" t="s">
        <v>768</v>
      </c>
      <c r="D36" s="24"/>
      <c r="E36" s="24" t="s">
        <v>3</v>
      </c>
      <c r="F36" s="45" t="s">
        <v>273</v>
      </c>
    </row>
    <row r="37" spans="1:7" x14ac:dyDescent="0.25">
      <c r="B37" s="8" t="s">
        <v>5</v>
      </c>
      <c r="C37" s="1" t="s">
        <v>33</v>
      </c>
      <c r="E37" s="1" t="s">
        <v>6</v>
      </c>
      <c r="F37" s="11" t="s">
        <v>37</v>
      </c>
    </row>
    <row r="41" spans="1:7" ht="15.75" x14ac:dyDescent="0.25">
      <c r="A41" s="2" t="s">
        <v>0</v>
      </c>
      <c r="B41" s="3"/>
      <c r="C41" s="3"/>
      <c r="D41" s="3"/>
      <c r="E41" s="3"/>
      <c r="F41" s="9"/>
      <c r="G41" s="4"/>
    </row>
    <row r="42" spans="1:7" ht="15.75" x14ac:dyDescent="0.25">
      <c r="A42" s="47" t="s">
        <v>777</v>
      </c>
      <c r="B42" s="48"/>
      <c r="C42" s="2"/>
      <c r="D42" s="2"/>
      <c r="E42" s="2"/>
      <c r="F42" s="10"/>
      <c r="G42" s="4"/>
    </row>
    <row r="43" spans="1:7" ht="15.75" x14ac:dyDescent="0.25">
      <c r="A43" s="47"/>
      <c r="B43" s="48"/>
      <c r="C43" s="2"/>
      <c r="D43" s="2"/>
      <c r="E43" s="2"/>
      <c r="F43" s="10"/>
      <c r="G43" s="4"/>
    </row>
    <row r="44" spans="1:7" ht="15.75" x14ac:dyDescent="0.25">
      <c r="A44" s="27" t="s">
        <v>769</v>
      </c>
      <c r="B44" s="27"/>
      <c r="C44" s="16"/>
      <c r="D44" s="16"/>
      <c r="E44" s="16"/>
      <c r="F44" s="21"/>
      <c r="G44" s="16"/>
    </row>
    <row r="45" spans="1:7" ht="15.75" x14ac:dyDescent="0.25">
      <c r="A45" s="27" t="s">
        <v>770</v>
      </c>
      <c r="B45" s="27"/>
      <c r="C45" s="16"/>
      <c r="D45" s="16"/>
      <c r="E45" s="16"/>
      <c r="F45" s="21"/>
      <c r="G45" s="16"/>
    </row>
    <row r="46" spans="1:7" ht="15.75" x14ac:dyDescent="0.25">
      <c r="A46" s="27" t="s">
        <v>771</v>
      </c>
      <c r="B46" s="27"/>
      <c r="C46" s="16"/>
      <c r="D46" s="16"/>
      <c r="E46" s="16"/>
      <c r="F46" s="21"/>
      <c r="G46" s="16"/>
    </row>
    <row r="47" spans="1:7" x14ac:dyDescent="0.25">
      <c r="F47" s="11"/>
    </row>
    <row r="48" spans="1:7" ht="15.75" x14ac:dyDescent="0.25">
      <c r="A48" s="12" t="s">
        <v>13</v>
      </c>
      <c r="B48" s="13" t="s">
        <v>12</v>
      </c>
      <c r="C48" s="14" t="s">
        <v>15</v>
      </c>
      <c r="D48" s="14" t="s">
        <v>521</v>
      </c>
      <c r="E48" s="14" t="s">
        <v>1</v>
      </c>
      <c r="F48" s="22" t="s">
        <v>8</v>
      </c>
      <c r="G48" s="12" t="s">
        <v>2</v>
      </c>
    </row>
    <row r="49" spans="1:7" ht="15.75" x14ac:dyDescent="0.25">
      <c r="A49" s="17">
        <v>1</v>
      </c>
      <c r="B49" s="18" t="s">
        <v>39</v>
      </c>
      <c r="C49" s="14"/>
      <c r="D49" s="14"/>
      <c r="E49" s="14"/>
      <c r="F49" s="19">
        <v>0</v>
      </c>
      <c r="G49" s="12"/>
    </row>
    <row r="50" spans="1:7" ht="15.75" x14ac:dyDescent="0.25">
      <c r="A50" s="17">
        <v>2</v>
      </c>
      <c r="B50" s="18" t="s">
        <v>446</v>
      </c>
      <c r="C50" s="14"/>
      <c r="D50" s="14"/>
      <c r="E50" s="14"/>
      <c r="F50" s="19">
        <v>20218110</v>
      </c>
      <c r="G50" s="39"/>
    </row>
    <row r="51" spans="1:7" ht="15.75" x14ac:dyDescent="0.25">
      <c r="A51" s="17">
        <v>3</v>
      </c>
      <c r="B51" s="18" t="s">
        <v>153</v>
      </c>
      <c r="C51" s="14"/>
      <c r="D51" s="14"/>
      <c r="E51" s="14"/>
      <c r="F51" s="19">
        <v>0</v>
      </c>
      <c r="G51" s="39"/>
    </row>
    <row r="52" spans="1:7" ht="15.75" x14ac:dyDescent="0.25">
      <c r="A52" s="17">
        <v>4</v>
      </c>
      <c r="B52" s="18" t="s">
        <v>541</v>
      </c>
      <c r="C52" s="14"/>
      <c r="D52" s="14"/>
      <c r="E52" s="14"/>
      <c r="F52" s="19">
        <v>0</v>
      </c>
      <c r="G52" s="39"/>
    </row>
    <row r="53" spans="1:7" ht="15.75" x14ac:dyDescent="0.25">
      <c r="A53" s="17">
        <v>5</v>
      </c>
      <c r="B53" s="18" t="s">
        <v>38</v>
      </c>
      <c r="C53" s="26"/>
      <c r="D53" s="26"/>
      <c r="E53" s="26"/>
      <c r="F53" s="19">
        <v>505453</v>
      </c>
      <c r="G53" s="40"/>
    </row>
    <row r="54" spans="1:7" ht="15.75" x14ac:dyDescent="0.25">
      <c r="A54" s="17">
        <v>6</v>
      </c>
      <c r="B54" s="18" t="s">
        <v>227</v>
      </c>
      <c r="C54" s="26"/>
      <c r="D54" s="26"/>
      <c r="E54" s="26"/>
      <c r="F54" s="19">
        <v>0</v>
      </c>
      <c r="G54" s="40"/>
    </row>
    <row r="55" spans="1:7" ht="15.75" x14ac:dyDescent="0.25">
      <c r="A55" s="17">
        <v>7</v>
      </c>
      <c r="B55" s="18" t="s">
        <v>548</v>
      </c>
      <c r="C55" s="26"/>
      <c r="D55" s="26"/>
      <c r="E55" s="26"/>
      <c r="F55" s="19">
        <v>6000</v>
      </c>
      <c r="G55" s="40"/>
    </row>
    <row r="56" spans="1:7" ht="15.75" x14ac:dyDescent="0.25">
      <c r="A56" s="17">
        <v>8</v>
      </c>
      <c r="B56" s="18" t="s">
        <v>577</v>
      </c>
      <c r="C56" s="26"/>
      <c r="D56" s="26"/>
      <c r="E56" s="26"/>
      <c r="F56" s="19">
        <v>0</v>
      </c>
      <c r="G56" s="40"/>
    </row>
    <row r="57" spans="1:7" ht="15.75" x14ac:dyDescent="0.25">
      <c r="A57" s="17">
        <v>9</v>
      </c>
      <c r="B57" s="18" t="s">
        <v>41</v>
      </c>
      <c r="C57" s="26"/>
      <c r="D57" s="26"/>
      <c r="E57" s="26"/>
      <c r="F57" s="19">
        <v>300000</v>
      </c>
      <c r="G57" s="40"/>
    </row>
    <row r="58" spans="1:7" ht="15.75" x14ac:dyDescent="0.25">
      <c r="A58" s="17">
        <v>10</v>
      </c>
      <c r="B58" s="18" t="s">
        <v>42</v>
      </c>
      <c r="C58" s="26"/>
      <c r="D58" s="26"/>
      <c r="E58" s="26"/>
      <c r="F58" s="19">
        <v>200000</v>
      </c>
      <c r="G58" s="40"/>
    </row>
    <row r="59" spans="1:7" ht="15.75" x14ac:dyDescent="0.25">
      <c r="A59" s="17"/>
      <c r="B59" s="18"/>
      <c r="C59" s="26"/>
      <c r="D59" s="26"/>
      <c r="E59" s="26"/>
      <c r="F59" s="19"/>
      <c r="G59" s="49">
        <f>F49+F50+F51+F52+F53+F54+F55+F56+F57+F58</f>
        <v>21229563</v>
      </c>
    </row>
    <row r="60" spans="1:7" ht="15.75" x14ac:dyDescent="0.25">
      <c r="A60" s="17"/>
      <c r="B60" s="18"/>
      <c r="C60" s="26"/>
      <c r="D60" s="35"/>
      <c r="E60" s="26"/>
      <c r="F60" s="19"/>
      <c r="G60" s="77"/>
    </row>
    <row r="61" spans="1:7" ht="17.25" x14ac:dyDescent="0.3">
      <c r="A61" s="17"/>
      <c r="B61" s="93"/>
      <c r="D61" s="26"/>
      <c r="E61" s="26"/>
      <c r="F61" s="19"/>
      <c r="G61" s="77"/>
    </row>
    <row r="62" spans="1:7" ht="15.75" x14ac:dyDescent="0.25">
      <c r="A62" s="17">
        <v>11</v>
      </c>
      <c r="B62" s="18" t="s">
        <v>732</v>
      </c>
      <c r="C62" s="26"/>
      <c r="D62" s="35" t="s">
        <v>230</v>
      </c>
      <c r="E62" s="26"/>
      <c r="F62" s="19"/>
      <c r="G62" s="77">
        <v>25000000</v>
      </c>
    </row>
    <row r="63" spans="1:7" ht="15.75" x14ac:dyDescent="0.25">
      <c r="A63" s="17">
        <v>12</v>
      </c>
      <c r="B63" s="18"/>
      <c r="C63" s="26"/>
      <c r="D63" s="35"/>
      <c r="E63" s="26"/>
      <c r="F63" s="19"/>
      <c r="G63" s="39">
        <v>0</v>
      </c>
    </row>
    <row r="64" spans="1:7" ht="15.75" x14ac:dyDescent="0.25">
      <c r="A64" s="17">
        <v>13</v>
      </c>
      <c r="B64" s="18"/>
      <c r="C64" s="26"/>
      <c r="D64" s="35"/>
      <c r="E64" s="26"/>
      <c r="F64" s="19"/>
      <c r="G64" s="39">
        <v>0</v>
      </c>
    </row>
    <row r="65" spans="1:7" ht="15.75" x14ac:dyDescent="0.25">
      <c r="A65" s="17">
        <v>14</v>
      </c>
      <c r="B65" s="18"/>
      <c r="C65" s="26"/>
      <c r="D65" s="26"/>
      <c r="E65" s="26"/>
      <c r="F65" s="19"/>
      <c r="G65" s="39">
        <v>0</v>
      </c>
    </row>
    <row r="66" spans="1:7" ht="15.75" x14ac:dyDescent="0.25">
      <c r="A66" s="17">
        <v>15</v>
      </c>
      <c r="B66" s="18"/>
      <c r="C66" s="26"/>
      <c r="D66" s="26"/>
      <c r="E66" s="26"/>
      <c r="F66" s="19"/>
      <c r="G66" s="39">
        <v>0</v>
      </c>
    </row>
    <row r="67" spans="1:7" ht="15.75" x14ac:dyDescent="0.25">
      <c r="A67" s="17"/>
      <c r="B67" s="18"/>
      <c r="C67" s="26"/>
      <c r="D67" s="26"/>
      <c r="E67" s="26"/>
      <c r="F67" s="19"/>
      <c r="G67" s="39">
        <v>0</v>
      </c>
    </row>
    <row r="68" spans="1:7" ht="15.75" x14ac:dyDescent="0.25">
      <c r="A68" s="17"/>
      <c r="B68" s="18"/>
      <c r="C68" s="18"/>
      <c r="D68" s="18"/>
      <c r="E68" s="13" t="s">
        <v>43</v>
      </c>
      <c r="F68" s="19"/>
      <c r="G68" s="44">
        <f>G59+G60+G61+G62+G63+G64+G65+G66+G67</f>
        <v>46229563</v>
      </c>
    </row>
    <row r="69" spans="1:7" ht="15.75" x14ac:dyDescent="0.25">
      <c r="A69" s="20"/>
      <c r="B69" s="16"/>
      <c r="C69" s="16"/>
      <c r="D69" s="16"/>
      <c r="E69" s="16"/>
      <c r="F69" s="21"/>
      <c r="G69" s="21"/>
    </row>
    <row r="70" spans="1:7" ht="15.75" x14ac:dyDescent="0.25">
      <c r="A70" s="20"/>
      <c r="B70" s="16" t="s">
        <v>773</v>
      </c>
      <c r="C70" s="16"/>
      <c r="D70" s="16"/>
      <c r="E70" s="16"/>
      <c r="F70" s="21"/>
      <c r="G70" s="16"/>
    </row>
    <row r="71" spans="1:7" x14ac:dyDescent="0.25">
      <c r="A71" s="8"/>
      <c r="B71" s="8" t="s">
        <v>29</v>
      </c>
      <c r="C71" s="8" t="s">
        <v>31</v>
      </c>
      <c r="E71" s="8" t="s">
        <v>36</v>
      </c>
      <c r="F71" s="11"/>
    </row>
    <row r="72" spans="1:7" x14ac:dyDescent="0.25">
      <c r="A72" s="8"/>
      <c r="F72" s="11"/>
    </row>
    <row r="73" spans="1:7" x14ac:dyDescent="0.25">
      <c r="A73" s="8"/>
      <c r="F73" s="11"/>
    </row>
    <row r="74" spans="1:7" x14ac:dyDescent="0.25">
      <c r="A74" s="8"/>
      <c r="F74" s="11"/>
    </row>
    <row r="75" spans="1:7" x14ac:dyDescent="0.25">
      <c r="B75" s="28" t="s">
        <v>30</v>
      </c>
      <c r="C75" s="24" t="s">
        <v>768</v>
      </c>
      <c r="D75" s="24"/>
      <c r="E75" s="24" t="s">
        <v>3</v>
      </c>
      <c r="F75" s="45" t="s">
        <v>273</v>
      </c>
    </row>
    <row r="76" spans="1:7" x14ac:dyDescent="0.25">
      <c r="B76" s="8" t="s">
        <v>5</v>
      </c>
      <c r="C76" s="1" t="s">
        <v>33</v>
      </c>
      <c r="E76" s="1" t="s">
        <v>6</v>
      </c>
      <c r="F76" s="11" t="s">
        <v>37</v>
      </c>
    </row>
    <row r="78" spans="1:7" ht="15.75" x14ac:dyDescent="0.25">
      <c r="A78" s="2" t="s">
        <v>0</v>
      </c>
      <c r="B78" s="3"/>
      <c r="C78" s="3"/>
      <c r="D78" s="3"/>
      <c r="E78" s="3"/>
      <c r="F78" s="9"/>
      <c r="G78" s="4"/>
    </row>
    <row r="79" spans="1:7" ht="15.75" x14ac:dyDescent="0.25">
      <c r="A79" s="47" t="s">
        <v>781</v>
      </c>
      <c r="B79" s="48"/>
      <c r="C79" s="2"/>
      <c r="D79" s="2"/>
      <c r="E79" s="2"/>
      <c r="F79" s="10"/>
      <c r="G79" s="4"/>
    </row>
    <row r="80" spans="1:7" ht="15.75" x14ac:dyDescent="0.25">
      <c r="A80" s="47"/>
      <c r="B80" s="48"/>
      <c r="C80" s="2"/>
      <c r="D80" s="2"/>
      <c r="E80" s="2"/>
      <c r="F80" s="10"/>
      <c r="G80" s="4"/>
    </row>
    <row r="81" spans="1:7" ht="15.75" x14ac:dyDescent="0.25">
      <c r="A81" s="27" t="s">
        <v>769</v>
      </c>
      <c r="B81" s="27"/>
      <c r="C81" s="16"/>
      <c r="D81" s="16"/>
      <c r="E81" s="16"/>
      <c r="F81" s="21"/>
      <c r="G81" s="16"/>
    </row>
    <row r="82" spans="1:7" ht="15.75" x14ac:dyDescent="0.25">
      <c r="A82" s="27" t="s">
        <v>770</v>
      </c>
      <c r="B82" s="27"/>
      <c r="C82" s="16"/>
      <c r="D82" s="16"/>
      <c r="E82" s="16"/>
      <c r="F82" s="21"/>
      <c r="G82" s="16"/>
    </row>
    <row r="83" spans="1:7" ht="15.75" x14ac:dyDescent="0.25">
      <c r="A83" s="27" t="s">
        <v>771</v>
      </c>
      <c r="B83" s="27"/>
      <c r="C83" s="16"/>
      <c r="D83" s="16"/>
      <c r="E83" s="16"/>
      <c r="F83" s="21"/>
      <c r="G83" s="16"/>
    </row>
    <row r="84" spans="1:7" x14ac:dyDescent="0.25">
      <c r="F84" s="11"/>
    </row>
    <row r="85" spans="1:7" ht="15.75" x14ac:dyDescent="0.25">
      <c r="A85" s="12" t="s">
        <v>13</v>
      </c>
      <c r="B85" s="13" t="s">
        <v>12</v>
      </c>
      <c r="C85" s="14" t="s">
        <v>15</v>
      </c>
      <c r="D85" s="14" t="s">
        <v>521</v>
      </c>
      <c r="E85" s="14" t="s">
        <v>1</v>
      </c>
      <c r="F85" s="22" t="s">
        <v>8</v>
      </c>
      <c r="G85" s="12" t="s">
        <v>2</v>
      </c>
    </row>
    <row r="86" spans="1:7" ht="15.75" x14ac:dyDescent="0.25">
      <c r="A86" s="17">
        <v>1</v>
      </c>
      <c r="B86" s="18" t="s">
        <v>39</v>
      </c>
      <c r="C86" s="14"/>
      <c r="D86" s="14"/>
      <c r="E86" s="14"/>
      <c r="F86" s="19">
        <v>0</v>
      </c>
      <c r="G86" s="12"/>
    </row>
    <row r="87" spans="1:7" ht="15.75" x14ac:dyDescent="0.25">
      <c r="A87" s="17">
        <v>2</v>
      </c>
      <c r="B87" s="18" t="s">
        <v>446</v>
      </c>
      <c r="C87" s="14"/>
      <c r="D87" s="14"/>
      <c r="E87" s="14"/>
      <c r="F87" s="19">
        <v>0</v>
      </c>
      <c r="G87" s="39"/>
    </row>
    <row r="88" spans="1:7" ht="15.75" x14ac:dyDescent="0.25">
      <c r="A88" s="17">
        <v>3</v>
      </c>
      <c r="B88" s="18" t="s">
        <v>153</v>
      </c>
      <c r="C88" s="14"/>
      <c r="D88" s="14"/>
      <c r="E88" s="14"/>
      <c r="F88" s="19">
        <v>0</v>
      </c>
      <c r="G88" s="39"/>
    </row>
    <row r="89" spans="1:7" ht="15.75" x14ac:dyDescent="0.25">
      <c r="A89" s="17">
        <v>4</v>
      </c>
      <c r="B89" s="18" t="s">
        <v>541</v>
      </c>
      <c r="C89" s="14"/>
      <c r="D89" s="14"/>
      <c r="E89" s="14"/>
      <c r="F89" s="19">
        <v>0</v>
      </c>
      <c r="G89" s="39"/>
    </row>
    <row r="90" spans="1:7" ht="15.75" x14ac:dyDescent="0.25">
      <c r="A90" s="17">
        <v>5</v>
      </c>
      <c r="B90" s="18" t="s">
        <v>38</v>
      </c>
      <c r="C90" s="26"/>
      <c r="D90" s="26"/>
      <c r="E90" s="26"/>
      <c r="F90" s="19">
        <v>0</v>
      </c>
      <c r="G90" s="40"/>
    </row>
    <row r="91" spans="1:7" ht="15.75" x14ac:dyDescent="0.25">
      <c r="A91" s="17">
        <v>6</v>
      </c>
      <c r="B91" s="18" t="s">
        <v>227</v>
      </c>
      <c r="C91" s="26"/>
      <c r="D91" s="26"/>
      <c r="E91" s="26"/>
      <c r="F91" s="19">
        <v>0</v>
      </c>
      <c r="G91" s="40"/>
    </row>
    <row r="92" spans="1:7" ht="15.75" x14ac:dyDescent="0.25">
      <c r="A92" s="17">
        <v>7</v>
      </c>
      <c r="B92" s="18" t="s">
        <v>548</v>
      </c>
      <c r="C92" s="26"/>
      <c r="D92" s="26"/>
      <c r="E92" s="26"/>
      <c r="F92" s="19">
        <v>0</v>
      </c>
      <c r="G92" s="40"/>
    </row>
    <row r="93" spans="1:7" ht="15.75" x14ac:dyDescent="0.25">
      <c r="A93" s="17">
        <v>8</v>
      </c>
      <c r="B93" s="18" t="s">
        <v>577</v>
      </c>
      <c r="C93" s="26"/>
      <c r="D93" s="26"/>
      <c r="E93" s="26"/>
      <c r="F93" s="19">
        <v>0</v>
      </c>
      <c r="G93" s="40"/>
    </row>
    <row r="94" spans="1:7" ht="15.75" x14ac:dyDescent="0.25">
      <c r="A94" s="17">
        <v>9</v>
      </c>
      <c r="B94" s="18" t="s">
        <v>41</v>
      </c>
      <c r="C94" s="26"/>
      <c r="D94" s="26"/>
      <c r="E94" s="26"/>
      <c r="F94" s="19">
        <v>0</v>
      </c>
      <c r="G94" s="40"/>
    </row>
    <row r="95" spans="1:7" ht="15.75" x14ac:dyDescent="0.25">
      <c r="A95" s="17">
        <v>10</v>
      </c>
      <c r="B95" s="18" t="s">
        <v>42</v>
      </c>
      <c r="C95" s="26"/>
      <c r="D95" s="26"/>
      <c r="E95" s="26"/>
      <c r="F95" s="19">
        <v>0</v>
      </c>
      <c r="G95" s="40"/>
    </row>
    <row r="96" spans="1:7" ht="15.75" x14ac:dyDescent="0.25">
      <c r="A96" s="17"/>
      <c r="B96" s="18"/>
      <c r="C96" s="26"/>
      <c r="D96" s="26"/>
      <c r="E96" s="26"/>
      <c r="F96" s="19"/>
      <c r="G96" s="49">
        <f>F86+F87+F88+F89+F90+F91+F92+F93+F94+F95</f>
        <v>0</v>
      </c>
    </row>
    <row r="97" spans="1:7" ht="15.75" x14ac:dyDescent="0.25">
      <c r="A97" s="17"/>
      <c r="B97" s="18"/>
      <c r="C97" s="26"/>
      <c r="D97" s="35"/>
      <c r="E97" s="26"/>
      <c r="F97" s="19"/>
      <c r="G97" s="77"/>
    </row>
    <row r="98" spans="1:7" ht="17.25" x14ac:dyDescent="0.3">
      <c r="A98" s="17">
        <v>11</v>
      </c>
      <c r="B98" s="93" t="s">
        <v>772</v>
      </c>
      <c r="D98" s="26" t="s">
        <v>101</v>
      </c>
      <c r="E98" s="26" t="s">
        <v>778</v>
      </c>
      <c r="F98" s="19"/>
      <c r="G98" s="77">
        <f>5000000</f>
        <v>5000000</v>
      </c>
    </row>
    <row r="99" spans="1:7" ht="15.75" x14ac:dyDescent="0.25">
      <c r="A99" s="17">
        <v>12</v>
      </c>
      <c r="B99" s="18"/>
      <c r="C99" s="26"/>
      <c r="D99" s="35"/>
      <c r="E99" s="26"/>
      <c r="F99" s="19"/>
      <c r="G99" s="77"/>
    </row>
    <row r="100" spans="1:7" ht="15.75" x14ac:dyDescent="0.25">
      <c r="A100" s="17">
        <v>13</v>
      </c>
      <c r="B100" s="18"/>
      <c r="C100" s="26"/>
      <c r="D100" s="35"/>
      <c r="E100" s="26"/>
      <c r="F100" s="19"/>
      <c r="G100" s="39">
        <v>0</v>
      </c>
    </row>
    <row r="101" spans="1:7" ht="15.75" x14ac:dyDescent="0.25">
      <c r="A101" s="17">
        <v>14</v>
      </c>
      <c r="B101" s="18"/>
      <c r="C101" s="26"/>
      <c r="D101" s="35"/>
      <c r="E101" s="26"/>
      <c r="F101" s="19"/>
      <c r="G101" s="39">
        <v>0</v>
      </c>
    </row>
    <row r="102" spans="1:7" ht="15.75" x14ac:dyDescent="0.25">
      <c r="A102" s="17">
        <v>15</v>
      </c>
      <c r="B102" s="18"/>
      <c r="C102" s="26"/>
      <c r="D102" s="26"/>
      <c r="E102" s="26"/>
      <c r="F102" s="19"/>
      <c r="G102" s="39">
        <v>0</v>
      </c>
    </row>
    <row r="103" spans="1:7" ht="15.75" x14ac:dyDescent="0.25">
      <c r="A103" s="17">
        <v>16</v>
      </c>
      <c r="B103" s="18"/>
      <c r="C103" s="26"/>
      <c r="D103" s="26"/>
      <c r="E103" s="26"/>
      <c r="F103" s="19"/>
      <c r="G103" s="39">
        <v>0</v>
      </c>
    </row>
    <row r="104" spans="1:7" ht="15.75" x14ac:dyDescent="0.25">
      <c r="A104" s="17"/>
      <c r="B104" s="18"/>
      <c r="C104" s="26"/>
      <c r="D104" s="26"/>
      <c r="E104" s="26"/>
      <c r="F104" s="19"/>
      <c r="G104" s="39">
        <v>0</v>
      </c>
    </row>
    <row r="105" spans="1:7" ht="15.75" x14ac:dyDescent="0.25">
      <c r="A105" s="17"/>
      <c r="B105" s="18"/>
      <c r="C105" s="18"/>
      <c r="D105" s="18"/>
      <c r="E105" s="13" t="s">
        <v>43</v>
      </c>
      <c r="F105" s="19"/>
      <c r="G105" s="44">
        <f>G96+G97+G98+G99+G100+G101+G102+G103+G104</f>
        <v>5000000</v>
      </c>
    </row>
    <row r="106" spans="1:7" ht="15.75" x14ac:dyDescent="0.25">
      <c r="A106" s="20"/>
      <c r="B106" s="16"/>
      <c r="C106" s="16"/>
      <c r="D106" s="16"/>
      <c r="E106" s="16"/>
      <c r="F106" s="21"/>
      <c r="G106" s="21"/>
    </row>
    <row r="107" spans="1:7" ht="15.75" x14ac:dyDescent="0.25">
      <c r="A107" s="20"/>
      <c r="B107" s="16" t="s">
        <v>782</v>
      </c>
      <c r="C107" s="16"/>
      <c r="D107" s="16"/>
      <c r="E107" s="16"/>
      <c r="F107" s="21"/>
      <c r="G107" s="16"/>
    </row>
    <row r="108" spans="1:7" x14ac:dyDescent="0.25">
      <c r="A108" s="8"/>
      <c r="B108" s="8" t="s">
        <v>29</v>
      </c>
      <c r="C108" s="8" t="s">
        <v>31</v>
      </c>
      <c r="E108" s="8" t="s">
        <v>36</v>
      </c>
      <c r="F108" s="11"/>
    </row>
    <row r="109" spans="1:7" x14ac:dyDescent="0.25">
      <c r="A109" s="8"/>
      <c r="F109" s="11"/>
    </row>
    <row r="110" spans="1:7" x14ac:dyDescent="0.25">
      <c r="A110" s="8"/>
      <c r="F110" s="11"/>
    </row>
    <row r="111" spans="1:7" x14ac:dyDescent="0.25">
      <c r="A111" s="8"/>
      <c r="F111" s="11"/>
    </row>
    <row r="112" spans="1:7" x14ac:dyDescent="0.25">
      <c r="B112" s="28" t="s">
        <v>30</v>
      </c>
      <c r="C112" s="24" t="s">
        <v>768</v>
      </c>
      <c r="D112" s="24"/>
      <c r="E112" s="24" t="s">
        <v>3</v>
      </c>
      <c r="F112" s="45" t="s">
        <v>273</v>
      </c>
    </row>
    <row r="113" spans="2:6" x14ac:dyDescent="0.25">
      <c r="B113" s="8" t="s">
        <v>5</v>
      </c>
      <c r="C113" s="1" t="s">
        <v>33</v>
      </c>
      <c r="E113" s="1" t="s">
        <v>6</v>
      </c>
      <c r="F113" s="11" t="s">
        <v>37</v>
      </c>
    </row>
  </sheetData>
  <pageMargins left="0.7" right="0.7" top="0.75" bottom="0.75" header="0.3" footer="0.3"/>
  <pageSetup paperSize="5" scale="85" orientation="landscape" horizontalDpi="4294967293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24"/>
  <sheetViews>
    <sheetView topLeftCell="A126" workbookViewId="0">
      <selection activeCell="D142" sqref="D142"/>
    </sheetView>
  </sheetViews>
  <sheetFormatPr defaultRowHeight="15" x14ac:dyDescent="0.25"/>
  <cols>
    <col min="1" max="1" width="7.140625" style="1" customWidth="1"/>
    <col min="2" max="2" width="63.42578125" style="1" customWidth="1"/>
    <col min="3" max="3" width="25" style="1" customWidth="1"/>
    <col min="4" max="4" width="24.7109375" style="1" customWidth="1"/>
    <col min="5" max="5" width="25" style="1" customWidth="1"/>
    <col min="6" max="6" width="17.42578125" style="1" customWidth="1"/>
    <col min="7" max="7" width="18.28515625" style="1" customWidth="1"/>
    <col min="8" max="8" width="14.7109375" style="1" customWidth="1"/>
    <col min="9" max="16384" width="9.140625" style="1"/>
  </cols>
  <sheetData>
    <row r="2" spans="1:7" ht="15.75" x14ac:dyDescent="0.25">
      <c r="A2" s="2" t="s">
        <v>0</v>
      </c>
      <c r="B2" s="3"/>
      <c r="C2" s="3"/>
      <c r="D2" s="3"/>
      <c r="E2" s="3"/>
      <c r="F2" s="9"/>
      <c r="G2" s="4"/>
    </row>
    <row r="3" spans="1:7" ht="15.75" x14ac:dyDescent="0.25">
      <c r="A3" s="47" t="s">
        <v>790</v>
      </c>
      <c r="B3" s="48"/>
      <c r="C3" s="2"/>
      <c r="D3" s="2"/>
      <c r="E3" s="2"/>
      <c r="F3" s="10"/>
      <c r="G3" s="4"/>
    </row>
    <row r="4" spans="1:7" ht="15.75" x14ac:dyDescent="0.25">
      <c r="A4" s="47"/>
      <c r="B4" s="48"/>
      <c r="C4" s="2"/>
      <c r="D4" s="2"/>
      <c r="E4" s="2"/>
      <c r="F4" s="10"/>
      <c r="G4" s="4"/>
    </row>
    <row r="5" spans="1:7" ht="15.75" x14ac:dyDescent="0.25">
      <c r="A5" s="27" t="s">
        <v>783</v>
      </c>
      <c r="B5" s="27"/>
      <c r="C5" s="16"/>
      <c r="D5" s="16"/>
      <c r="E5" s="16"/>
      <c r="F5" s="21"/>
      <c r="G5" s="16"/>
    </row>
    <row r="6" spans="1:7" ht="15.75" x14ac:dyDescent="0.25">
      <c r="A6" s="27" t="s">
        <v>784</v>
      </c>
      <c r="B6" s="27"/>
      <c r="C6" s="16"/>
      <c r="D6" s="16"/>
      <c r="E6" s="16"/>
      <c r="F6" s="21"/>
      <c r="G6" s="16"/>
    </row>
    <row r="7" spans="1:7" ht="15.75" x14ac:dyDescent="0.25">
      <c r="A7" s="27" t="s">
        <v>785</v>
      </c>
      <c r="B7" s="27"/>
      <c r="C7" s="16"/>
      <c r="D7" s="16"/>
      <c r="E7" s="16"/>
      <c r="F7" s="21"/>
      <c r="G7" s="16"/>
    </row>
    <row r="8" spans="1:7" x14ac:dyDescent="0.25">
      <c r="F8" s="11"/>
    </row>
    <row r="9" spans="1:7" ht="15.75" x14ac:dyDescent="0.25">
      <c r="A9" s="12" t="s">
        <v>13</v>
      </c>
      <c r="B9" s="13" t="s">
        <v>12</v>
      </c>
      <c r="C9" s="14" t="s">
        <v>15</v>
      </c>
      <c r="D9" s="14" t="s">
        <v>521</v>
      </c>
      <c r="E9" s="14" t="s">
        <v>1</v>
      </c>
      <c r="F9" s="22" t="s">
        <v>8</v>
      </c>
      <c r="G9" s="12" t="s">
        <v>2</v>
      </c>
    </row>
    <row r="10" spans="1:7" ht="15.75" x14ac:dyDescent="0.25">
      <c r="A10" s="17">
        <v>1</v>
      </c>
      <c r="B10" s="18" t="s">
        <v>39</v>
      </c>
      <c r="C10" s="14"/>
      <c r="D10" s="14"/>
      <c r="E10" s="14"/>
      <c r="F10" s="19">
        <v>28333560</v>
      </c>
      <c r="G10" s="12"/>
    </row>
    <row r="11" spans="1:7" ht="15.75" x14ac:dyDescent="0.25">
      <c r="A11" s="17">
        <v>2</v>
      </c>
      <c r="B11" s="18" t="s">
        <v>446</v>
      </c>
      <c r="C11" s="14"/>
      <c r="D11" s="14"/>
      <c r="E11" s="14"/>
      <c r="F11" s="19">
        <v>0</v>
      </c>
      <c r="G11" s="39"/>
    </row>
    <row r="12" spans="1:7" ht="15.75" x14ac:dyDescent="0.25">
      <c r="A12" s="17">
        <v>3</v>
      </c>
      <c r="B12" s="18" t="s">
        <v>153</v>
      </c>
      <c r="C12" s="14"/>
      <c r="D12" s="14"/>
      <c r="E12" s="14"/>
      <c r="F12" s="19">
        <v>0</v>
      </c>
      <c r="G12" s="39"/>
    </row>
    <row r="13" spans="1:7" ht="15.75" x14ac:dyDescent="0.25">
      <c r="A13" s="17">
        <v>4</v>
      </c>
      <c r="B13" s="18" t="s">
        <v>541</v>
      </c>
      <c r="C13" s="14"/>
      <c r="D13" s="14"/>
      <c r="E13" s="14"/>
      <c r="F13" s="19">
        <v>0</v>
      </c>
      <c r="G13" s="39"/>
    </row>
    <row r="14" spans="1:7" ht="15.75" x14ac:dyDescent="0.25">
      <c r="A14" s="17">
        <v>5</v>
      </c>
      <c r="B14" s="18" t="s">
        <v>38</v>
      </c>
      <c r="C14" s="26"/>
      <c r="D14" s="26"/>
      <c r="E14" s="26"/>
      <c r="F14" s="19">
        <v>708339</v>
      </c>
      <c r="G14" s="40"/>
    </row>
    <row r="15" spans="1:7" ht="15.75" x14ac:dyDescent="0.25">
      <c r="A15" s="17">
        <v>6</v>
      </c>
      <c r="B15" s="18" t="s">
        <v>227</v>
      </c>
      <c r="C15" s="26"/>
      <c r="D15" s="26"/>
      <c r="E15" s="26"/>
      <c r="F15" s="19">
        <v>150968</v>
      </c>
      <c r="G15" s="40"/>
    </row>
    <row r="16" spans="1:7" ht="15.75" x14ac:dyDescent="0.25">
      <c r="A16" s="17">
        <v>7</v>
      </c>
      <c r="B16" s="18" t="s">
        <v>548</v>
      </c>
      <c r="C16" s="26"/>
      <c r="D16" s="26"/>
      <c r="E16" s="26"/>
      <c r="F16" s="19">
        <v>30000</v>
      </c>
      <c r="G16" s="40"/>
    </row>
    <row r="17" spans="1:7" ht="15.75" x14ac:dyDescent="0.25">
      <c r="A17" s="17">
        <v>8</v>
      </c>
      <c r="B17" s="18" t="s">
        <v>577</v>
      </c>
      <c r="C17" s="26"/>
      <c r="D17" s="26"/>
      <c r="E17" s="26"/>
      <c r="F17" s="19">
        <v>0</v>
      </c>
      <c r="G17" s="40"/>
    </row>
    <row r="18" spans="1:7" ht="15.75" x14ac:dyDescent="0.25">
      <c r="A18" s="17">
        <v>9</v>
      </c>
      <c r="B18" s="18" t="s">
        <v>41</v>
      </c>
      <c r="C18" s="26"/>
      <c r="D18" s="26"/>
      <c r="E18" s="26"/>
      <c r="F18" s="19">
        <v>63336</v>
      </c>
      <c r="G18" s="40"/>
    </row>
    <row r="19" spans="1:7" ht="15.75" x14ac:dyDescent="0.25">
      <c r="A19" s="17">
        <v>10</v>
      </c>
      <c r="B19" s="18" t="s">
        <v>42</v>
      </c>
      <c r="C19" s="26"/>
      <c r="D19" s="26"/>
      <c r="E19" s="26"/>
      <c r="F19" s="19">
        <v>200000</v>
      </c>
      <c r="G19" s="40"/>
    </row>
    <row r="20" spans="1:7" ht="15.75" x14ac:dyDescent="0.25">
      <c r="A20" s="17"/>
      <c r="B20" s="18"/>
      <c r="C20" s="26"/>
      <c r="D20" s="26"/>
      <c r="E20" s="26"/>
      <c r="F20" s="19"/>
      <c r="G20" s="49">
        <f>F10+F11+F12+F13+F14+F15+F16+F17+F18+F19</f>
        <v>29486203</v>
      </c>
    </row>
    <row r="21" spans="1:7" ht="15.75" x14ac:dyDescent="0.25">
      <c r="A21" s="17"/>
      <c r="B21" s="18"/>
      <c r="C21" s="26"/>
      <c r="D21" s="35"/>
      <c r="E21" s="26"/>
      <c r="F21" s="19"/>
      <c r="G21" s="77"/>
    </row>
    <row r="22" spans="1:7" ht="15.75" x14ac:dyDescent="0.25">
      <c r="A22" s="17">
        <v>11</v>
      </c>
      <c r="B22" s="18" t="s">
        <v>786</v>
      </c>
      <c r="C22" s="26"/>
      <c r="D22" s="35" t="s">
        <v>391</v>
      </c>
      <c r="E22" s="26"/>
      <c r="F22" s="19"/>
      <c r="G22" s="77">
        <v>5000000</v>
      </c>
    </row>
    <row r="23" spans="1:7" ht="15.75" x14ac:dyDescent="0.25">
      <c r="A23" s="17">
        <v>12</v>
      </c>
      <c r="B23" s="18" t="s">
        <v>787</v>
      </c>
      <c r="C23" s="26"/>
      <c r="D23" s="121" t="s">
        <v>788</v>
      </c>
      <c r="E23" s="26" t="s">
        <v>611</v>
      </c>
      <c r="F23" s="19"/>
      <c r="G23" s="77">
        <v>3000000</v>
      </c>
    </row>
    <row r="24" spans="1:7" ht="15.75" x14ac:dyDescent="0.25">
      <c r="A24" s="17">
        <v>13</v>
      </c>
      <c r="B24" s="18"/>
      <c r="C24" s="26"/>
      <c r="D24" s="35"/>
      <c r="E24" s="26"/>
      <c r="F24" s="19"/>
      <c r="G24" s="39">
        <v>0</v>
      </c>
    </row>
    <row r="25" spans="1:7" ht="15.75" x14ac:dyDescent="0.25">
      <c r="A25" s="17">
        <v>14</v>
      </c>
      <c r="B25" s="18"/>
      <c r="C25" s="26"/>
      <c r="D25" s="35"/>
      <c r="E25" s="26"/>
      <c r="F25" s="19"/>
      <c r="G25" s="39">
        <v>0</v>
      </c>
    </row>
    <row r="26" spans="1:7" ht="15.75" x14ac:dyDescent="0.25">
      <c r="A26" s="17">
        <v>15</v>
      </c>
      <c r="B26" s="18"/>
      <c r="C26" s="26"/>
      <c r="D26" s="26"/>
      <c r="E26" s="26"/>
      <c r="F26" s="19"/>
      <c r="G26" s="39">
        <v>0</v>
      </c>
    </row>
    <row r="27" spans="1:7" ht="15.75" x14ac:dyDescent="0.25">
      <c r="A27" s="17">
        <v>16</v>
      </c>
      <c r="B27" s="18"/>
      <c r="C27" s="26"/>
      <c r="D27" s="26"/>
      <c r="E27" s="26"/>
      <c r="F27" s="19"/>
      <c r="G27" s="39">
        <v>0</v>
      </c>
    </row>
    <row r="28" spans="1:7" ht="15.75" x14ac:dyDescent="0.25">
      <c r="A28" s="17"/>
      <c r="B28" s="18"/>
      <c r="C28" s="26"/>
      <c r="D28" s="26"/>
      <c r="E28" s="26"/>
      <c r="F28" s="19"/>
      <c r="G28" s="39">
        <v>0</v>
      </c>
    </row>
    <row r="29" spans="1:7" ht="15.75" x14ac:dyDescent="0.25">
      <c r="A29" s="17"/>
      <c r="B29" s="18"/>
      <c r="C29" s="18"/>
      <c r="D29" s="18"/>
      <c r="E29" s="13" t="s">
        <v>43</v>
      </c>
      <c r="F29" s="19"/>
      <c r="G29" s="44">
        <f>G20+G21+G22+G23+G24+G25+G26+G27+G28</f>
        <v>37486203</v>
      </c>
    </row>
    <row r="30" spans="1:7" ht="15.75" x14ac:dyDescent="0.25">
      <c r="A30" s="20"/>
      <c r="B30" s="16"/>
      <c r="C30" s="16"/>
      <c r="D30" s="16"/>
      <c r="E30" s="16"/>
      <c r="F30" s="21"/>
      <c r="G30" s="21"/>
    </row>
    <row r="31" spans="1:7" ht="15.75" x14ac:dyDescent="0.25">
      <c r="A31" s="20"/>
      <c r="B31" s="16" t="s">
        <v>789</v>
      </c>
      <c r="C31" s="16"/>
      <c r="D31" s="16"/>
      <c r="E31" s="16"/>
      <c r="F31" s="21"/>
      <c r="G31" s="16"/>
    </row>
    <row r="32" spans="1:7" x14ac:dyDescent="0.25">
      <c r="A32" s="8"/>
      <c r="B32" s="8" t="s">
        <v>29</v>
      </c>
      <c r="C32" s="120" t="s">
        <v>31</v>
      </c>
      <c r="E32" s="8" t="s">
        <v>36</v>
      </c>
      <c r="F32" s="11"/>
    </row>
    <row r="33" spans="1:7" x14ac:dyDescent="0.25">
      <c r="A33" s="8"/>
      <c r="F33" s="11"/>
    </row>
    <row r="34" spans="1:7" x14ac:dyDescent="0.25">
      <c r="A34" s="8"/>
      <c r="F34" s="11"/>
    </row>
    <row r="35" spans="1:7" x14ac:dyDescent="0.25">
      <c r="A35" s="8"/>
      <c r="F35" s="11"/>
    </row>
    <row r="36" spans="1:7" x14ac:dyDescent="0.25">
      <c r="B36" s="28" t="s">
        <v>30</v>
      </c>
      <c r="C36" s="24" t="s">
        <v>768</v>
      </c>
      <c r="D36" s="24"/>
      <c r="E36" s="24" t="s">
        <v>3</v>
      </c>
      <c r="F36" s="45" t="s">
        <v>273</v>
      </c>
    </row>
    <row r="37" spans="1:7" x14ac:dyDescent="0.25">
      <c r="B37" s="8" t="s">
        <v>5</v>
      </c>
      <c r="C37" s="1" t="s">
        <v>33</v>
      </c>
      <c r="E37" s="1" t="s">
        <v>6</v>
      </c>
      <c r="F37" s="11" t="s">
        <v>37</v>
      </c>
    </row>
    <row r="39" spans="1:7" ht="15.75" x14ac:dyDescent="0.25">
      <c r="A39" s="2" t="s">
        <v>0</v>
      </c>
      <c r="B39" s="3"/>
      <c r="C39" s="3"/>
      <c r="D39" s="3"/>
      <c r="E39" s="3"/>
      <c r="F39" s="9"/>
      <c r="G39" s="4"/>
    </row>
    <row r="40" spans="1:7" ht="15.75" x14ac:dyDescent="0.25">
      <c r="A40" s="47" t="s">
        <v>798</v>
      </c>
      <c r="B40" s="48"/>
      <c r="C40" s="2"/>
      <c r="D40" s="2"/>
      <c r="E40" s="2"/>
      <c r="F40" s="10"/>
      <c r="G40" s="4"/>
    </row>
    <row r="41" spans="1:7" ht="15.75" x14ac:dyDescent="0.25">
      <c r="A41" s="47"/>
      <c r="B41" s="48"/>
      <c r="C41" s="2"/>
      <c r="D41" s="2"/>
      <c r="E41" s="2"/>
      <c r="F41" s="10"/>
      <c r="G41" s="4"/>
    </row>
    <row r="42" spans="1:7" ht="15.75" x14ac:dyDescent="0.25">
      <c r="A42" s="27" t="s">
        <v>791</v>
      </c>
      <c r="B42" s="27"/>
      <c r="C42" s="16"/>
      <c r="D42" s="16"/>
      <c r="E42" s="16"/>
      <c r="F42" s="21"/>
      <c r="G42" s="16"/>
    </row>
    <row r="43" spans="1:7" ht="15.75" x14ac:dyDescent="0.25">
      <c r="A43" s="27" t="s">
        <v>792</v>
      </c>
      <c r="B43" s="27"/>
      <c r="C43" s="16"/>
      <c r="D43" s="16"/>
      <c r="E43" s="16"/>
      <c r="F43" s="21"/>
      <c r="G43" s="16"/>
    </row>
    <row r="44" spans="1:7" ht="15.75" x14ac:dyDescent="0.25">
      <c r="A44" s="27" t="s">
        <v>793</v>
      </c>
      <c r="B44" s="27"/>
      <c r="C44" s="16"/>
      <c r="D44" s="16"/>
      <c r="E44" s="16"/>
      <c r="F44" s="21"/>
      <c r="G44" s="16"/>
    </row>
    <row r="45" spans="1:7" x14ac:dyDescent="0.25">
      <c r="F45" s="11"/>
    </row>
    <row r="46" spans="1:7" ht="15.75" x14ac:dyDescent="0.25">
      <c r="A46" s="12" t="s">
        <v>13</v>
      </c>
      <c r="B46" s="13" t="s">
        <v>12</v>
      </c>
      <c r="C46" s="14" t="s">
        <v>15</v>
      </c>
      <c r="D46" s="14" t="s">
        <v>521</v>
      </c>
      <c r="E46" s="14" t="s">
        <v>1</v>
      </c>
      <c r="F46" s="22" t="s">
        <v>8</v>
      </c>
      <c r="G46" s="12" t="s">
        <v>2</v>
      </c>
    </row>
    <row r="47" spans="1:7" ht="15.75" x14ac:dyDescent="0.25">
      <c r="A47" s="17">
        <v>1</v>
      </c>
      <c r="B47" s="18" t="s">
        <v>39</v>
      </c>
      <c r="C47" s="14"/>
      <c r="D47" s="14"/>
      <c r="E47" s="14"/>
      <c r="F47" s="19">
        <v>0</v>
      </c>
      <c r="G47" s="12"/>
    </row>
    <row r="48" spans="1:7" ht="15.75" x14ac:dyDescent="0.25">
      <c r="A48" s="17">
        <v>2</v>
      </c>
      <c r="B48" s="18" t="s">
        <v>446</v>
      </c>
      <c r="C48" s="14"/>
      <c r="D48" s="14"/>
      <c r="E48" s="14"/>
      <c r="F48" s="19">
        <v>24583650</v>
      </c>
      <c r="G48" s="39"/>
    </row>
    <row r="49" spans="1:7" ht="15.75" x14ac:dyDescent="0.25">
      <c r="A49" s="17">
        <v>3</v>
      </c>
      <c r="B49" s="18" t="s">
        <v>153</v>
      </c>
      <c r="C49" s="14"/>
      <c r="D49" s="14"/>
      <c r="E49" s="14"/>
      <c r="F49" s="19">
        <v>0</v>
      </c>
      <c r="G49" s="39"/>
    </row>
    <row r="50" spans="1:7" ht="15.75" x14ac:dyDescent="0.25">
      <c r="A50" s="17">
        <v>4</v>
      </c>
      <c r="B50" s="18" t="s">
        <v>541</v>
      </c>
      <c r="C50" s="14"/>
      <c r="D50" s="14"/>
      <c r="E50" s="14"/>
      <c r="F50" s="19">
        <v>0</v>
      </c>
      <c r="G50" s="39"/>
    </row>
    <row r="51" spans="1:7" ht="15.75" x14ac:dyDescent="0.25">
      <c r="A51" s="17">
        <v>5</v>
      </c>
      <c r="B51" s="18" t="s">
        <v>38</v>
      </c>
      <c r="C51" s="26"/>
      <c r="D51" s="26"/>
      <c r="E51" s="26"/>
      <c r="F51" s="19">
        <v>614591</v>
      </c>
      <c r="G51" s="40"/>
    </row>
    <row r="52" spans="1:7" ht="15.75" x14ac:dyDescent="0.25">
      <c r="A52" s="17">
        <v>6</v>
      </c>
      <c r="B52" s="18" t="s">
        <v>227</v>
      </c>
      <c r="C52" s="26"/>
      <c r="D52" s="26"/>
      <c r="E52" s="26"/>
      <c r="F52" s="19">
        <v>0</v>
      </c>
      <c r="G52" s="40"/>
    </row>
    <row r="53" spans="1:7" ht="15.75" x14ac:dyDescent="0.25">
      <c r="A53" s="17">
        <v>7</v>
      </c>
      <c r="B53" s="18" t="s">
        <v>548</v>
      </c>
      <c r="C53" s="26"/>
      <c r="D53" s="26"/>
      <c r="E53" s="26"/>
      <c r="F53" s="19">
        <v>30000</v>
      </c>
      <c r="G53" s="40"/>
    </row>
    <row r="54" spans="1:7" ht="15.75" x14ac:dyDescent="0.25">
      <c r="A54" s="17">
        <v>8</v>
      </c>
      <c r="B54" s="18" t="s">
        <v>794</v>
      </c>
      <c r="C54" s="26"/>
      <c r="D54" s="26"/>
      <c r="E54" s="26"/>
      <c r="F54" s="19">
        <v>2000000</v>
      </c>
      <c r="G54" s="40"/>
    </row>
    <row r="55" spans="1:7" ht="15.75" x14ac:dyDescent="0.25">
      <c r="A55" s="17">
        <v>9</v>
      </c>
      <c r="B55" s="18" t="s">
        <v>41</v>
      </c>
      <c r="C55" s="26"/>
      <c r="D55" s="26"/>
      <c r="E55" s="26"/>
      <c r="F55" s="19">
        <v>504164</v>
      </c>
      <c r="G55" s="40"/>
    </row>
    <row r="56" spans="1:7" ht="15.75" x14ac:dyDescent="0.25">
      <c r="A56" s="17">
        <v>10</v>
      </c>
      <c r="B56" s="18" t="s">
        <v>42</v>
      </c>
      <c r="C56" s="26"/>
      <c r="D56" s="26"/>
      <c r="E56" s="26"/>
      <c r="F56" s="19">
        <v>200000</v>
      </c>
      <c r="G56" s="40"/>
    </row>
    <row r="57" spans="1:7" ht="15.75" x14ac:dyDescent="0.25">
      <c r="A57" s="17"/>
      <c r="B57" s="18"/>
      <c r="C57" s="26"/>
      <c r="D57" s="26"/>
      <c r="E57" s="26"/>
      <c r="F57" s="19"/>
      <c r="G57" s="49">
        <f>SUM(F47:F56)</f>
        <v>27932405</v>
      </c>
    </row>
    <row r="58" spans="1:7" ht="15.75" x14ac:dyDescent="0.25">
      <c r="A58" s="17"/>
      <c r="B58" s="18"/>
      <c r="C58" s="26"/>
      <c r="D58" s="35"/>
      <c r="E58" s="26"/>
      <c r="F58" s="19"/>
      <c r="G58" s="77"/>
    </row>
    <row r="59" spans="1:7" ht="15.75" x14ac:dyDescent="0.25">
      <c r="A59" s="17">
        <v>11</v>
      </c>
      <c r="B59" s="18" t="s">
        <v>796</v>
      </c>
      <c r="C59" s="26"/>
      <c r="D59" s="35" t="s">
        <v>800</v>
      </c>
      <c r="E59" s="26"/>
      <c r="F59" s="19"/>
      <c r="G59" s="77">
        <v>15000000</v>
      </c>
    </row>
    <row r="60" spans="1:7" ht="15.75" x14ac:dyDescent="0.25">
      <c r="A60" s="17">
        <v>12</v>
      </c>
      <c r="B60" s="18" t="s">
        <v>797</v>
      </c>
      <c r="C60" s="26"/>
      <c r="D60" s="122" t="s">
        <v>795</v>
      </c>
      <c r="E60" s="26"/>
      <c r="F60" s="19"/>
      <c r="G60" s="77">
        <v>32067595</v>
      </c>
    </row>
    <row r="61" spans="1:7" ht="15.75" x14ac:dyDescent="0.25">
      <c r="A61" s="17">
        <v>13</v>
      </c>
      <c r="B61" s="18"/>
      <c r="C61" s="26"/>
      <c r="D61" s="35"/>
      <c r="E61" s="26"/>
      <c r="F61" s="19"/>
      <c r="G61" s="39">
        <v>0</v>
      </c>
    </row>
    <row r="62" spans="1:7" ht="15.75" x14ac:dyDescent="0.25">
      <c r="A62" s="17">
        <v>14</v>
      </c>
      <c r="B62" s="18"/>
      <c r="C62" s="26"/>
      <c r="D62" s="35"/>
      <c r="E62" s="26"/>
      <c r="F62" s="19"/>
      <c r="G62" s="39">
        <v>0</v>
      </c>
    </row>
    <row r="63" spans="1:7" ht="15.75" x14ac:dyDescent="0.25">
      <c r="A63" s="17">
        <v>15</v>
      </c>
      <c r="B63" s="18"/>
      <c r="C63" s="26"/>
      <c r="D63" s="26"/>
      <c r="E63" s="26"/>
      <c r="F63" s="19"/>
      <c r="G63" s="39">
        <v>0</v>
      </c>
    </row>
    <row r="64" spans="1:7" ht="15.75" x14ac:dyDescent="0.25">
      <c r="A64" s="17">
        <v>16</v>
      </c>
      <c r="B64" s="18"/>
      <c r="C64" s="26"/>
      <c r="D64" s="26"/>
      <c r="E64" s="26"/>
      <c r="F64" s="19"/>
      <c r="G64" s="39">
        <v>0</v>
      </c>
    </row>
    <row r="65" spans="1:7" ht="15.75" x14ac:dyDescent="0.25">
      <c r="A65" s="17"/>
      <c r="B65" s="18"/>
      <c r="C65" s="26"/>
      <c r="D65" s="26"/>
      <c r="E65" s="26"/>
      <c r="F65" s="19"/>
      <c r="G65" s="39">
        <v>0</v>
      </c>
    </row>
    <row r="66" spans="1:7" ht="15.75" x14ac:dyDescent="0.25">
      <c r="A66" s="17"/>
      <c r="B66" s="18"/>
      <c r="C66" s="18"/>
      <c r="D66" s="18"/>
      <c r="E66" s="13" t="s">
        <v>43</v>
      </c>
      <c r="F66" s="19"/>
      <c r="G66" s="44">
        <f>G57+G58+G59+G60+G61+G62+G63+G64+G65</f>
        <v>75000000</v>
      </c>
    </row>
    <row r="67" spans="1:7" ht="15.75" x14ac:dyDescent="0.25">
      <c r="A67" s="20"/>
      <c r="B67" s="16"/>
      <c r="C67" s="16"/>
      <c r="D67" s="16"/>
      <c r="E67" s="16"/>
      <c r="F67" s="21"/>
      <c r="G67" s="21"/>
    </row>
    <row r="68" spans="1:7" ht="15.75" x14ac:dyDescent="0.25">
      <c r="A68" s="20"/>
      <c r="B68" s="16" t="s">
        <v>799</v>
      </c>
      <c r="C68" s="16"/>
      <c r="D68" s="16"/>
      <c r="E68" s="16"/>
      <c r="F68" s="21"/>
      <c r="G68" s="16"/>
    </row>
    <row r="69" spans="1:7" x14ac:dyDescent="0.25">
      <c r="A69" s="8"/>
      <c r="B69" s="8" t="s">
        <v>29</v>
      </c>
      <c r="C69" s="120" t="s">
        <v>31</v>
      </c>
      <c r="E69" s="8" t="s">
        <v>36</v>
      </c>
      <c r="F69" s="11"/>
    </row>
    <row r="70" spans="1:7" x14ac:dyDescent="0.25">
      <c r="A70" s="8"/>
      <c r="F70" s="11"/>
    </row>
    <row r="71" spans="1:7" x14ac:dyDescent="0.25">
      <c r="A71" s="8"/>
      <c r="F71" s="11"/>
    </row>
    <row r="72" spans="1:7" x14ac:dyDescent="0.25">
      <c r="A72" s="8"/>
      <c r="F72" s="11"/>
    </row>
    <row r="73" spans="1:7" x14ac:dyDescent="0.25">
      <c r="A73" s="8"/>
      <c r="F73" s="11"/>
    </row>
    <row r="74" spans="1:7" x14ac:dyDescent="0.25">
      <c r="B74" s="28" t="s">
        <v>30</v>
      </c>
      <c r="C74" s="24" t="s">
        <v>768</v>
      </c>
      <c r="D74" s="24"/>
      <c r="E74" s="24" t="s">
        <v>3</v>
      </c>
      <c r="F74" s="45" t="s">
        <v>273</v>
      </c>
    </row>
    <row r="75" spans="1:7" x14ac:dyDescent="0.25">
      <c r="B75" s="8" t="s">
        <v>5</v>
      </c>
      <c r="C75" s="1" t="s">
        <v>33</v>
      </c>
      <c r="E75" s="1" t="s">
        <v>6</v>
      </c>
      <c r="F75" s="11" t="s">
        <v>37</v>
      </c>
    </row>
    <row r="77" spans="1:7" ht="15.75" x14ac:dyDescent="0.25">
      <c r="A77" s="2" t="s">
        <v>0</v>
      </c>
      <c r="B77" s="3"/>
      <c r="C77" s="3"/>
      <c r="D77" s="3"/>
      <c r="E77" s="3"/>
      <c r="F77" s="9"/>
      <c r="G77" s="4"/>
    </row>
    <row r="78" spans="1:7" ht="15.75" x14ac:dyDescent="0.25">
      <c r="A78" s="47" t="s">
        <v>805</v>
      </c>
      <c r="B78" s="48"/>
      <c r="C78" s="2"/>
      <c r="D78" s="2"/>
      <c r="E78" s="2"/>
      <c r="F78" s="10"/>
      <c r="G78" s="4"/>
    </row>
    <row r="79" spans="1:7" ht="15.75" x14ac:dyDescent="0.25">
      <c r="A79" s="47"/>
      <c r="B79" s="48"/>
      <c r="C79" s="2"/>
      <c r="D79" s="2"/>
      <c r="E79" s="2"/>
      <c r="F79" s="10"/>
      <c r="G79" s="4"/>
    </row>
    <row r="80" spans="1:7" ht="15.75" x14ac:dyDescent="0.25">
      <c r="A80" s="27" t="s">
        <v>801</v>
      </c>
      <c r="B80" s="27"/>
      <c r="C80" s="16"/>
      <c r="D80" s="16"/>
      <c r="E80" s="16"/>
      <c r="F80" s="21"/>
      <c r="G80" s="16"/>
    </row>
    <row r="81" spans="1:7" ht="15.75" x14ac:dyDescent="0.25">
      <c r="A81" s="27" t="s">
        <v>802</v>
      </c>
      <c r="B81" s="27"/>
      <c r="C81" s="16"/>
      <c r="D81" s="16"/>
      <c r="E81" s="16"/>
      <c r="F81" s="21"/>
      <c r="G81" s="16"/>
    </row>
    <row r="82" spans="1:7" ht="15.75" x14ac:dyDescent="0.25">
      <c r="A82" s="27" t="s">
        <v>803</v>
      </c>
      <c r="B82" s="27"/>
      <c r="C82" s="16"/>
      <c r="D82" s="16"/>
      <c r="E82" s="16"/>
      <c r="F82" s="21"/>
      <c r="G82" s="16"/>
    </row>
    <row r="83" spans="1:7" x14ac:dyDescent="0.25">
      <c r="F83" s="11"/>
    </row>
    <row r="84" spans="1:7" ht="15.75" x14ac:dyDescent="0.25">
      <c r="A84" s="12" t="s">
        <v>13</v>
      </c>
      <c r="B84" s="13" t="s">
        <v>12</v>
      </c>
      <c r="C84" s="14" t="s">
        <v>15</v>
      </c>
      <c r="D84" s="14" t="s">
        <v>521</v>
      </c>
      <c r="E84" s="14" t="s">
        <v>1</v>
      </c>
      <c r="F84" s="22" t="s">
        <v>8</v>
      </c>
      <c r="G84" s="12" t="s">
        <v>2</v>
      </c>
    </row>
    <row r="85" spans="1:7" ht="15.75" x14ac:dyDescent="0.25">
      <c r="A85" s="17">
        <v>1</v>
      </c>
      <c r="B85" s="18" t="s">
        <v>39</v>
      </c>
      <c r="C85" s="14"/>
      <c r="D85" s="14"/>
      <c r="E85" s="14"/>
      <c r="F85" s="19">
        <v>1132720</v>
      </c>
      <c r="G85" s="12"/>
    </row>
    <row r="86" spans="1:7" ht="15.75" x14ac:dyDescent="0.25">
      <c r="A86" s="17">
        <v>2</v>
      </c>
      <c r="B86" s="18" t="s">
        <v>446</v>
      </c>
      <c r="C86" s="14"/>
      <c r="D86" s="14"/>
      <c r="E86" s="14"/>
      <c r="F86" s="19">
        <v>25613610</v>
      </c>
      <c r="G86" s="39"/>
    </row>
    <row r="87" spans="1:7" ht="15.75" x14ac:dyDescent="0.25">
      <c r="A87" s="17">
        <v>3</v>
      </c>
      <c r="B87" s="18" t="s">
        <v>153</v>
      </c>
      <c r="C87" s="14"/>
      <c r="D87" s="14"/>
      <c r="E87" s="14"/>
      <c r="F87" s="19">
        <v>0</v>
      </c>
      <c r="G87" s="39"/>
    </row>
    <row r="88" spans="1:7" ht="15.75" x14ac:dyDescent="0.25">
      <c r="A88" s="17">
        <v>4</v>
      </c>
      <c r="B88" s="18" t="s">
        <v>541</v>
      </c>
      <c r="C88" s="14"/>
      <c r="D88" s="14"/>
      <c r="E88" s="14"/>
      <c r="F88" s="19">
        <v>0</v>
      </c>
      <c r="G88" s="39"/>
    </row>
    <row r="89" spans="1:7" ht="15.75" x14ac:dyDescent="0.25">
      <c r="A89" s="17">
        <v>5</v>
      </c>
      <c r="B89" s="18" t="s">
        <v>38</v>
      </c>
      <c r="C89" s="26"/>
      <c r="D89" s="26"/>
      <c r="E89" s="26"/>
      <c r="F89" s="19">
        <v>668658</v>
      </c>
      <c r="G89" s="40"/>
    </row>
    <row r="90" spans="1:7" ht="15.75" x14ac:dyDescent="0.25">
      <c r="A90" s="17">
        <v>6</v>
      </c>
      <c r="B90" s="18" t="s">
        <v>227</v>
      </c>
      <c r="C90" s="26"/>
      <c r="D90" s="26"/>
      <c r="E90" s="26"/>
      <c r="F90" s="19">
        <v>0</v>
      </c>
      <c r="G90" s="40"/>
    </row>
    <row r="91" spans="1:7" ht="15.75" x14ac:dyDescent="0.25">
      <c r="A91" s="17">
        <v>7</v>
      </c>
      <c r="B91" s="18" t="s">
        <v>548</v>
      </c>
      <c r="C91" s="26"/>
      <c r="D91" s="26"/>
      <c r="E91" s="26"/>
      <c r="F91" s="19">
        <v>6000</v>
      </c>
      <c r="G91" s="40"/>
    </row>
    <row r="92" spans="1:7" ht="15.75" x14ac:dyDescent="0.25">
      <c r="A92" s="17">
        <v>8</v>
      </c>
      <c r="B92" s="18" t="s">
        <v>804</v>
      </c>
      <c r="C92" s="26"/>
      <c r="D92" s="26"/>
      <c r="E92" s="26"/>
      <c r="F92" s="19">
        <v>500000</v>
      </c>
      <c r="G92" s="40"/>
    </row>
    <row r="93" spans="1:7" ht="15.75" x14ac:dyDescent="0.25">
      <c r="A93" s="17">
        <v>9</v>
      </c>
      <c r="B93" s="18" t="s">
        <v>41</v>
      </c>
      <c r="C93" s="26"/>
      <c r="D93" s="26"/>
      <c r="E93" s="26"/>
      <c r="F93" s="19">
        <v>900000</v>
      </c>
      <c r="G93" s="40"/>
    </row>
    <row r="94" spans="1:7" ht="15.75" x14ac:dyDescent="0.25">
      <c r="A94" s="17">
        <v>10</v>
      </c>
      <c r="B94" s="18" t="s">
        <v>42</v>
      </c>
      <c r="C94" s="26"/>
      <c r="D94" s="26"/>
      <c r="E94" s="26"/>
      <c r="F94" s="19">
        <v>200000</v>
      </c>
      <c r="G94" s="40"/>
    </row>
    <row r="95" spans="1:7" ht="15.75" x14ac:dyDescent="0.25">
      <c r="A95" s="17"/>
      <c r="B95" s="18"/>
      <c r="C95" s="26"/>
      <c r="D95" s="26"/>
      <c r="E95" s="26"/>
      <c r="F95" s="19"/>
      <c r="G95" s="49">
        <f>SUM(F85:F94)</f>
        <v>29020988</v>
      </c>
    </row>
    <row r="96" spans="1:7" ht="15.75" x14ac:dyDescent="0.25">
      <c r="A96" s="17"/>
      <c r="B96" s="18"/>
      <c r="C96" s="26"/>
      <c r="D96" s="35"/>
      <c r="E96" s="26"/>
      <c r="F96" s="19"/>
      <c r="G96" s="77"/>
    </row>
    <row r="97" spans="1:7" ht="15.75" x14ac:dyDescent="0.25">
      <c r="A97" s="17">
        <v>11</v>
      </c>
      <c r="B97" s="18" t="s">
        <v>808</v>
      </c>
      <c r="C97" s="26" t="s">
        <v>806</v>
      </c>
      <c r="D97" s="35" t="s">
        <v>807</v>
      </c>
      <c r="E97" s="26"/>
      <c r="F97" s="19"/>
      <c r="G97" s="77">
        <v>25000000</v>
      </c>
    </row>
    <row r="98" spans="1:7" ht="15.75" x14ac:dyDescent="0.25">
      <c r="A98" s="17">
        <v>12</v>
      </c>
      <c r="B98" s="18"/>
      <c r="C98" s="26"/>
      <c r="D98" s="122"/>
      <c r="E98" s="26"/>
      <c r="F98" s="19"/>
      <c r="G98" s="77">
        <v>0</v>
      </c>
    </row>
    <row r="99" spans="1:7" ht="15.75" x14ac:dyDescent="0.25">
      <c r="A99" s="17">
        <v>13</v>
      </c>
      <c r="B99" s="18"/>
      <c r="C99" s="26"/>
      <c r="D99" s="35"/>
      <c r="E99" s="26"/>
      <c r="F99" s="19"/>
      <c r="G99" s="39">
        <v>0</v>
      </c>
    </row>
    <row r="100" spans="1:7" ht="15.75" x14ac:dyDescent="0.25">
      <c r="A100" s="17">
        <v>14</v>
      </c>
      <c r="B100" s="18"/>
      <c r="C100" s="26"/>
      <c r="D100" s="35"/>
      <c r="E100" s="26"/>
      <c r="F100" s="19"/>
      <c r="G100" s="39">
        <v>0</v>
      </c>
    </row>
    <row r="101" spans="1:7" ht="15.75" x14ac:dyDescent="0.25">
      <c r="A101" s="17">
        <v>15</v>
      </c>
      <c r="B101" s="18"/>
      <c r="C101" s="26"/>
      <c r="D101" s="26"/>
      <c r="E101" s="26"/>
      <c r="F101" s="19"/>
      <c r="G101" s="39">
        <v>0</v>
      </c>
    </row>
    <row r="102" spans="1:7" ht="15.75" x14ac:dyDescent="0.25">
      <c r="A102" s="17">
        <v>16</v>
      </c>
      <c r="B102" s="18"/>
      <c r="C102" s="26"/>
      <c r="D102" s="26"/>
      <c r="E102" s="26"/>
      <c r="F102" s="19"/>
      <c r="G102" s="39">
        <v>0</v>
      </c>
    </row>
    <row r="103" spans="1:7" ht="15.75" x14ac:dyDescent="0.25">
      <c r="A103" s="17"/>
      <c r="B103" s="18"/>
      <c r="C103" s="26"/>
      <c r="D103" s="26"/>
      <c r="E103" s="26"/>
      <c r="F103" s="19"/>
      <c r="G103" s="39">
        <v>0</v>
      </c>
    </row>
    <row r="104" spans="1:7" ht="15.75" x14ac:dyDescent="0.25">
      <c r="A104" s="17"/>
      <c r="B104" s="18"/>
      <c r="C104" s="18"/>
      <c r="D104" s="18"/>
      <c r="E104" s="13" t="s">
        <v>43</v>
      </c>
      <c r="F104" s="19"/>
      <c r="G104" s="44">
        <f>G95+G96+G97+G98+G99+G100+G101+G102+G103</f>
        <v>54020988</v>
      </c>
    </row>
    <row r="105" spans="1:7" ht="15.75" x14ac:dyDescent="0.25">
      <c r="A105" s="20"/>
      <c r="B105" s="16"/>
      <c r="C105" s="16"/>
      <c r="D105" s="16"/>
      <c r="E105" s="16"/>
      <c r="F105" s="21"/>
      <c r="G105" s="21"/>
    </row>
    <row r="106" spans="1:7" ht="15.75" x14ac:dyDescent="0.25">
      <c r="A106" s="20"/>
      <c r="B106" s="16" t="s">
        <v>809</v>
      </c>
      <c r="C106" s="16"/>
      <c r="D106" s="16"/>
      <c r="E106" s="16"/>
      <c r="F106" s="21"/>
      <c r="G106" s="16"/>
    </row>
    <row r="107" spans="1:7" x14ac:dyDescent="0.25">
      <c r="A107" s="8"/>
      <c r="B107" s="8" t="s">
        <v>29</v>
      </c>
      <c r="C107" s="120" t="s">
        <v>31</v>
      </c>
      <c r="E107" s="8" t="s">
        <v>36</v>
      </c>
      <c r="F107" s="11"/>
    </row>
    <row r="108" spans="1:7" x14ac:dyDescent="0.25">
      <c r="A108" s="8"/>
      <c r="F108" s="11"/>
    </row>
    <row r="109" spans="1:7" x14ac:dyDescent="0.25">
      <c r="A109" s="8"/>
      <c r="F109" s="11"/>
    </row>
    <row r="110" spans="1:7" x14ac:dyDescent="0.25">
      <c r="A110" s="8"/>
      <c r="F110" s="11"/>
    </row>
    <row r="111" spans="1:7" x14ac:dyDescent="0.25">
      <c r="A111" s="8"/>
      <c r="F111" s="11"/>
    </row>
    <row r="112" spans="1:7" x14ac:dyDescent="0.25">
      <c r="B112" s="28" t="s">
        <v>30</v>
      </c>
      <c r="C112" s="24" t="s">
        <v>768</v>
      </c>
      <c r="D112" s="24"/>
      <c r="E112" s="24" t="s">
        <v>3</v>
      </c>
      <c r="F112" s="45" t="s">
        <v>273</v>
      </c>
    </row>
    <row r="113" spans="1:7" x14ac:dyDescent="0.25">
      <c r="B113" s="8" t="s">
        <v>5</v>
      </c>
      <c r="C113" s="1" t="s">
        <v>33</v>
      </c>
      <c r="E113" s="1" t="s">
        <v>6</v>
      </c>
      <c r="F113" s="11" t="s">
        <v>37</v>
      </c>
    </row>
    <row r="115" spans="1:7" ht="15.75" x14ac:dyDescent="0.25">
      <c r="A115" s="2" t="s">
        <v>0</v>
      </c>
      <c r="B115" s="3"/>
      <c r="C115" s="3"/>
      <c r="D115" s="3"/>
      <c r="E115" s="3"/>
      <c r="F115" s="9"/>
      <c r="G115" s="4"/>
    </row>
    <row r="116" spans="1:7" ht="15.75" x14ac:dyDescent="0.25">
      <c r="A116" s="47" t="s">
        <v>810</v>
      </c>
      <c r="B116" s="48"/>
      <c r="C116" s="2"/>
      <c r="D116" s="2"/>
      <c r="E116" s="2"/>
      <c r="F116" s="10"/>
      <c r="G116" s="4"/>
    </row>
    <row r="117" spans="1:7" ht="15.75" x14ac:dyDescent="0.25">
      <c r="A117" s="47"/>
      <c r="B117" s="48"/>
      <c r="C117" s="2"/>
      <c r="D117" s="2"/>
      <c r="E117" s="2"/>
      <c r="F117" s="10"/>
      <c r="G117" s="4"/>
    </row>
    <row r="118" spans="1:7" ht="15.75" x14ac:dyDescent="0.25">
      <c r="A118" s="27" t="s">
        <v>801</v>
      </c>
      <c r="B118" s="27"/>
      <c r="C118" s="16"/>
      <c r="D118" s="16"/>
      <c r="E118" s="16"/>
      <c r="F118" s="21"/>
      <c r="G118" s="16"/>
    </row>
    <row r="119" spans="1:7" ht="15.75" x14ac:dyDescent="0.25">
      <c r="A119" s="27" t="s">
        <v>802</v>
      </c>
      <c r="B119" s="27"/>
      <c r="C119" s="16"/>
      <c r="D119" s="16"/>
      <c r="E119" s="16"/>
      <c r="F119" s="21"/>
      <c r="G119" s="16"/>
    </row>
    <row r="120" spans="1:7" ht="15.75" x14ac:dyDescent="0.25">
      <c r="A120" s="27" t="s">
        <v>803</v>
      </c>
      <c r="B120" s="27"/>
      <c r="C120" s="16"/>
      <c r="D120" s="16"/>
      <c r="E120" s="16"/>
      <c r="F120" s="21"/>
      <c r="G120" s="16"/>
    </row>
    <row r="121" spans="1:7" x14ac:dyDescent="0.25">
      <c r="F121" s="11"/>
    </row>
    <row r="122" spans="1:7" ht="15.75" x14ac:dyDescent="0.25">
      <c r="A122" s="12" t="s">
        <v>13</v>
      </c>
      <c r="B122" s="13" t="s">
        <v>12</v>
      </c>
      <c r="C122" s="14" t="s">
        <v>15</v>
      </c>
      <c r="D122" s="14" t="s">
        <v>521</v>
      </c>
      <c r="E122" s="14" t="s">
        <v>1</v>
      </c>
      <c r="F122" s="22" t="s">
        <v>8</v>
      </c>
      <c r="G122" s="12" t="s">
        <v>2</v>
      </c>
    </row>
    <row r="123" spans="1:7" ht="15.75" x14ac:dyDescent="0.25">
      <c r="A123" s="17">
        <v>1</v>
      </c>
      <c r="B123" s="18" t="s">
        <v>39</v>
      </c>
      <c r="C123" s="14"/>
      <c r="D123" s="14"/>
      <c r="E123" s="14"/>
      <c r="F123" s="19">
        <v>0</v>
      </c>
      <c r="G123" s="12"/>
    </row>
    <row r="124" spans="1:7" ht="15.75" x14ac:dyDescent="0.25">
      <c r="A124" s="17">
        <v>2</v>
      </c>
      <c r="B124" s="18" t="s">
        <v>446</v>
      </c>
      <c r="C124" s="14"/>
      <c r="D124" s="14"/>
      <c r="E124" s="14"/>
      <c r="F124" s="19">
        <v>0</v>
      </c>
      <c r="G124" s="39"/>
    </row>
    <row r="125" spans="1:7" ht="15.75" x14ac:dyDescent="0.25">
      <c r="A125" s="17">
        <v>3</v>
      </c>
      <c r="B125" s="18" t="s">
        <v>153</v>
      </c>
      <c r="C125" s="14"/>
      <c r="D125" s="14"/>
      <c r="E125" s="14"/>
      <c r="F125" s="19">
        <v>0</v>
      </c>
      <c r="G125" s="39"/>
    </row>
    <row r="126" spans="1:7" ht="15.75" x14ac:dyDescent="0.25">
      <c r="A126" s="17">
        <v>4</v>
      </c>
      <c r="B126" s="18" t="s">
        <v>541</v>
      </c>
      <c r="C126" s="14"/>
      <c r="D126" s="14"/>
      <c r="E126" s="14"/>
      <c r="F126" s="19">
        <v>0</v>
      </c>
      <c r="G126" s="39"/>
    </row>
    <row r="127" spans="1:7" ht="15.75" x14ac:dyDescent="0.25">
      <c r="A127" s="17">
        <v>5</v>
      </c>
      <c r="B127" s="18" t="s">
        <v>38</v>
      </c>
      <c r="C127" s="26"/>
      <c r="D127" s="26"/>
      <c r="E127" s="26"/>
      <c r="F127" s="19">
        <v>0</v>
      </c>
      <c r="G127" s="40"/>
    </row>
    <row r="128" spans="1:7" ht="15.75" x14ac:dyDescent="0.25">
      <c r="A128" s="17">
        <v>6</v>
      </c>
      <c r="B128" s="18" t="s">
        <v>227</v>
      </c>
      <c r="C128" s="26"/>
      <c r="D128" s="26"/>
      <c r="E128" s="26"/>
      <c r="F128" s="19">
        <v>0</v>
      </c>
      <c r="G128" s="40"/>
    </row>
    <row r="129" spans="1:8" ht="15.75" x14ac:dyDescent="0.25">
      <c r="A129" s="17">
        <v>7</v>
      </c>
      <c r="B129" s="18" t="s">
        <v>548</v>
      </c>
      <c r="C129" s="26"/>
      <c r="D129" s="26"/>
      <c r="E129" s="26"/>
      <c r="F129" s="19">
        <v>0</v>
      </c>
      <c r="G129" s="40"/>
    </row>
    <row r="130" spans="1:8" ht="15.75" x14ac:dyDescent="0.25">
      <c r="A130" s="17">
        <v>8</v>
      </c>
      <c r="B130" s="18" t="s">
        <v>804</v>
      </c>
      <c r="C130" s="26"/>
      <c r="D130" s="26"/>
      <c r="E130" s="26"/>
      <c r="F130" s="19">
        <v>0</v>
      </c>
      <c r="G130" s="40"/>
    </row>
    <row r="131" spans="1:8" ht="15.75" x14ac:dyDescent="0.25">
      <c r="A131" s="17">
        <v>9</v>
      </c>
      <c r="B131" s="18" t="s">
        <v>41</v>
      </c>
      <c r="C131" s="26"/>
      <c r="D131" s="26"/>
      <c r="E131" s="26"/>
      <c r="F131" s="19">
        <v>0</v>
      </c>
      <c r="G131" s="40"/>
    </row>
    <row r="132" spans="1:8" ht="15.75" x14ac:dyDescent="0.25">
      <c r="A132" s="17">
        <v>10</v>
      </c>
      <c r="B132" s="18" t="s">
        <v>42</v>
      </c>
      <c r="C132" s="26"/>
      <c r="D132" s="26"/>
      <c r="E132" s="26"/>
      <c r="F132" s="19">
        <v>0</v>
      </c>
      <c r="G132" s="40"/>
    </row>
    <row r="133" spans="1:8" ht="15.75" x14ac:dyDescent="0.25">
      <c r="A133" s="17"/>
      <c r="B133" s="18"/>
      <c r="C133" s="26"/>
      <c r="D133" s="26"/>
      <c r="E133" s="26"/>
      <c r="F133" s="19"/>
      <c r="G133" s="49">
        <f>SUM(F123:F132)</f>
        <v>0</v>
      </c>
    </row>
    <row r="134" spans="1:8" ht="15.75" x14ac:dyDescent="0.25">
      <c r="A134" s="17"/>
      <c r="B134" s="18"/>
      <c r="C134" s="26"/>
      <c r="D134" s="35"/>
      <c r="E134" s="26"/>
      <c r="F134" s="19"/>
      <c r="G134" s="77"/>
    </row>
    <row r="135" spans="1:8" ht="15.75" x14ac:dyDescent="0.25">
      <c r="A135" s="17">
        <v>11</v>
      </c>
      <c r="B135" s="18" t="s">
        <v>814</v>
      </c>
      <c r="C135" s="26" t="s">
        <v>815</v>
      </c>
      <c r="D135" s="26" t="s">
        <v>817</v>
      </c>
      <c r="E135" s="26"/>
      <c r="F135" s="19"/>
      <c r="G135" s="39">
        <v>20232250</v>
      </c>
    </row>
    <row r="136" spans="1:8" ht="15.75" x14ac:dyDescent="0.25">
      <c r="A136" s="17">
        <v>12</v>
      </c>
      <c r="B136" s="18"/>
      <c r="C136" s="26" t="s">
        <v>816</v>
      </c>
      <c r="D136" s="26" t="s">
        <v>818</v>
      </c>
      <c r="E136" s="26"/>
      <c r="F136" s="19"/>
      <c r="G136" s="39">
        <v>14142000</v>
      </c>
    </row>
    <row r="137" spans="1:8" ht="15.75" x14ac:dyDescent="0.25">
      <c r="A137" s="17">
        <v>13</v>
      </c>
      <c r="B137" s="18"/>
      <c r="C137" s="26"/>
      <c r="D137" s="26"/>
      <c r="E137" s="26"/>
      <c r="F137" s="19"/>
      <c r="G137" s="39">
        <v>0</v>
      </c>
    </row>
    <row r="138" spans="1:8" ht="15.75" x14ac:dyDescent="0.25">
      <c r="A138" s="17"/>
      <c r="B138" s="18"/>
      <c r="C138" s="26"/>
      <c r="D138" s="26"/>
      <c r="E138" s="26"/>
      <c r="F138" s="19"/>
      <c r="G138" s="39">
        <v>0</v>
      </c>
    </row>
    <row r="139" spans="1:8" ht="15.75" x14ac:dyDescent="0.25">
      <c r="A139" s="17"/>
      <c r="B139" s="18"/>
      <c r="C139" s="18"/>
      <c r="D139" s="18"/>
      <c r="E139" s="13" t="s">
        <v>43</v>
      </c>
      <c r="F139" s="19"/>
      <c r="G139" s="44">
        <f>SUM(G135:G138)</f>
        <v>34374250</v>
      </c>
      <c r="H139" s="123"/>
    </row>
    <row r="140" spans="1:8" ht="15.75" x14ac:dyDescent="0.25">
      <c r="A140" s="20"/>
      <c r="B140" s="16"/>
      <c r="C140" s="16"/>
      <c r="D140" s="16"/>
      <c r="E140" s="16"/>
      <c r="F140" s="21"/>
      <c r="G140" s="21"/>
    </row>
    <row r="141" spans="1:8" ht="15.75" x14ac:dyDescent="0.25">
      <c r="A141" s="20"/>
      <c r="B141" s="16" t="s">
        <v>819</v>
      </c>
      <c r="C141" s="16"/>
      <c r="D141" s="16"/>
      <c r="E141" s="16"/>
      <c r="F141" s="21"/>
      <c r="G141" s="16"/>
      <c r="H141" s="124"/>
    </row>
    <row r="142" spans="1:8" x14ac:dyDescent="0.25">
      <c r="A142" s="8"/>
      <c r="B142" s="8" t="s">
        <v>29</v>
      </c>
      <c r="C142" s="120" t="s">
        <v>31</v>
      </c>
      <c r="E142" s="8" t="s">
        <v>36</v>
      </c>
      <c r="F142" s="11"/>
    </row>
    <row r="143" spans="1:8" x14ac:dyDescent="0.25">
      <c r="A143" s="8"/>
      <c r="F143" s="11"/>
    </row>
    <row r="144" spans="1:8" x14ac:dyDescent="0.25">
      <c r="A144" s="8"/>
      <c r="F144" s="11"/>
    </row>
    <row r="145" spans="1:7" x14ac:dyDescent="0.25">
      <c r="A145" s="8"/>
      <c r="F145" s="11"/>
    </row>
    <row r="146" spans="1:7" x14ac:dyDescent="0.25">
      <c r="A146" s="8"/>
      <c r="F146" s="11"/>
    </row>
    <row r="147" spans="1:7" x14ac:dyDescent="0.25">
      <c r="B147" s="28" t="s">
        <v>30</v>
      </c>
      <c r="C147" s="24" t="s">
        <v>768</v>
      </c>
      <c r="D147" s="24"/>
      <c r="E147" s="24" t="s">
        <v>3</v>
      </c>
      <c r="F147" s="45" t="s">
        <v>273</v>
      </c>
    </row>
    <row r="148" spans="1:7" x14ac:dyDescent="0.25">
      <c r="B148" s="8" t="s">
        <v>5</v>
      </c>
      <c r="C148" s="1" t="s">
        <v>33</v>
      </c>
      <c r="E148" s="1" t="s">
        <v>6</v>
      </c>
      <c r="F148" s="11" t="s">
        <v>37</v>
      </c>
    </row>
    <row r="150" spans="1:7" ht="15.75" x14ac:dyDescent="0.25">
      <c r="A150" s="2" t="s">
        <v>0</v>
      </c>
      <c r="B150" s="3"/>
      <c r="C150" s="3"/>
      <c r="D150" s="3"/>
      <c r="E150" s="3"/>
      <c r="F150" s="9"/>
      <c r="G150" s="4"/>
    </row>
    <row r="151" spans="1:7" ht="15.75" x14ac:dyDescent="0.25">
      <c r="A151" s="47" t="s">
        <v>820</v>
      </c>
      <c r="B151" s="48"/>
      <c r="C151" s="2"/>
      <c r="D151" s="2"/>
      <c r="E151" s="2"/>
      <c r="F151" s="10"/>
      <c r="G151" s="4"/>
    </row>
    <row r="152" spans="1:7" ht="15.75" x14ac:dyDescent="0.25">
      <c r="A152" s="47"/>
      <c r="B152" s="48"/>
      <c r="C152" s="2"/>
      <c r="D152" s="2"/>
      <c r="E152" s="2"/>
      <c r="F152" s="10"/>
      <c r="G152" s="4"/>
    </row>
    <row r="153" spans="1:7" ht="15.75" x14ac:dyDescent="0.25">
      <c r="A153" s="27" t="s">
        <v>801</v>
      </c>
      <c r="B153" s="27"/>
      <c r="C153" s="16"/>
      <c r="D153" s="16"/>
      <c r="E153" s="16"/>
      <c r="F153" s="21"/>
      <c r="G153" s="16"/>
    </row>
    <row r="154" spans="1:7" ht="15.75" x14ac:dyDescent="0.25">
      <c r="A154" s="27" t="s">
        <v>802</v>
      </c>
      <c r="B154" s="27"/>
      <c r="C154" s="16"/>
      <c r="D154" s="16"/>
      <c r="E154" s="16"/>
      <c r="F154" s="21"/>
      <c r="G154" s="16"/>
    </row>
    <row r="155" spans="1:7" ht="15.75" x14ac:dyDescent="0.25">
      <c r="A155" s="27" t="s">
        <v>803</v>
      </c>
      <c r="B155" s="27"/>
      <c r="C155" s="16"/>
      <c r="D155" s="16"/>
      <c r="E155" s="16"/>
      <c r="F155" s="21"/>
      <c r="G155" s="16"/>
    </row>
    <row r="156" spans="1:7" x14ac:dyDescent="0.25">
      <c r="F156" s="11"/>
    </row>
    <row r="157" spans="1:7" ht="15.75" x14ac:dyDescent="0.25">
      <c r="A157" s="12" t="s">
        <v>13</v>
      </c>
      <c r="B157" s="13" t="s">
        <v>12</v>
      </c>
      <c r="C157" s="14" t="s">
        <v>15</v>
      </c>
      <c r="D157" s="14" t="s">
        <v>521</v>
      </c>
      <c r="E157" s="14" t="s">
        <v>1</v>
      </c>
      <c r="F157" s="22" t="s">
        <v>8</v>
      </c>
      <c r="G157" s="12" t="s">
        <v>2</v>
      </c>
    </row>
    <row r="158" spans="1:7" ht="15.75" x14ac:dyDescent="0.25">
      <c r="A158" s="17">
        <v>1</v>
      </c>
      <c r="B158" s="18" t="s">
        <v>39</v>
      </c>
      <c r="C158" s="14"/>
      <c r="D158" s="14"/>
      <c r="E158" s="14"/>
      <c r="F158" s="19">
        <v>0</v>
      </c>
      <c r="G158" s="12"/>
    </row>
    <row r="159" spans="1:7" ht="15.75" x14ac:dyDescent="0.25">
      <c r="A159" s="17">
        <v>2</v>
      </c>
      <c r="B159" s="18" t="s">
        <v>446</v>
      </c>
      <c r="C159" s="14"/>
      <c r="D159" s="14"/>
      <c r="E159" s="14"/>
      <c r="F159" s="19">
        <v>0</v>
      </c>
      <c r="G159" s="39"/>
    </row>
    <row r="160" spans="1:7" ht="15.75" x14ac:dyDescent="0.25">
      <c r="A160" s="17">
        <v>3</v>
      </c>
      <c r="B160" s="18" t="s">
        <v>153</v>
      </c>
      <c r="C160" s="14"/>
      <c r="D160" s="14"/>
      <c r="E160" s="14"/>
      <c r="F160" s="19">
        <v>0</v>
      </c>
      <c r="G160" s="39"/>
    </row>
    <row r="161" spans="1:7" ht="15.75" x14ac:dyDescent="0.25">
      <c r="A161" s="17">
        <v>4</v>
      </c>
      <c r="B161" s="18" t="s">
        <v>541</v>
      </c>
      <c r="C161" s="14"/>
      <c r="D161" s="14"/>
      <c r="E161" s="14"/>
      <c r="F161" s="19">
        <v>0</v>
      </c>
      <c r="G161" s="39"/>
    </row>
    <row r="162" spans="1:7" ht="15.75" x14ac:dyDescent="0.25">
      <c r="A162" s="17">
        <v>5</v>
      </c>
      <c r="B162" s="18" t="s">
        <v>38</v>
      </c>
      <c r="C162" s="26"/>
      <c r="D162" s="26"/>
      <c r="E162" s="26"/>
      <c r="F162" s="19">
        <v>0</v>
      </c>
      <c r="G162" s="40"/>
    </row>
    <row r="163" spans="1:7" ht="15.75" x14ac:dyDescent="0.25">
      <c r="A163" s="17">
        <v>6</v>
      </c>
      <c r="B163" s="18" t="s">
        <v>227</v>
      </c>
      <c r="C163" s="26"/>
      <c r="D163" s="26"/>
      <c r="E163" s="26"/>
      <c r="F163" s="19">
        <v>0</v>
      </c>
      <c r="G163" s="40"/>
    </row>
    <row r="164" spans="1:7" ht="15.75" x14ac:dyDescent="0.25">
      <c r="A164" s="17">
        <v>7</v>
      </c>
      <c r="B164" s="18" t="s">
        <v>548</v>
      </c>
      <c r="C164" s="26"/>
      <c r="D164" s="26"/>
      <c r="E164" s="26"/>
      <c r="F164" s="19">
        <v>0</v>
      </c>
      <c r="G164" s="40"/>
    </row>
    <row r="165" spans="1:7" ht="15.75" x14ac:dyDescent="0.25">
      <c r="A165" s="17">
        <v>8</v>
      </c>
      <c r="B165" s="18" t="s">
        <v>804</v>
      </c>
      <c r="C165" s="26"/>
      <c r="D165" s="26"/>
      <c r="E165" s="26"/>
      <c r="F165" s="19">
        <v>0</v>
      </c>
      <c r="G165" s="40"/>
    </row>
    <row r="166" spans="1:7" ht="15.75" x14ac:dyDescent="0.25">
      <c r="A166" s="17">
        <v>9</v>
      </c>
      <c r="B166" s="18" t="s">
        <v>41</v>
      </c>
      <c r="C166" s="26"/>
      <c r="D166" s="26"/>
      <c r="E166" s="26"/>
      <c r="F166" s="19">
        <v>0</v>
      </c>
      <c r="G166" s="40"/>
    </row>
    <row r="167" spans="1:7" ht="15.75" x14ac:dyDescent="0.25">
      <c r="A167" s="17">
        <v>10</v>
      </c>
      <c r="B167" s="18" t="s">
        <v>42</v>
      </c>
      <c r="C167" s="26"/>
      <c r="D167" s="26"/>
      <c r="E167" s="26"/>
      <c r="F167" s="19">
        <v>0</v>
      </c>
      <c r="G167" s="40"/>
    </row>
    <row r="168" spans="1:7" ht="15.75" x14ac:dyDescent="0.25">
      <c r="A168" s="17"/>
      <c r="B168" s="18"/>
      <c r="C168" s="26"/>
      <c r="D168" s="26"/>
      <c r="E168" s="26"/>
      <c r="F168" s="19"/>
      <c r="G168" s="49">
        <f>SUM(F158:F167)</f>
        <v>0</v>
      </c>
    </row>
    <row r="169" spans="1:7" ht="15.75" x14ac:dyDescent="0.25">
      <c r="A169" s="17"/>
      <c r="B169" s="18"/>
      <c r="C169" s="26"/>
      <c r="D169" s="35"/>
      <c r="E169" s="26"/>
      <c r="F169" s="19"/>
      <c r="G169" s="77"/>
    </row>
    <row r="170" spans="1:7" ht="15.75" x14ac:dyDescent="0.25">
      <c r="A170" s="17">
        <v>11</v>
      </c>
      <c r="B170" s="18" t="s">
        <v>342</v>
      </c>
      <c r="C170" s="26"/>
      <c r="D170" s="26" t="s">
        <v>811</v>
      </c>
      <c r="E170" s="26"/>
      <c r="F170" s="19"/>
      <c r="G170" s="77">
        <f>11480000</f>
        <v>11480000</v>
      </c>
    </row>
    <row r="171" spans="1:7" ht="15.75" x14ac:dyDescent="0.25">
      <c r="A171" s="17">
        <v>12</v>
      </c>
      <c r="B171" s="18" t="s">
        <v>717</v>
      </c>
      <c r="C171" s="26"/>
      <c r="D171" s="16" t="s">
        <v>812</v>
      </c>
      <c r="E171" s="26"/>
      <c r="F171" s="19"/>
      <c r="G171" s="77">
        <v>8500000</v>
      </c>
    </row>
    <row r="172" spans="1:7" ht="15.75" x14ac:dyDescent="0.25">
      <c r="A172" s="17">
        <v>13</v>
      </c>
      <c r="B172" s="18" t="s">
        <v>360</v>
      </c>
      <c r="C172" s="26"/>
      <c r="D172" s="26" t="s">
        <v>813</v>
      </c>
      <c r="E172" s="26"/>
      <c r="F172" s="19"/>
      <c r="G172" s="39">
        <f>11624010-10</f>
        <v>11624000</v>
      </c>
    </row>
    <row r="173" spans="1:7" ht="15.75" x14ac:dyDescent="0.25">
      <c r="A173" s="17">
        <v>14</v>
      </c>
      <c r="B173" s="18" t="s">
        <v>821</v>
      </c>
      <c r="C173" s="26"/>
      <c r="D173" s="26">
        <v>2588997222</v>
      </c>
      <c r="E173" s="26"/>
      <c r="F173" s="19"/>
      <c r="G173" s="39">
        <v>762</v>
      </c>
    </row>
    <row r="174" spans="1:7" ht="15.75" x14ac:dyDescent="0.25">
      <c r="A174" s="17"/>
      <c r="B174" s="18"/>
      <c r="C174" s="26"/>
      <c r="D174" s="26"/>
      <c r="E174" s="26"/>
      <c r="F174" s="19"/>
      <c r="G174" s="39"/>
    </row>
    <row r="175" spans="1:7" ht="15.75" x14ac:dyDescent="0.25">
      <c r="A175" s="17"/>
      <c r="B175" s="18"/>
      <c r="C175" s="26"/>
      <c r="D175" s="26"/>
      <c r="E175" s="26"/>
      <c r="F175" s="19"/>
      <c r="G175" s="39"/>
    </row>
    <row r="176" spans="1:7" ht="15.75" x14ac:dyDescent="0.25">
      <c r="A176" s="17"/>
      <c r="B176" s="18"/>
      <c r="C176" s="26"/>
      <c r="D176" s="26"/>
      <c r="E176" s="26"/>
      <c r="F176" s="19"/>
      <c r="G176" s="39"/>
    </row>
    <row r="177" spans="1:8" ht="15.75" x14ac:dyDescent="0.25">
      <c r="A177" s="17"/>
      <c r="B177" s="18"/>
      <c r="C177" s="18"/>
      <c r="D177" s="18"/>
      <c r="E177" s="13" t="s">
        <v>43</v>
      </c>
      <c r="F177" s="19"/>
      <c r="G177" s="44">
        <f>SUM(G170:G176)</f>
        <v>31604762</v>
      </c>
      <c r="H177" s="123"/>
    </row>
    <row r="178" spans="1:8" ht="15.75" x14ac:dyDescent="0.25">
      <c r="A178" s="20"/>
      <c r="B178" s="16"/>
      <c r="C178" s="16"/>
      <c r="D178" s="16"/>
      <c r="E178" s="16"/>
      <c r="F178" s="21"/>
      <c r="G178" s="21"/>
    </row>
    <row r="179" spans="1:8" ht="15.75" x14ac:dyDescent="0.25">
      <c r="A179" s="20"/>
      <c r="B179" s="16" t="s">
        <v>822</v>
      </c>
      <c r="C179" s="16"/>
      <c r="D179" s="16"/>
      <c r="E179" s="16"/>
      <c r="F179" s="21"/>
      <c r="G179" s="16"/>
      <c r="H179" s="124"/>
    </row>
    <row r="180" spans="1:8" x14ac:dyDescent="0.25">
      <c r="A180" s="8"/>
      <c r="B180" s="8" t="s">
        <v>29</v>
      </c>
      <c r="C180" s="120" t="s">
        <v>31</v>
      </c>
      <c r="E180" s="8" t="s">
        <v>36</v>
      </c>
      <c r="F180" s="11"/>
    </row>
    <row r="181" spans="1:8" x14ac:dyDescent="0.25">
      <c r="A181" s="8"/>
      <c r="F181" s="11"/>
    </row>
    <row r="182" spans="1:8" x14ac:dyDescent="0.25">
      <c r="A182" s="8"/>
      <c r="F182" s="11"/>
    </row>
    <row r="183" spans="1:8" x14ac:dyDescent="0.25">
      <c r="A183" s="8"/>
      <c r="F183" s="11"/>
    </row>
    <row r="184" spans="1:8" x14ac:dyDescent="0.25">
      <c r="A184" s="8"/>
      <c r="F184" s="11"/>
    </row>
    <row r="185" spans="1:8" x14ac:dyDescent="0.25">
      <c r="B185" s="28" t="s">
        <v>30</v>
      </c>
      <c r="C185" s="24" t="s">
        <v>768</v>
      </c>
      <c r="D185" s="24"/>
      <c r="E185" s="24" t="s">
        <v>3</v>
      </c>
      <c r="F185" s="45" t="s">
        <v>273</v>
      </c>
    </row>
    <row r="186" spans="1:8" x14ac:dyDescent="0.25">
      <c r="B186" s="8" t="s">
        <v>5</v>
      </c>
      <c r="C186" s="1" t="s">
        <v>33</v>
      </c>
      <c r="E186" s="1" t="s">
        <v>6</v>
      </c>
      <c r="F186" s="11" t="s">
        <v>37</v>
      </c>
    </row>
    <row r="188" spans="1:8" ht="15.75" x14ac:dyDescent="0.25">
      <c r="A188" s="2" t="s">
        <v>0</v>
      </c>
      <c r="B188" s="3"/>
      <c r="C188" s="3"/>
      <c r="D188" s="3"/>
      <c r="E188" s="3"/>
      <c r="F188" s="9"/>
      <c r="G188" s="4"/>
    </row>
    <row r="189" spans="1:8" ht="15.75" x14ac:dyDescent="0.25">
      <c r="A189" s="47" t="s">
        <v>823</v>
      </c>
      <c r="B189" s="48"/>
      <c r="C189" s="2"/>
      <c r="D189" s="2"/>
      <c r="E189" s="2"/>
      <c r="F189" s="10"/>
      <c r="G189" s="4"/>
    </row>
    <row r="190" spans="1:8" ht="15.75" x14ac:dyDescent="0.25">
      <c r="A190" s="47"/>
      <c r="B190" s="48"/>
      <c r="C190" s="2"/>
      <c r="D190" s="2"/>
      <c r="E190" s="2"/>
      <c r="F190" s="10"/>
      <c r="G190" s="4"/>
    </row>
    <row r="191" spans="1:8" ht="15.75" x14ac:dyDescent="0.25">
      <c r="A191" s="27" t="s">
        <v>824</v>
      </c>
      <c r="B191" s="27"/>
      <c r="C191" s="16"/>
      <c r="D191" s="16"/>
      <c r="E191" s="16"/>
      <c r="F191" s="21"/>
      <c r="G191" s="16"/>
    </row>
    <row r="192" spans="1:8" ht="15.75" x14ac:dyDescent="0.25">
      <c r="A192" s="27" t="s">
        <v>825</v>
      </c>
      <c r="B192" s="27"/>
      <c r="C192" s="16"/>
      <c r="D192" s="16"/>
      <c r="E192" s="16"/>
      <c r="F192" s="21"/>
      <c r="G192" s="16"/>
    </row>
    <row r="193" spans="1:7" ht="15.75" x14ac:dyDescent="0.25">
      <c r="A193" s="27" t="s">
        <v>826</v>
      </c>
      <c r="B193" s="27"/>
      <c r="C193" s="16"/>
      <c r="D193" s="16"/>
      <c r="E193" s="16"/>
      <c r="F193" s="21"/>
      <c r="G193" s="16"/>
    </row>
    <row r="194" spans="1:7" x14ac:dyDescent="0.25">
      <c r="F194" s="11"/>
    </row>
    <row r="195" spans="1:7" ht="15.75" x14ac:dyDescent="0.25">
      <c r="A195" s="12" t="s">
        <v>13</v>
      </c>
      <c r="B195" s="13" t="s">
        <v>12</v>
      </c>
      <c r="C195" s="14" t="s">
        <v>15</v>
      </c>
      <c r="D195" s="14" t="s">
        <v>521</v>
      </c>
      <c r="E195" s="14" t="s">
        <v>1</v>
      </c>
      <c r="F195" s="22" t="s">
        <v>8</v>
      </c>
      <c r="G195" s="12" t="s">
        <v>2</v>
      </c>
    </row>
    <row r="196" spans="1:7" ht="15.75" x14ac:dyDescent="0.25">
      <c r="A196" s="17">
        <v>1</v>
      </c>
      <c r="B196" s="18" t="s">
        <v>39</v>
      </c>
      <c r="C196" s="14"/>
      <c r="D196" s="14"/>
      <c r="E196" s="14"/>
      <c r="F196" s="19">
        <v>0</v>
      </c>
      <c r="G196" s="12"/>
    </row>
    <row r="197" spans="1:7" ht="15.75" x14ac:dyDescent="0.25">
      <c r="A197" s="17">
        <v>2</v>
      </c>
      <c r="B197" s="18" t="s">
        <v>446</v>
      </c>
      <c r="C197" s="14"/>
      <c r="D197" s="14"/>
      <c r="E197" s="14"/>
      <c r="F197" s="19">
        <v>27549800</v>
      </c>
      <c r="G197" s="39"/>
    </row>
    <row r="198" spans="1:7" ht="15.75" x14ac:dyDescent="0.25">
      <c r="A198" s="17">
        <v>3</v>
      </c>
      <c r="B198" s="18" t="s">
        <v>153</v>
      </c>
      <c r="C198" s="14"/>
      <c r="D198" s="14"/>
      <c r="E198" s="14"/>
      <c r="F198" s="19">
        <v>0</v>
      </c>
      <c r="G198" s="39"/>
    </row>
    <row r="199" spans="1:7" ht="15.75" x14ac:dyDescent="0.25">
      <c r="A199" s="17">
        <v>4</v>
      </c>
      <c r="B199" s="18" t="s">
        <v>541</v>
      </c>
      <c r="C199" s="14"/>
      <c r="D199" s="14"/>
      <c r="E199" s="14"/>
      <c r="F199" s="19">
        <v>0</v>
      </c>
      <c r="G199" s="39"/>
    </row>
    <row r="200" spans="1:7" ht="15.75" x14ac:dyDescent="0.25">
      <c r="A200" s="17">
        <v>5</v>
      </c>
      <c r="B200" s="18" t="s">
        <v>38</v>
      </c>
      <c r="C200" s="14"/>
      <c r="D200" s="26"/>
      <c r="E200" s="26"/>
      <c r="F200" s="19">
        <v>688745</v>
      </c>
      <c r="G200" s="40"/>
    </row>
    <row r="201" spans="1:7" ht="15.75" x14ac:dyDescent="0.25">
      <c r="A201" s="17">
        <v>6</v>
      </c>
      <c r="B201" s="18" t="s">
        <v>227</v>
      </c>
      <c r="C201" s="26"/>
      <c r="D201" s="26"/>
      <c r="E201" s="26"/>
      <c r="F201" s="19">
        <v>115840</v>
      </c>
      <c r="G201" s="40"/>
    </row>
    <row r="202" spans="1:7" ht="15.75" x14ac:dyDescent="0.25">
      <c r="A202" s="17">
        <v>7</v>
      </c>
      <c r="B202" s="18" t="s">
        <v>548</v>
      </c>
      <c r="C202" s="26"/>
      <c r="D202" s="26"/>
      <c r="E202" s="26"/>
      <c r="F202" s="19">
        <v>30000</v>
      </c>
      <c r="G202" s="40"/>
    </row>
    <row r="203" spans="1:7" ht="15.75" x14ac:dyDescent="0.25">
      <c r="A203" s="17">
        <v>8</v>
      </c>
      <c r="B203" s="18" t="s">
        <v>804</v>
      </c>
      <c r="C203" s="26"/>
      <c r="D203" s="26"/>
      <c r="E203" s="26"/>
      <c r="F203" s="19">
        <v>0</v>
      </c>
      <c r="G203" s="40"/>
    </row>
    <row r="204" spans="1:7" ht="15.75" x14ac:dyDescent="0.25">
      <c r="A204" s="17">
        <v>9</v>
      </c>
      <c r="B204" s="18" t="s">
        <v>41</v>
      </c>
      <c r="C204" s="26"/>
      <c r="D204" s="26"/>
      <c r="E204" s="26"/>
      <c r="F204" s="19">
        <v>250000</v>
      </c>
      <c r="G204" s="40"/>
    </row>
    <row r="205" spans="1:7" ht="15.75" x14ac:dyDescent="0.25">
      <c r="A205" s="17">
        <v>10</v>
      </c>
      <c r="B205" s="18" t="s">
        <v>42</v>
      </c>
      <c r="C205" s="26"/>
      <c r="D205" s="26"/>
      <c r="E205" s="26"/>
      <c r="F205" s="19">
        <v>200000</v>
      </c>
      <c r="G205" s="40"/>
    </row>
    <row r="206" spans="1:7" ht="15.75" x14ac:dyDescent="0.25">
      <c r="A206" s="17"/>
      <c r="B206" s="18"/>
      <c r="C206" s="26"/>
      <c r="D206" s="26"/>
      <c r="E206" s="26"/>
      <c r="F206" s="19"/>
      <c r="G206" s="49">
        <f>SUM(F196:F205)</f>
        <v>28834385</v>
      </c>
    </row>
    <row r="207" spans="1:7" ht="15.75" x14ac:dyDescent="0.25">
      <c r="A207" s="17"/>
      <c r="B207" s="18"/>
      <c r="C207" s="26"/>
      <c r="D207" s="35"/>
      <c r="E207" s="26"/>
      <c r="F207" s="19"/>
      <c r="G207" s="77"/>
    </row>
    <row r="208" spans="1:7" ht="15.75" x14ac:dyDescent="0.25">
      <c r="A208" s="17">
        <v>11</v>
      </c>
      <c r="B208" s="18" t="s">
        <v>532</v>
      </c>
      <c r="C208" s="26"/>
      <c r="D208" s="35" t="s">
        <v>233</v>
      </c>
      <c r="E208" s="26"/>
      <c r="F208" s="19"/>
      <c r="G208" s="77">
        <v>15000000</v>
      </c>
    </row>
    <row r="209" spans="1:7" ht="15.75" x14ac:dyDescent="0.25">
      <c r="A209" s="17">
        <v>12</v>
      </c>
      <c r="B209" s="18"/>
      <c r="C209" s="26"/>
      <c r="D209" s="16"/>
      <c r="E209" s="26"/>
      <c r="F209" s="19"/>
      <c r="G209" s="77"/>
    </row>
    <row r="210" spans="1:7" ht="15.75" x14ac:dyDescent="0.25">
      <c r="A210" s="17">
        <v>13</v>
      </c>
      <c r="B210" s="18"/>
      <c r="C210" s="26"/>
      <c r="D210" s="26"/>
      <c r="E210" s="26"/>
      <c r="F210" s="19"/>
      <c r="G210" s="39"/>
    </row>
    <row r="211" spans="1:7" ht="15.75" x14ac:dyDescent="0.25">
      <c r="A211" s="17">
        <v>14</v>
      </c>
      <c r="B211" s="18"/>
      <c r="C211" s="26"/>
      <c r="D211" s="26"/>
      <c r="E211" s="26"/>
      <c r="F211" s="19"/>
      <c r="G211" s="39"/>
    </row>
    <row r="212" spans="1:7" ht="15.75" x14ac:dyDescent="0.25">
      <c r="A212" s="17"/>
      <c r="B212" s="18"/>
      <c r="C212" s="26"/>
      <c r="D212" s="26"/>
      <c r="E212" s="26"/>
      <c r="F212" s="19"/>
      <c r="G212" s="39"/>
    </row>
    <row r="213" spans="1:7" ht="15.75" x14ac:dyDescent="0.25">
      <c r="A213" s="17"/>
      <c r="B213" s="18"/>
      <c r="C213" s="26"/>
      <c r="D213" s="26"/>
      <c r="E213" s="26"/>
      <c r="F213" s="19"/>
      <c r="G213" s="39"/>
    </row>
    <row r="214" spans="1:7" ht="15.75" x14ac:dyDescent="0.25">
      <c r="A214" s="17"/>
      <c r="B214" s="18"/>
      <c r="C214" s="26"/>
      <c r="D214" s="26"/>
      <c r="E214" s="26"/>
      <c r="F214" s="19"/>
      <c r="G214" s="39"/>
    </row>
    <row r="215" spans="1:7" ht="15.75" x14ac:dyDescent="0.25">
      <c r="A215" s="17"/>
      <c r="B215" s="18"/>
      <c r="C215" s="18"/>
      <c r="D215" s="18"/>
      <c r="E215" s="13" t="s">
        <v>43</v>
      </c>
      <c r="F215" s="19"/>
      <c r="G215" s="44">
        <f>SUM(G206:G214)</f>
        <v>43834385</v>
      </c>
    </row>
    <row r="216" spans="1:7" ht="15.75" x14ac:dyDescent="0.25">
      <c r="A216" s="20"/>
      <c r="B216" s="16"/>
      <c r="C216" s="16"/>
      <c r="D216" s="16"/>
      <c r="E216" s="16"/>
      <c r="F216" s="21"/>
      <c r="G216" s="21"/>
    </row>
    <row r="217" spans="1:7" ht="15.75" x14ac:dyDescent="0.25">
      <c r="A217" s="20"/>
      <c r="B217" s="16" t="s">
        <v>827</v>
      </c>
      <c r="C217" s="16"/>
      <c r="D217" s="16"/>
      <c r="E217" s="16"/>
      <c r="F217" s="21"/>
      <c r="G217" s="16"/>
    </row>
    <row r="218" spans="1:7" x14ac:dyDescent="0.25">
      <c r="A218" s="8"/>
      <c r="B218" s="8" t="s">
        <v>29</v>
      </c>
      <c r="C218" s="120" t="s">
        <v>31</v>
      </c>
      <c r="E218" s="8" t="s">
        <v>36</v>
      </c>
      <c r="F218" s="11"/>
    </row>
    <row r="219" spans="1:7" x14ac:dyDescent="0.25">
      <c r="A219" s="8"/>
      <c r="F219" s="11"/>
    </row>
    <row r="220" spans="1:7" x14ac:dyDescent="0.25">
      <c r="A220" s="8"/>
      <c r="F220" s="11"/>
    </row>
    <row r="221" spans="1:7" x14ac:dyDescent="0.25">
      <c r="A221" s="8"/>
      <c r="F221" s="11"/>
    </row>
    <row r="222" spans="1:7" x14ac:dyDescent="0.25">
      <c r="A222" s="8"/>
      <c r="F222" s="11"/>
    </row>
    <row r="223" spans="1:7" x14ac:dyDescent="0.25">
      <c r="B223" s="28" t="s">
        <v>30</v>
      </c>
      <c r="C223" s="24" t="s">
        <v>768</v>
      </c>
      <c r="D223" s="24"/>
      <c r="E223" s="24" t="s">
        <v>3</v>
      </c>
      <c r="F223" s="45" t="s">
        <v>273</v>
      </c>
    </row>
    <row r="224" spans="1:7" x14ac:dyDescent="0.25">
      <c r="B224" s="8" t="s">
        <v>5</v>
      </c>
      <c r="C224" s="1" t="s">
        <v>33</v>
      </c>
      <c r="E224" s="1" t="s">
        <v>6</v>
      </c>
      <c r="F224" s="11" t="s">
        <v>37</v>
      </c>
    </row>
  </sheetData>
  <pageMargins left="0.7" right="0.7" top="0.75" bottom="0.75" header="0.3" footer="0.3"/>
  <pageSetup paperSize="5" scale="75" orientation="landscape" horizontalDpi="4294967293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610"/>
  <sheetViews>
    <sheetView topLeftCell="A185" workbookViewId="0">
      <selection activeCell="C197" sqref="C197"/>
    </sheetView>
  </sheetViews>
  <sheetFormatPr defaultRowHeight="15" x14ac:dyDescent="0.25"/>
  <cols>
    <col min="1" max="1" width="7.140625" style="1" customWidth="1"/>
    <col min="2" max="2" width="63.42578125" style="1" customWidth="1"/>
    <col min="3" max="3" width="25" style="1" customWidth="1"/>
    <col min="4" max="4" width="24.7109375" style="1" customWidth="1"/>
    <col min="5" max="5" width="25" style="1" customWidth="1"/>
    <col min="6" max="6" width="17.42578125" style="1" customWidth="1"/>
    <col min="7" max="7" width="18.28515625" style="1" customWidth="1"/>
    <col min="8" max="8" width="14.7109375" style="1" customWidth="1"/>
    <col min="9" max="16384" width="9.140625" style="1"/>
  </cols>
  <sheetData>
    <row r="1" spans="1:7" ht="15.75" x14ac:dyDescent="0.25">
      <c r="A1" s="2" t="s">
        <v>0</v>
      </c>
      <c r="B1" s="3"/>
      <c r="C1" s="3"/>
      <c r="D1" s="3"/>
      <c r="E1" s="3"/>
      <c r="F1" s="9"/>
      <c r="G1" s="4"/>
    </row>
    <row r="2" spans="1:7" ht="15.75" x14ac:dyDescent="0.25">
      <c r="A2" s="47" t="s">
        <v>820</v>
      </c>
      <c r="B2" s="48"/>
      <c r="C2" s="2"/>
      <c r="D2" s="2"/>
      <c r="E2" s="2"/>
      <c r="F2" s="10"/>
      <c r="G2" s="4"/>
    </row>
    <row r="3" spans="1:7" ht="15.75" x14ac:dyDescent="0.25">
      <c r="A3" s="47"/>
      <c r="B3" s="48"/>
      <c r="C3" s="2"/>
      <c r="D3" s="2"/>
      <c r="E3" s="2"/>
      <c r="F3" s="10"/>
      <c r="G3" s="4"/>
    </row>
    <row r="4" spans="1:7" ht="15.75" x14ac:dyDescent="0.25">
      <c r="A4" s="27" t="s">
        <v>801</v>
      </c>
      <c r="B4" s="27"/>
      <c r="C4" s="16"/>
      <c r="D4" s="16"/>
      <c r="E4" s="16"/>
      <c r="F4" s="21"/>
      <c r="G4" s="16"/>
    </row>
    <row r="5" spans="1:7" ht="15.75" x14ac:dyDescent="0.25">
      <c r="A5" s="27" t="s">
        <v>802</v>
      </c>
      <c r="B5" s="27"/>
      <c r="C5" s="16"/>
      <c r="D5" s="16"/>
      <c r="E5" s="16"/>
      <c r="F5" s="21"/>
      <c r="G5" s="16"/>
    </row>
    <row r="6" spans="1:7" ht="15.75" x14ac:dyDescent="0.25">
      <c r="A6" s="27" t="s">
        <v>803</v>
      </c>
      <c r="B6" s="27"/>
      <c r="C6" s="16"/>
      <c r="D6" s="16"/>
      <c r="E6" s="16"/>
      <c r="F6" s="21"/>
      <c r="G6" s="16"/>
    </row>
    <row r="7" spans="1:7" x14ac:dyDescent="0.25">
      <c r="F7" s="11"/>
    </row>
    <row r="8" spans="1:7" ht="15.75" x14ac:dyDescent="0.25">
      <c r="A8" s="12" t="s">
        <v>13</v>
      </c>
      <c r="B8" s="13" t="s">
        <v>12</v>
      </c>
      <c r="C8" s="14" t="s">
        <v>15</v>
      </c>
      <c r="D8" s="14" t="s">
        <v>521</v>
      </c>
      <c r="E8" s="14" t="s">
        <v>1</v>
      </c>
      <c r="F8" s="22" t="s">
        <v>8</v>
      </c>
      <c r="G8" s="12" t="s">
        <v>2</v>
      </c>
    </row>
    <row r="9" spans="1:7" ht="15.75" x14ac:dyDescent="0.25">
      <c r="A9" s="17">
        <v>1</v>
      </c>
      <c r="B9" s="18" t="s">
        <v>39</v>
      </c>
      <c r="C9" s="14"/>
      <c r="D9" s="14"/>
      <c r="E9" s="14"/>
      <c r="F9" s="19">
        <v>0</v>
      </c>
      <c r="G9" s="12"/>
    </row>
    <row r="10" spans="1:7" ht="15.75" x14ac:dyDescent="0.25">
      <c r="A10" s="17">
        <v>2</v>
      </c>
      <c r="B10" s="18" t="s">
        <v>446</v>
      </c>
      <c r="C10" s="14"/>
      <c r="D10" s="14"/>
      <c r="E10" s="14"/>
      <c r="F10" s="19">
        <v>0</v>
      </c>
      <c r="G10" s="39"/>
    </row>
    <row r="11" spans="1:7" ht="15.75" x14ac:dyDescent="0.25">
      <c r="A11" s="17">
        <v>3</v>
      </c>
      <c r="B11" s="18" t="s">
        <v>153</v>
      </c>
      <c r="C11" s="14"/>
      <c r="D11" s="14"/>
      <c r="E11" s="14"/>
      <c r="F11" s="19">
        <v>0</v>
      </c>
      <c r="G11" s="39"/>
    </row>
    <row r="12" spans="1:7" ht="15.75" x14ac:dyDescent="0.25">
      <c r="A12" s="17">
        <v>4</v>
      </c>
      <c r="B12" s="18" t="s">
        <v>541</v>
      </c>
      <c r="C12" s="14"/>
      <c r="D12" s="14"/>
      <c r="E12" s="14"/>
      <c r="F12" s="19">
        <v>0</v>
      </c>
      <c r="G12" s="39"/>
    </row>
    <row r="13" spans="1:7" ht="15.75" x14ac:dyDescent="0.25">
      <c r="A13" s="17">
        <v>5</v>
      </c>
      <c r="B13" s="18" t="s">
        <v>38</v>
      </c>
      <c r="C13" s="26"/>
      <c r="D13" s="26"/>
      <c r="E13" s="26"/>
      <c r="F13" s="19">
        <v>0</v>
      </c>
      <c r="G13" s="40"/>
    </row>
    <row r="14" spans="1:7" ht="15.75" x14ac:dyDescent="0.25">
      <c r="A14" s="17">
        <v>6</v>
      </c>
      <c r="B14" s="18" t="s">
        <v>227</v>
      </c>
      <c r="C14" s="26"/>
      <c r="D14" s="26"/>
      <c r="E14" s="26"/>
      <c r="F14" s="19">
        <v>0</v>
      </c>
      <c r="G14" s="40"/>
    </row>
    <row r="15" spans="1:7" ht="15.75" x14ac:dyDescent="0.25">
      <c r="A15" s="17">
        <v>7</v>
      </c>
      <c r="B15" s="18" t="s">
        <v>548</v>
      </c>
      <c r="C15" s="26"/>
      <c r="D15" s="26"/>
      <c r="E15" s="26"/>
      <c r="F15" s="19">
        <v>0</v>
      </c>
      <c r="G15" s="40"/>
    </row>
    <row r="16" spans="1:7" ht="15.75" x14ac:dyDescent="0.25">
      <c r="A16" s="17">
        <v>8</v>
      </c>
      <c r="B16" s="18" t="s">
        <v>804</v>
      </c>
      <c r="C16" s="26"/>
      <c r="D16" s="26"/>
      <c r="E16" s="26"/>
      <c r="F16" s="19">
        <v>0</v>
      </c>
      <c r="G16" s="40"/>
    </row>
    <row r="17" spans="1:8" ht="15.75" x14ac:dyDescent="0.25">
      <c r="A17" s="17">
        <v>9</v>
      </c>
      <c r="B17" s="18" t="s">
        <v>41</v>
      </c>
      <c r="C17" s="26"/>
      <c r="D17" s="26"/>
      <c r="E17" s="26"/>
      <c r="F17" s="19">
        <v>0</v>
      </c>
      <c r="G17" s="40"/>
    </row>
    <row r="18" spans="1:8" ht="15.75" x14ac:dyDescent="0.25">
      <c r="A18" s="17">
        <v>10</v>
      </c>
      <c r="B18" s="18" t="s">
        <v>42</v>
      </c>
      <c r="C18" s="26"/>
      <c r="D18" s="26"/>
      <c r="E18" s="26"/>
      <c r="F18" s="19">
        <v>0</v>
      </c>
      <c r="G18" s="40"/>
    </row>
    <row r="19" spans="1:8" ht="15.75" x14ac:dyDescent="0.25">
      <c r="A19" s="17"/>
      <c r="B19" s="18"/>
      <c r="C19" s="26"/>
      <c r="D19" s="26"/>
      <c r="E19" s="26"/>
      <c r="F19" s="19"/>
      <c r="G19" s="49">
        <f>SUM(F9:F18)</f>
        <v>0</v>
      </c>
    </row>
    <row r="20" spans="1:8" ht="15.75" x14ac:dyDescent="0.25">
      <c r="A20" s="17"/>
      <c r="B20" s="18"/>
      <c r="C20" s="26"/>
      <c r="D20" s="35"/>
      <c r="E20" s="26"/>
      <c r="F20" s="19"/>
      <c r="G20" s="77"/>
    </row>
    <row r="21" spans="1:8" ht="15.75" x14ac:dyDescent="0.25">
      <c r="A21" s="17">
        <v>11</v>
      </c>
      <c r="B21" s="18" t="s">
        <v>342</v>
      </c>
      <c r="C21" s="26"/>
      <c r="D21" s="26" t="s">
        <v>811</v>
      </c>
      <c r="E21" s="26"/>
      <c r="F21" s="19"/>
      <c r="G21" s="77">
        <f>11480000</f>
        <v>11480000</v>
      </c>
    </row>
    <row r="22" spans="1:8" ht="15.75" x14ac:dyDescent="0.25">
      <c r="A22" s="17">
        <v>12</v>
      </c>
      <c r="B22" s="18" t="s">
        <v>717</v>
      </c>
      <c r="C22" s="26"/>
      <c r="D22" s="16" t="s">
        <v>812</v>
      </c>
      <c r="E22" s="26"/>
      <c r="F22" s="19"/>
      <c r="G22" s="77">
        <v>8500000</v>
      </c>
    </row>
    <row r="23" spans="1:8" ht="15.75" x14ac:dyDescent="0.25">
      <c r="A23" s="17">
        <v>13</v>
      </c>
      <c r="B23" s="18" t="s">
        <v>360</v>
      </c>
      <c r="C23" s="26"/>
      <c r="D23" s="26" t="s">
        <v>813</v>
      </c>
      <c r="E23" s="26"/>
      <c r="F23" s="19"/>
      <c r="G23" s="39">
        <f>11624010-10</f>
        <v>11624000</v>
      </c>
    </row>
    <row r="24" spans="1:8" ht="15.75" x14ac:dyDescent="0.25">
      <c r="A24" s="17">
        <v>14</v>
      </c>
      <c r="B24" s="18" t="s">
        <v>821</v>
      </c>
      <c r="C24" s="26"/>
      <c r="D24" s="26">
        <v>2588997222</v>
      </c>
      <c r="E24" s="26"/>
      <c r="F24" s="19"/>
      <c r="G24" s="39">
        <v>762</v>
      </c>
    </row>
    <row r="25" spans="1:8" ht="15.75" x14ac:dyDescent="0.25">
      <c r="A25" s="17"/>
      <c r="B25" s="18"/>
      <c r="C25" s="26"/>
      <c r="D25" s="26"/>
      <c r="E25" s="26"/>
      <c r="F25" s="19"/>
      <c r="G25" s="39"/>
    </row>
    <row r="26" spans="1:8" ht="15.75" x14ac:dyDescent="0.25">
      <c r="A26" s="17"/>
      <c r="B26" s="18"/>
      <c r="C26" s="26"/>
      <c r="D26" s="26"/>
      <c r="E26" s="26"/>
      <c r="F26" s="19"/>
      <c r="G26" s="39"/>
    </row>
    <row r="27" spans="1:8" ht="15.75" x14ac:dyDescent="0.25">
      <c r="A27" s="17"/>
      <c r="B27" s="18"/>
      <c r="C27" s="26"/>
      <c r="D27" s="26"/>
      <c r="E27" s="26"/>
      <c r="F27" s="19"/>
      <c r="G27" s="39"/>
    </row>
    <row r="28" spans="1:8" ht="15.75" x14ac:dyDescent="0.25">
      <c r="A28" s="17"/>
      <c r="B28" s="18"/>
      <c r="C28" s="18"/>
      <c r="D28" s="18"/>
      <c r="E28" s="13" t="s">
        <v>43</v>
      </c>
      <c r="F28" s="19"/>
      <c r="G28" s="44">
        <f>SUM(G21:G27)</f>
        <v>31604762</v>
      </c>
      <c r="H28" s="123"/>
    </row>
    <row r="29" spans="1:8" ht="15.75" x14ac:dyDescent="0.25">
      <c r="A29" s="20"/>
      <c r="B29" s="16"/>
      <c r="C29" s="16"/>
      <c r="D29" s="16"/>
      <c r="E29" s="16"/>
      <c r="F29" s="21"/>
      <c r="G29" s="21"/>
    </row>
    <row r="30" spans="1:8" ht="15.75" x14ac:dyDescent="0.25">
      <c r="A30" s="20"/>
      <c r="B30" s="16" t="s">
        <v>822</v>
      </c>
      <c r="C30" s="16"/>
      <c r="D30" s="16"/>
      <c r="E30" s="16"/>
      <c r="F30" s="21"/>
      <c r="G30" s="16"/>
      <c r="H30" s="124"/>
    </row>
    <row r="31" spans="1:8" x14ac:dyDescent="0.25">
      <c r="A31" s="8"/>
      <c r="B31" s="8" t="s">
        <v>29</v>
      </c>
      <c r="C31" s="120" t="s">
        <v>31</v>
      </c>
      <c r="E31" s="8" t="s">
        <v>36</v>
      </c>
      <c r="F31" s="11"/>
    </row>
    <row r="32" spans="1:8" x14ac:dyDescent="0.25">
      <c r="A32" s="8"/>
      <c r="F32" s="11"/>
    </row>
    <row r="33" spans="1:7" x14ac:dyDescent="0.25">
      <c r="A33" s="8"/>
      <c r="F33" s="11"/>
    </row>
    <row r="34" spans="1:7" x14ac:dyDescent="0.25">
      <c r="A34" s="8"/>
      <c r="F34" s="11"/>
    </row>
    <row r="35" spans="1:7" x14ac:dyDescent="0.25">
      <c r="A35" s="8"/>
      <c r="F35" s="11"/>
    </row>
    <row r="36" spans="1:7" x14ac:dyDescent="0.25">
      <c r="B36" s="28" t="s">
        <v>30</v>
      </c>
      <c r="C36" s="24" t="s">
        <v>768</v>
      </c>
      <c r="D36" s="24"/>
      <c r="E36" s="24" t="s">
        <v>3</v>
      </c>
      <c r="F36" s="45" t="s">
        <v>273</v>
      </c>
    </row>
    <row r="37" spans="1:7" x14ac:dyDescent="0.25">
      <c r="B37" s="8" t="s">
        <v>5</v>
      </c>
      <c r="C37" s="1" t="s">
        <v>33</v>
      </c>
      <c r="E37" s="1" t="s">
        <v>6</v>
      </c>
      <c r="F37" s="11" t="s">
        <v>37</v>
      </c>
    </row>
    <row r="39" spans="1:7" ht="15.75" x14ac:dyDescent="0.25">
      <c r="A39" s="2" t="s">
        <v>0</v>
      </c>
      <c r="B39" s="3"/>
      <c r="C39" s="3"/>
      <c r="D39" s="3"/>
      <c r="E39" s="3"/>
      <c r="F39" s="9"/>
      <c r="G39" s="4"/>
    </row>
    <row r="40" spans="1:7" ht="15.75" x14ac:dyDescent="0.25">
      <c r="A40" s="47" t="s">
        <v>823</v>
      </c>
      <c r="B40" s="48"/>
      <c r="C40" s="2"/>
      <c r="D40" s="2"/>
      <c r="E40" s="2"/>
      <c r="F40" s="10"/>
      <c r="G40" s="4"/>
    </row>
    <row r="41" spans="1:7" ht="15.75" x14ac:dyDescent="0.25">
      <c r="A41" s="47"/>
      <c r="B41" s="48"/>
      <c r="C41" s="2"/>
      <c r="D41" s="2"/>
      <c r="E41" s="2"/>
      <c r="F41" s="10"/>
      <c r="G41" s="4"/>
    </row>
    <row r="42" spans="1:7" ht="15.75" x14ac:dyDescent="0.25">
      <c r="A42" s="27" t="s">
        <v>824</v>
      </c>
      <c r="B42" s="27"/>
      <c r="C42" s="16"/>
      <c r="D42" s="16"/>
      <c r="E42" s="16"/>
      <c r="F42" s="21"/>
      <c r="G42" s="16"/>
    </row>
    <row r="43" spans="1:7" ht="15.75" x14ac:dyDescent="0.25">
      <c r="A43" s="27" t="s">
        <v>825</v>
      </c>
      <c r="B43" s="27"/>
      <c r="C43" s="16"/>
      <c r="D43" s="16"/>
      <c r="E43" s="16"/>
      <c r="F43" s="21"/>
      <c r="G43" s="16"/>
    </row>
    <row r="44" spans="1:7" ht="15.75" x14ac:dyDescent="0.25">
      <c r="A44" s="27" t="s">
        <v>826</v>
      </c>
      <c r="B44" s="27"/>
      <c r="C44" s="16"/>
      <c r="D44" s="16"/>
      <c r="E44" s="16"/>
      <c r="F44" s="21"/>
      <c r="G44" s="16"/>
    </row>
    <row r="45" spans="1:7" x14ac:dyDescent="0.25">
      <c r="F45" s="11"/>
    </row>
    <row r="46" spans="1:7" ht="15.75" x14ac:dyDescent="0.25">
      <c r="A46" s="12" t="s">
        <v>13</v>
      </c>
      <c r="B46" s="13" t="s">
        <v>12</v>
      </c>
      <c r="C46" s="14" t="s">
        <v>15</v>
      </c>
      <c r="D46" s="14" t="s">
        <v>521</v>
      </c>
      <c r="E46" s="14" t="s">
        <v>1</v>
      </c>
      <c r="F46" s="22" t="s">
        <v>8</v>
      </c>
      <c r="G46" s="12" t="s">
        <v>2</v>
      </c>
    </row>
    <row r="47" spans="1:7" ht="15.75" x14ac:dyDescent="0.25">
      <c r="A47" s="17">
        <v>1</v>
      </c>
      <c r="B47" s="18" t="s">
        <v>39</v>
      </c>
      <c r="C47" s="14"/>
      <c r="D47" s="14"/>
      <c r="E47" s="14"/>
      <c r="F47" s="19">
        <v>0</v>
      </c>
      <c r="G47" s="12"/>
    </row>
    <row r="48" spans="1:7" ht="15.75" x14ac:dyDescent="0.25">
      <c r="A48" s="17">
        <v>2</v>
      </c>
      <c r="B48" s="18" t="s">
        <v>446</v>
      </c>
      <c r="C48" s="14"/>
      <c r="D48" s="14"/>
      <c r="E48" s="14"/>
      <c r="F48" s="19">
        <v>27549800</v>
      </c>
      <c r="G48" s="39"/>
    </row>
    <row r="49" spans="1:7" ht="15.75" x14ac:dyDescent="0.25">
      <c r="A49" s="17">
        <v>3</v>
      </c>
      <c r="B49" s="18" t="s">
        <v>153</v>
      </c>
      <c r="C49" s="14"/>
      <c r="D49" s="14"/>
      <c r="E49" s="14"/>
      <c r="F49" s="19">
        <v>0</v>
      </c>
      <c r="G49" s="39"/>
    </row>
    <row r="50" spans="1:7" ht="15.75" x14ac:dyDescent="0.25">
      <c r="A50" s="17">
        <v>4</v>
      </c>
      <c r="B50" s="18" t="s">
        <v>541</v>
      </c>
      <c r="C50" s="14"/>
      <c r="D50" s="14"/>
      <c r="E50" s="14"/>
      <c r="F50" s="19">
        <v>0</v>
      </c>
      <c r="G50" s="39"/>
    </row>
    <row r="51" spans="1:7" ht="15.75" x14ac:dyDescent="0.25">
      <c r="A51" s="17">
        <v>5</v>
      </c>
      <c r="B51" s="18" t="s">
        <v>38</v>
      </c>
      <c r="C51" s="26"/>
      <c r="D51" s="26"/>
      <c r="E51" s="26"/>
      <c r="F51" s="19">
        <v>688745</v>
      </c>
      <c r="G51" s="40"/>
    </row>
    <row r="52" spans="1:7" ht="15.75" x14ac:dyDescent="0.25">
      <c r="A52" s="17">
        <v>6</v>
      </c>
      <c r="B52" s="18" t="s">
        <v>227</v>
      </c>
      <c r="C52" s="26"/>
      <c r="D52" s="26"/>
      <c r="E52" s="26"/>
      <c r="F52" s="19">
        <v>115840</v>
      </c>
      <c r="G52" s="40"/>
    </row>
    <row r="53" spans="1:7" ht="15.75" x14ac:dyDescent="0.25">
      <c r="A53" s="17">
        <v>7</v>
      </c>
      <c r="B53" s="18" t="s">
        <v>548</v>
      </c>
      <c r="C53" s="26"/>
      <c r="D53" s="26"/>
      <c r="E53" s="26"/>
      <c r="F53" s="19">
        <v>30000</v>
      </c>
      <c r="G53" s="40"/>
    </row>
    <row r="54" spans="1:7" ht="15.75" x14ac:dyDescent="0.25">
      <c r="A54" s="17">
        <v>8</v>
      </c>
      <c r="B54" s="18" t="s">
        <v>804</v>
      </c>
      <c r="C54" s="26"/>
      <c r="D54" s="26"/>
      <c r="E54" s="26"/>
      <c r="F54" s="19">
        <v>0</v>
      </c>
      <c r="G54" s="40"/>
    </row>
    <row r="55" spans="1:7" ht="15.75" x14ac:dyDescent="0.25">
      <c r="A55" s="17">
        <v>9</v>
      </c>
      <c r="B55" s="18" t="s">
        <v>41</v>
      </c>
      <c r="C55" s="26"/>
      <c r="D55" s="26"/>
      <c r="E55" s="26"/>
      <c r="F55" s="19">
        <v>250000</v>
      </c>
      <c r="G55" s="40"/>
    </row>
    <row r="56" spans="1:7" ht="15.75" x14ac:dyDescent="0.25">
      <c r="A56" s="17">
        <v>10</v>
      </c>
      <c r="B56" s="18" t="s">
        <v>42</v>
      </c>
      <c r="C56" s="26"/>
      <c r="D56" s="26"/>
      <c r="E56" s="26"/>
      <c r="F56" s="19">
        <v>200000</v>
      </c>
      <c r="G56" s="40"/>
    </row>
    <row r="57" spans="1:7" ht="15.75" x14ac:dyDescent="0.25">
      <c r="A57" s="17"/>
      <c r="B57" s="18"/>
      <c r="C57" s="26"/>
      <c r="D57" s="26"/>
      <c r="E57" s="26"/>
      <c r="F57" s="19"/>
      <c r="G57" s="49">
        <f>SUM(F47:F56)</f>
        <v>28834385</v>
      </c>
    </row>
    <row r="58" spans="1:7" ht="15.75" x14ac:dyDescent="0.25">
      <c r="A58" s="17"/>
      <c r="B58" s="18"/>
      <c r="C58" s="26"/>
      <c r="D58" s="35"/>
      <c r="E58" s="26"/>
      <c r="F58" s="19"/>
      <c r="G58" s="77"/>
    </row>
    <row r="59" spans="1:7" ht="15.75" x14ac:dyDescent="0.25">
      <c r="A59" s="17">
        <v>11</v>
      </c>
      <c r="B59" s="18" t="s">
        <v>532</v>
      </c>
      <c r="C59" s="26"/>
      <c r="D59" s="35" t="s">
        <v>233</v>
      </c>
      <c r="E59" s="26"/>
      <c r="F59" s="19"/>
      <c r="G59" s="77">
        <v>15000000</v>
      </c>
    </row>
    <row r="60" spans="1:7" ht="15.75" x14ac:dyDescent="0.25">
      <c r="A60" s="17">
        <v>12</v>
      </c>
      <c r="B60" s="18"/>
      <c r="C60" s="26"/>
      <c r="D60" s="16"/>
      <c r="E60" s="26"/>
      <c r="F60" s="19"/>
      <c r="G60" s="77"/>
    </row>
    <row r="61" spans="1:7" ht="15.75" x14ac:dyDescent="0.25">
      <c r="A61" s="17">
        <v>13</v>
      </c>
      <c r="B61" s="18"/>
      <c r="C61" s="26"/>
      <c r="D61" s="26"/>
      <c r="E61" s="26"/>
      <c r="F61" s="19"/>
      <c r="G61" s="39"/>
    </row>
    <row r="62" spans="1:7" ht="15.75" x14ac:dyDescent="0.25">
      <c r="A62" s="17">
        <v>14</v>
      </c>
      <c r="B62" s="18"/>
      <c r="C62" s="26"/>
      <c r="D62" s="26"/>
      <c r="E62" s="26"/>
      <c r="F62" s="19"/>
      <c r="G62" s="39"/>
    </row>
    <row r="63" spans="1:7" ht="15.75" x14ac:dyDescent="0.25">
      <c r="A63" s="17"/>
      <c r="B63" s="18"/>
      <c r="C63" s="26"/>
      <c r="D63" s="26"/>
      <c r="E63" s="26"/>
      <c r="F63" s="19"/>
      <c r="G63" s="39"/>
    </row>
    <row r="64" spans="1:7" ht="15.75" x14ac:dyDescent="0.25">
      <c r="A64" s="17"/>
      <c r="B64" s="18"/>
      <c r="C64" s="26"/>
      <c r="D64" s="26"/>
      <c r="E64" s="26"/>
      <c r="F64" s="19"/>
      <c r="G64" s="39"/>
    </row>
    <row r="65" spans="1:7" ht="15.75" x14ac:dyDescent="0.25">
      <c r="A65" s="17"/>
      <c r="B65" s="18"/>
      <c r="C65" s="26"/>
      <c r="D65" s="26"/>
      <c r="E65" s="26"/>
      <c r="F65" s="19"/>
      <c r="G65" s="39"/>
    </row>
    <row r="66" spans="1:7" ht="15.75" x14ac:dyDescent="0.25">
      <c r="A66" s="17"/>
      <c r="B66" s="18"/>
      <c r="C66" s="18"/>
      <c r="D66" s="18"/>
      <c r="E66" s="13" t="s">
        <v>43</v>
      </c>
      <c r="F66" s="19"/>
      <c r="G66" s="44">
        <f>SUM(G57:G65)</f>
        <v>43834385</v>
      </c>
    </row>
    <row r="67" spans="1:7" ht="15.75" x14ac:dyDescent="0.25">
      <c r="A67" s="20"/>
      <c r="B67" s="16"/>
      <c r="C67" s="16"/>
      <c r="D67" s="16"/>
      <c r="E67" s="16"/>
      <c r="F67" s="21"/>
      <c r="G67" s="21"/>
    </row>
    <row r="68" spans="1:7" ht="15.75" x14ac:dyDescent="0.25">
      <c r="A68" s="20"/>
      <c r="B68" s="16" t="s">
        <v>827</v>
      </c>
      <c r="C68" s="16"/>
      <c r="D68" s="16"/>
      <c r="E68" s="16"/>
      <c r="F68" s="21"/>
      <c r="G68" s="16"/>
    </row>
    <row r="69" spans="1:7" x14ac:dyDescent="0.25">
      <c r="A69" s="8"/>
      <c r="B69" s="8" t="s">
        <v>29</v>
      </c>
      <c r="C69" s="120" t="s">
        <v>31</v>
      </c>
      <c r="E69" s="8" t="s">
        <v>36</v>
      </c>
      <c r="F69" s="11"/>
    </row>
    <row r="70" spans="1:7" x14ac:dyDescent="0.25">
      <c r="A70" s="8"/>
      <c r="F70" s="11"/>
    </row>
    <row r="71" spans="1:7" x14ac:dyDescent="0.25">
      <c r="A71" s="8"/>
      <c r="F71" s="11"/>
    </row>
    <row r="72" spans="1:7" x14ac:dyDescent="0.25">
      <c r="A72" s="8"/>
      <c r="F72" s="11"/>
    </row>
    <row r="73" spans="1:7" x14ac:dyDescent="0.25">
      <c r="A73" s="8"/>
      <c r="F73" s="11"/>
    </row>
    <row r="74" spans="1:7" x14ac:dyDescent="0.25">
      <c r="B74" s="28" t="s">
        <v>30</v>
      </c>
      <c r="C74" s="24" t="s">
        <v>768</v>
      </c>
      <c r="D74" s="24"/>
      <c r="E74" s="24" t="s">
        <v>3</v>
      </c>
      <c r="F74" s="45" t="s">
        <v>273</v>
      </c>
    </row>
    <row r="75" spans="1:7" x14ac:dyDescent="0.25">
      <c r="B75" s="8" t="s">
        <v>5</v>
      </c>
      <c r="C75" s="1" t="s">
        <v>33</v>
      </c>
      <c r="E75" s="1" t="s">
        <v>6</v>
      </c>
      <c r="F75" s="11" t="s">
        <v>37</v>
      </c>
    </row>
    <row r="76" spans="1:7" x14ac:dyDescent="0.25">
      <c r="B76" s="8"/>
      <c r="F76" s="11"/>
    </row>
    <row r="77" spans="1:7" ht="15.75" x14ac:dyDescent="0.25">
      <c r="A77" s="2" t="s">
        <v>0</v>
      </c>
      <c r="B77" s="3"/>
      <c r="C77" s="3"/>
      <c r="D77" s="3"/>
      <c r="E77" s="3"/>
      <c r="F77" s="9"/>
      <c r="G77" s="4"/>
    </row>
    <row r="78" spans="1:7" ht="15.75" x14ac:dyDescent="0.25">
      <c r="A78" s="47" t="s">
        <v>844</v>
      </c>
      <c r="B78" s="48"/>
      <c r="C78" s="2"/>
      <c r="D78" s="2"/>
      <c r="E78" s="2"/>
      <c r="F78" s="10"/>
      <c r="G78" s="4"/>
    </row>
    <row r="79" spans="1:7" ht="15.75" x14ac:dyDescent="0.25">
      <c r="A79" s="47"/>
      <c r="B79" s="48"/>
      <c r="C79" s="2"/>
      <c r="D79" s="2"/>
      <c r="E79" s="2"/>
      <c r="F79" s="10"/>
      <c r="G79" s="4"/>
    </row>
    <row r="80" spans="1:7" ht="15.75" x14ac:dyDescent="0.25">
      <c r="A80" s="27" t="s">
        <v>824</v>
      </c>
      <c r="B80" s="27"/>
      <c r="C80" s="16"/>
      <c r="D80" s="16"/>
      <c r="E80" s="16"/>
      <c r="F80" s="21"/>
      <c r="G80" s="16"/>
    </row>
    <row r="81" spans="1:7" ht="15.75" x14ac:dyDescent="0.25">
      <c r="A81" s="27" t="s">
        <v>825</v>
      </c>
      <c r="B81" s="27"/>
      <c r="C81" s="16"/>
      <c r="D81" s="16"/>
      <c r="E81" s="16"/>
      <c r="F81" s="21"/>
      <c r="G81" s="16"/>
    </row>
    <row r="82" spans="1:7" ht="15.75" x14ac:dyDescent="0.25">
      <c r="A82" s="27" t="s">
        <v>826</v>
      </c>
      <c r="B82" s="27"/>
      <c r="C82" s="16"/>
      <c r="D82" s="16"/>
      <c r="E82" s="16"/>
      <c r="F82" s="21"/>
      <c r="G82" s="16"/>
    </row>
    <row r="83" spans="1:7" x14ac:dyDescent="0.25">
      <c r="F83" s="11"/>
    </row>
    <row r="84" spans="1:7" ht="15.75" x14ac:dyDescent="0.25">
      <c r="A84" s="12" t="s">
        <v>13</v>
      </c>
      <c r="B84" s="13" t="s">
        <v>12</v>
      </c>
      <c r="C84" s="14" t="s">
        <v>15</v>
      </c>
      <c r="D84" s="14" t="s">
        <v>521</v>
      </c>
      <c r="E84" s="14" t="s">
        <v>1</v>
      </c>
      <c r="F84" s="22" t="s">
        <v>8</v>
      </c>
      <c r="G84" s="12" t="s">
        <v>2</v>
      </c>
    </row>
    <row r="85" spans="1:7" ht="15.75" x14ac:dyDescent="0.25">
      <c r="A85" s="17">
        <v>1</v>
      </c>
      <c r="B85" s="18" t="s">
        <v>39</v>
      </c>
      <c r="C85" s="14"/>
      <c r="D85" s="14"/>
      <c r="E85" s="14"/>
      <c r="F85" s="19">
        <v>0</v>
      </c>
      <c r="G85" s="12"/>
    </row>
    <row r="86" spans="1:7" ht="15.75" x14ac:dyDescent="0.25">
      <c r="A86" s="17">
        <v>2</v>
      </c>
      <c r="B86" s="18" t="s">
        <v>446</v>
      </c>
      <c r="C86" s="14"/>
      <c r="D86" s="14"/>
      <c r="E86" s="14"/>
      <c r="F86" s="19">
        <v>0</v>
      </c>
      <c r="G86" s="39"/>
    </row>
    <row r="87" spans="1:7" ht="15.75" x14ac:dyDescent="0.25">
      <c r="A87" s="17">
        <v>3</v>
      </c>
      <c r="B87" s="18" t="s">
        <v>153</v>
      </c>
      <c r="C87" s="14"/>
      <c r="D87" s="14"/>
      <c r="E87" s="14"/>
      <c r="F87" s="19">
        <v>0</v>
      </c>
      <c r="G87" s="39"/>
    </row>
    <row r="88" spans="1:7" ht="15.75" x14ac:dyDescent="0.25">
      <c r="A88" s="17">
        <v>4</v>
      </c>
      <c r="B88" s="18" t="s">
        <v>541</v>
      </c>
      <c r="C88" s="14"/>
      <c r="D88" s="14"/>
      <c r="E88" s="14"/>
      <c r="F88" s="19">
        <v>0</v>
      </c>
      <c r="G88" s="39"/>
    </row>
    <row r="89" spans="1:7" ht="15.75" x14ac:dyDescent="0.25">
      <c r="A89" s="17">
        <v>5</v>
      </c>
      <c r="B89" s="18" t="s">
        <v>38</v>
      </c>
      <c r="C89" s="26"/>
      <c r="D89" s="26"/>
      <c r="E89" s="26"/>
      <c r="F89" s="19">
        <v>0</v>
      </c>
      <c r="G89" s="40"/>
    </row>
    <row r="90" spans="1:7" ht="15.75" x14ac:dyDescent="0.25">
      <c r="A90" s="17">
        <v>6</v>
      </c>
      <c r="B90" s="18" t="s">
        <v>227</v>
      </c>
      <c r="C90" s="26"/>
      <c r="D90" s="26"/>
      <c r="E90" s="26"/>
      <c r="F90" s="19">
        <v>0</v>
      </c>
      <c r="G90" s="40"/>
    </row>
    <row r="91" spans="1:7" ht="15.75" x14ac:dyDescent="0.25">
      <c r="A91" s="17">
        <v>7</v>
      </c>
      <c r="B91" s="18" t="s">
        <v>548</v>
      </c>
      <c r="C91" s="26"/>
      <c r="D91" s="26"/>
      <c r="E91" s="26"/>
      <c r="F91" s="19">
        <v>0</v>
      </c>
      <c r="G91" s="40"/>
    </row>
    <row r="92" spans="1:7" ht="15.75" x14ac:dyDescent="0.25">
      <c r="A92" s="17">
        <v>8</v>
      </c>
      <c r="B92" s="18" t="s">
        <v>804</v>
      </c>
      <c r="C92" s="26"/>
      <c r="D92" s="26"/>
      <c r="E92" s="26"/>
      <c r="F92" s="19">
        <v>0</v>
      </c>
      <c r="G92" s="40"/>
    </row>
    <row r="93" spans="1:7" ht="15.75" x14ac:dyDescent="0.25">
      <c r="A93" s="17">
        <v>9</v>
      </c>
      <c r="B93" s="18" t="s">
        <v>41</v>
      </c>
      <c r="C93" s="26"/>
      <c r="D93" s="26"/>
      <c r="E93" s="26"/>
      <c r="F93" s="19">
        <v>0</v>
      </c>
      <c r="G93" s="40"/>
    </row>
    <row r="94" spans="1:7" ht="15.75" x14ac:dyDescent="0.25">
      <c r="A94" s="17">
        <v>10</v>
      </c>
      <c r="B94" s="18" t="s">
        <v>42</v>
      </c>
      <c r="C94" s="26"/>
      <c r="D94" s="26"/>
      <c r="E94" s="26"/>
      <c r="F94" s="19">
        <v>0</v>
      </c>
      <c r="G94" s="40"/>
    </row>
    <row r="95" spans="1:7" ht="15.75" x14ac:dyDescent="0.25">
      <c r="A95" s="17"/>
      <c r="B95" s="18"/>
      <c r="C95" s="26"/>
      <c r="D95" s="26"/>
      <c r="E95" s="26"/>
      <c r="F95" s="19"/>
      <c r="G95" s="49">
        <f>SUM(F85:F94)</f>
        <v>0</v>
      </c>
    </row>
    <row r="96" spans="1:7" ht="15.75" x14ac:dyDescent="0.25">
      <c r="A96" s="17"/>
      <c r="B96" s="18"/>
      <c r="C96" s="26"/>
      <c r="D96" s="35"/>
      <c r="E96" s="26"/>
      <c r="F96" s="19"/>
      <c r="G96" s="77"/>
    </row>
    <row r="97" spans="1:7" ht="15.75" x14ac:dyDescent="0.25">
      <c r="A97" s="17">
        <v>11</v>
      </c>
      <c r="B97" s="18" t="s">
        <v>845</v>
      </c>
      <c r="C97" s="26"/>
      <c r="D97" s="35" t="s">
        <v>236</v>
      </c>
      <c r="E97" s="26"/>
      <c r="F97" s="19"/>
      <c r="G97" s="77">
        <v>10000000</v>
      </c>
    </row>
    <row r="98" spans="1:7" ht="15.75" x14ac:dyDescent="0.25">
      <c r="A98" s="17">
        <v>12</v>
      </c>
      <c r="B98" s="18"/>
      <c r="C98" s="26"/>
      <c r="D98" s="16"/>
      <c r="E98" s="26"/>
      <c r="F98" s="19"/>
      <c r="G98" s="77"/>
    </row>
    <row r="99" spans="1:7" ht="15.75" x14ac:dyDescent="0.25">
      <c r="A99" s="17">
        <v>13</v>
      </c>
      <c r="B99" s="18"/>
      <c r="C99" s="26"/>
      <c r="D99" s="26"/>
      <c r="E99" s="26"/>
      <c r="F99" s="19"/>
      <c r="G99" s="39"/>
    </row>
    <row r="100" spans="1:7" ht="15.75" x14ac:dyDescent="0.25">
      <c r="A100" s="17">
        <v>14</v>
      </c>
      <c r="B100" s="18"/>
      <c r="C100" s="26"/>
      <c r="D100" s="26"/>
      <c r="E100" s="26"/>
      <c r="F100" s="19"/>
      <c r="G100" s="39"/>
    </row>
    <row r="101" spans="1:7" ht="15.75" x14ac:dyDescent="0.25">
      <c r="A101" s="17"/>
      <c r="B101" s="18"/>
      <c r="C101" s="26"/>
      <c r="D101" s="26"/>
      <c r="E101" s="26"/>
      <c r="F101" s="19"/>
      <c r="G101" s="39"/>
    </row>
    <row r="102" spans="1:7" ht="15.75" x14ac:dyDescent="0.25">
      <c r="A102" s="17"/>
      <c r="B102" s="18"/>
      <c r="C102" s="26"/>
      <c r="D102" s="26"/>
      <c r="E102" s="26"/>
      <c r="F102" s="19"/>
      <c r="G102" s="39"/>
    </row>
    <row r="103" spans="1:7" ht="15.75" x14ac:dyDescent="0.25">
      <c r="A103" s="17"/>
      <c r="B103" s="18"/>
      <c r="C103" s="26"/>
      <c r="D103" s="26"/>
      <c r="E103" s="26"/>
      <c r="F103" s="19"/>
      <c r="G103" s="39"/>
    </row>
    <row r="104" spans="1:7" ht="15.75" x14ac:dyDescent="0.25">
      <c r="A104" s="17"/>
      <c r="B104" s="18"/>
      <c r="C104" s="18"/>
      <c r="D104" s="18"/>
      <c r="E104" s="13" t="s">
        <v>43</v>
      </c>
      <c r="F104" s="19"/>
      <c r="G104" s="44">
        <f>SUM(G95:G103)</f>
        <v>10000000</v>
      </c>
    </row>
    <row r="105" spans="1:7" ht="15.75" x14ac:dyDescent="0.25">
      <c r="A105" s="20"/>
      <c r="B105" s="16"/>
      <c r="C105" s="16"/>
      <c r="D105" s="16"/>
      <c r="E105" s="16"/>
      <c r="F105" s="21"/>
      <c r="G105" s="21"/>
    </row>
    <row r="106" spans="1:7" ht="15.75" x14ac:dyDescent="0.25">
      <c r="A106" s="20"/>
      <c r="B106" s="16" t="s">
        <v>829</v>
      </c>
      <c r="C106" s="16"/>
      <c r="D106" s="16"/>
      <c r="E106" s="16"/>
      <c r="F106" s="21"/>
      <c r="G106" s="16"/>
    </row>
    <row r="107" spans="1:7" x14ac:dyDescent="0.25">
      <c r="A107" s="8"/>
      <c r="B107" s="8" t="s">
        <v>29</v>
      </c>
      <c r="C107" s="120" t="s">
        <v>31</v>
      </c>
      <c r="E107" s="8" t="s">
        <v>36</v>
      </c>
      <c r="F107" s="11"/>
    </row>
    <row r="108" spans="1:7" x14ac:dyDescent="0.25">
      <c r="A108" s="8"/>
      <c r="F108" s="11"/>
    </row>
    <row r="109" spans="1:7" x14ac:dyDescent="0.25">
      <c r="A109" s="8"/>
      <c r="F109" s="11"/>
    </row>
    <row r="110" spans="1:7" x14ac:dyDescent="0.25">
      <c r="A110" s="8"/>
      <c r="F110" s="11"/>
    </row>
    <row r="111" spans="1:7" x14ac:dyDescent="0.25">
      <c r="A111" s="8"/>
      <c r="F111" s="11"/>
    </row>
    <row r="112" spans="1:7" x14ac:dyDescent="0.25">
      <c r="B112" s="28" t="s">
        <v>30</v>
      </c>
      <c r="C112" s="24" t="s">
        <v>768</v>
      </c>
      <c r="D112" s="24"/>
      <c r="E112" s="24" t="s">
        <v>3</v>
      </c>
      <c r="F112" s="45" t="s">
        <v>273</v>
      </c>
    </row>
    <row r="113" spans="1:7" x14ac:dyDescent="0.25">
      <c r="B113" s="8" t="s">
        <v>5</v>
      </c>
      <c r="C113" s="1" t="s">
        <v>33</v>
      </c>
      <c r="E113" s="1" t="s">
        <v>6</v>
      </c>
      <c r="F113" s="11" t="s">
        <v>37</v>
      </c>
    </row>
    <row r="114" spans="1:7" x14ac:dyDescent="0.25">
      <c r="B114" s="8"/>
      <c r="F114" s="11"/>
    </row>
    <row r="116" spans="1:7" ht="15.75" x14ac:dyDescent="0.25">
      <c r="A116" s="2" t="s">
        <v>0</v>
      </c>
      <c r="B116" s="3"/>
      <c r="C116" s="3"/>
      <c r="D116" s="3"/>
      <c r="E116" s="3"/>
      <c r="F116" s="9"/>
      <c r="G116" s="4"/>
    </row>
    <row r="117" spans="1:7" ht="15.75" x14ac:dyDescent="0.25">
      <c r="A117" s="47" t="s">
        <v>828</v>
      </c>
      <c r="B117" s="48"/>
      <c r="C117" s="2"/>
      <c r="D117" s="2"/>
      <c r="E117" s="2"/>
      <c r="F117" s="10"/>
      <c r="G117" s="4"/>
    </row>
    <row r="118" spans="1:7" ht="15.75" x14ac:dyDescent="0.25">
      <c r="A118" s="47"/>
      <c r="B118" s="48"/>
      <c r="C118" s="2"/>
      <c r="D118" s="2"/>
      <c r="E118" s="2"/>
      <c r="F118" s="10"/>
      <c r="G118" s="4"/>
    </row>
    <row r="119" spans="1:7" ht="15.75" x14ac:dyDescent="0.25">
      <c r="A119" s="27" t="s">
        <v>830</v>
      </c>
      <c r="B119" s="27"/>
      <c r="C119" s="16"/>
      <c r="D119" s="16"/>
      <c r="E119" s="16"/>
      <c r="F119" s="21"/>
      <c r="G119" s="16"/>
    </row>
    <row r="120" spans="1:7" ht="15.75" x14ac:dyDescent="0.25">
      <c r="A120" s="27" t="s">
        <v>831</v>
      </c>
      <c r="B120" s="27"/>
      <c r="C120" s="16"/>
      <c r="D120" s="16"/>
      <c r="E120" s="16"/>
      <c r="F120" s="21"/>
      <c r="G120" s="16"/>
    </row>
    <row r="121" spans="1:7" ht="15.75" x14ac:dyDescent="0.25">
      <c r="A121" s="27" t="s">
        <v>832</v>
      </c>
      <c r="B121" s="27"/>
      <c r="C121" s="16"/>
      <c r="D121" s="16"/>
      <c r="E121" s="16"/>
      <c r="F121" s="21"/>
      <c r="G121" s="16"/>
    </row>
    <row r="122" spans="1:7" x14ac:dyDescent="0.25">
      <c r="F122" s="11"/>
    </row>
    <row r="123" spans="1:7" ht="15.75" x14ac:dyDescent="0.25">
      <c r="A123" s="12" t="s">
        <v>13</v>
      </c>
      <c r="B123" s="13" t="s">
        <v>12</v>
      </c>
      <c r="C123" s="14" t="s">
        <v>15</v>
      </c>
      <c r="D123" s="14" t="s">
        <v>521</v>
      </c>
      <c r="E123" s="14" t="s">
        <v>1</v>
      </c>
      <c r="F123" s="22" t="s">
        <v>8</v>
      </c>
      <c r="G123" s="12" t="s">
        <v>2</v>
      </c>
    </row>
    <row r="124" spans="1:7" ht="15.75" x14ac:dyDescent="0.25">
      <c r="A124" s="17">
        <v>1</v>
      </c>
      <c r="B124" s="18" t="s">
        <v>39</v>
      </c>
      <c r="C124" s="14"/>
      <c r="D124" s="14"/>
      <c r="E124" s="14"/>
      <c r="F124" s="19">
        <v>0</v>
      </c>
      <c r="G124" s="12"/>
    </row>
    <row r="125" spans="1:7" ht="15.75" x14ac:dyDescent="0.25">
      <c r="A125" s="17">
        <v>2</v>
      </c>
      <c r="B125" s="18" t="s">
        <v>446</v>
      </c>
      <c r="C125" s="14"/>
      <c r="D125" s="14"/>
      <c r="E125" s="14"/>
      <c r="F125" s="19">
        <v>144600000</v>
      </c>
      <c r="G125" s="39"/>
    </row>
    <row r="126" spans="1:7" ht="15.75" x14ac:dyDescent="0.25">
      <c r="A126" s="17">
        <v>3</v>
      </c>
      <c r="B126" s="18" t="s">
        <v>153</v>
      </c>
      <c r="C126" s="14"/>
      <c r="D126" s="14"/>
      <c r="E126" s="14"/>
      <c r="F126" s="108">
        <v>0</v>
      </c>
      <c r="G126" s="39"/>
    </row>
    <row r="127" spans="1:7" ht="15.75" x14ac:dyDescent="0.25">
      <c r="A127" s="17">
        <v>4</v>
      </c>
      <c r="B127" s="18" t="s">
        <v>541</v>
      </c>
      <c r="C127" s="14"/>
      <c r="D127" s="14"/>
      <c r="E127" s="14"/>
      <c r="F127" s="19">
        <v>0</v>
      </c>
      <c r="G127" s="39"/>
    </row>
    <row r="128" spans="1:7" ht="15.75" x14ac:dyDescent="0.25">
      <c r="A128" s="17">
        <v>5</v>
      </c>
      <c r="B128" s="18" t="s">
        <v>38</v>
      </c>
      <c r="C128" s="26"/>
      <c r="D128" s="26"/>
      <c r="E128" s="26"/>
      <c r="F128" s="19">
        <v>0</v>
      </c>
      <c r="G128" s="40"/>
    </row>
    <row r="129" spans="1:7" ht="15.75" x14ac:dyDescent="0.25">
      <c r="A129" s="17">
        <v>6</v>
      </c>
      <c r="B129" s="18" t="s">
        <v>227</v>
      </c>
      <c r="C129" s="26"/>
      <c r="D129" s="26"/>
      <c r="E129" s="26"/>
      <c r="F129" s="19">
        <v>1040000</v>
      </c>
      <c r="G129" s="40"/>
    </row>
    <row r="130" spans="1:7" ht="15.75" x14ac:dyDescent="0.25">
      <c r="A130" s="17">
        <v>7</v>
      </c>
      <c r="B130" s="18" t="s">
        <v>548</v>
      </c>
      <c r="C130" s="26"/>
      <c r="D130" s="26"/>
      <c r="E130" s="26"/>
      <c r="F130" s="19">
        <v>0</v>
      </c>
      <c r="G130" s="40"/>
    </row>
    <row r="131" spans="1:7" ht="15.75" x14ac:dyDescent="0.25">
      <c r="A131" s="17">
        <v>8</v>
      </c>
      <c r="B131" s="18" t="s">
        <v>804</v>
      </c>
      <c r="C131" s="26"/>
      <c r="D131" s="26"/>
      <c r="E131" s="26"/>
      <c r="F131" s="19">
        <v>0</v>
      </c>
      <c r="G131" s="40"/>
    </row>
    <row r="132" spans="1:7" ht="15.75" x14ac:dyDescent="0.25">
      <c r="A132" s="17">
        <v>9</v>
      </c>
      <c r="B132" s="18" t="s">
        <v>41</v>
      </c>
      <c r="C132" s="26"/>
      <c r="D132" s="26"/>
      <c r="E132" s="26"/>
      <c r="F132" s="19">
        <v>400000</v>
      </c>
      <c r="G132" s="40"/>
    </row>
    <row r="133" spans="1:7" ht="15.75" x14ac:dyDescent="0.25">
      <c r="A133" s="17">
        <v>10</v>
      </c>
      <c r="B133" s="18" t="s">
        <v>42</v>
      </c>
      <c r="C133" s="26"/>
      <c r="D133" s="26"/>
      <c r="E133" s="26"/>
      <c r="F133" s="19">
        <v>200000</v>
      </c>
      <c r="G133" s="40"/>
    </row>
    <row r="134" spans="1:7" ht="15.75" x14ac:dyDescent="0.25">
      <c r="A134" s="17"/>
      <c r="B134" s="18"/>
      <c r="C134" s="26"/>
      <c r="D134" s="26"/>
      <c r="E134" s="26"/>
      <c r="F134" s="19"/>
      <c r="G134" s="49">
        <f>SUM(F124:F133)</f>
        <v>146240000</v>
      </c>
    </row>
    <row r="135" spans="1:7" ht="15.75" x14ac:dyDescent="0.25">
      <c r="A135" s="17"/>
      <c r="B135" s="18"/>
      <c r="C135" s="26"/>
      <c r="D135" s="35"/>
      <c r="E135" s="26"/>
      <c r="F135" s="19"/>
      <c r="G135" s="77"/>
    </row>
    <row r="136" spans="1:7" ht="15.75" x14ac:dyDescent="0.25">
      <c r="A136" s="17">
        <v>11</v>
      </c>
      <c r="B136" s="125" t="s">
        <v>833</v>
      </c>
      <c r="C136" s="26"/>
      <c r="D136" s="35" t="s">
        <v>834</v>
      </c>
      <c r="E136" s="26"/>
      <c r="F136" s="19"/>
      <c r="G136" s="77"/>
    </row>
    <row r="137" spans="1:7" ht="15.75" x14ac:dyDescent="0.25">
      <c r="A137" s="17">
        <v>12</v>
      </c>
      <c r="B137" s="125" t="s">
        <v>835</v>
      </c>
      <c r="C137" s="26"/>
      <c r="D137" s="122" t="s">
        <v>836</v>
      </c>
      <c r="E137" s="26"/>
      <c r="F137" s="19"/>
      <c r="G137" s="77"/>
    </row>
    <row r="138" spans="1:7" ht="15.75" x14ac:dyDescent="0.25">
      <c r="A138" s="17">
        <v>13</v>
      </c>
      <c r="B138" s="125" t="s">
        <v>837</v>
      </c>
      <c r="C138" s="26"/>
      <c r="D138" s="35" t="s">
        <v>838</v>
      </c>
      <c r="E138" s="26"/>
      <c r="F138" s="19"/>
      <c r="G138" s="39">
        <v>40000000</v>
      </c>
    </row>
    <row r="139" spans="1:7" ht="15.75" x14ac:dyDescent="0.25">
      <c r="A139" s="17">
        <v>14</v>
      </c>
      <c r="B139" s="125" t="s">
        <v>839</v>
      </c>
      <c r="C139" s="26"/>
      <c r="D139" s="35" t="s">
        <v>840</v>
      </c>
      <c r="E139" s="26"/>
      <c r="F139" s="19"/>
      <c r="G139" s="39"/>
    </row>
    <row r="140" spans="1:7" ht="15.75" x14ac:dyDescent="0.25">
      <c r="A140" s="17">
        <v>15</v>
      </c>
      <c r="B140" s="125" t="s">
        <v>372</v>
      </c>
      <c r="C140" s="26"/>
      <c r="D140" s="35" t="s">
        <v>841</v>
      </c>
      <c r="E140" s="26"/>
      <c r="F140" s="19"/>
      <c r="G140" s="39"/>
    </row>
    <row r="141" spans="1:7" ht="15.75" x14ac:dyDescent="0.25">
      <c r="A141" s="17">
        <v>16</v>
      </c>
      <c r="B141" s="125" t="s">
        <v>842</v>
      </c>
      <c r="C141" s="26"/>
      <c r="D141" s="35" t="s">
        <v>843</v>
      </c>
      <c r="E141" s="26"/>
      <c r="F141" s="19"/>
      <c r="G141" s="39"/>
    </row>
    <row r="142" spans="1:7" ht="15.75" x14ac:dyDescent="0.25">
      <c r="A142" s="17"/>
      <c r="B142" s="18"/>
      <c r="C142" s="26"/>
      <c r="D142" s="26"/>
      <c r="E142" s="26"/>
      <c r="F142" s="19"/>
      <c r="G142" s="39"/>
    </row>
    <row r="143" spans="1:7" ht="15.75" x14ac:dyDescent="0.25">
      <c r="A143" s="17"/>
      <c r="B143" s="18"/>
      <c r="C143" s="18"/>
      <c r="D143" s="18"/>
      <c r="E143" s="13" t="s">
        <v>43</v>
      </c>
      <c r="F143" s="19"/>
      <c r="G143" s="44">
        <f>SUM(G134:G142)</f>
        <v>186240000</v>
      </c>
    </row>
    <row r="144" spans="1:7" ht="15.75" x14ac:dyDescent="0.25">
      <c r="A144" s="20"/>
      <c r="B144" s="16"/>
      <c r="C144" s="16"/>
      <c r="D144" s="16"/>
      <c r="E144" s="16"/>
      <c r="F144" s="21"/>
      <c r="G144" s="21"/>
    </row>
    <row r="145" spans="1:7" ht="15.75" x14ac:dyDescent="0.25">
      <c r="A145" s="20"/>
      <c r="B145" s="16" t="s">
        <v>829</v>
      </c>
      <c r="C145" s="16"/>
      <c r="D145" s="16"/>
      <c r="E145" s="16"/>
      <c r="F145" s="21"/>
      <c r="G145" s="16"/>
    </row>
    <row r="146" spans="1:7" x14ac:dyDescent="0.25">
      <c r="A146" s="8"/>
      <c r="B146" s="8" t="s">
        <v>29</v>
      </c>
      <c r="C146" s="120" t="s">
        <v>31</v>
      </c>
      <c r="E146" s="8" t="s">
        <v>36</v>
      </c>
      <c r="F146" s="11"/>
    </row>
    <row r="147" spans="1:7" x14ac:dyDescent="0.25">
      <c r="A147" s="8"/>
      <c r="F147" s="11"/>
    </row>
    <row r="148" spans="1:7" x14ac:dyDescent="0.25">
      <c r="A148" s="8"/>
      <c r="F148" s="11"/>
    </row>
    <row r="149" spans="1:7" x14ac:dyDescent="0.25">
      <c r="A149" s="8"/>
      <c r="F149" s="11"/>
    </row>
    <row r="150" spans="1:7" x14ac:dyDescent="0.25">
      <c r="A150" s="8"/>
      <c r="F150" s="11"/>
    </row>
    <row r="151" spans="1:7" x14ac:dyDescent="0.25">
      <c r="B151" s="28" t="s">
        <v>30</v>
      </c>
      <c r="C151" s="24" t="s">
        <v>768</v>
      </c>
      <c r="D151" s="24"/>
      <c r="E151" s="24" t="s">
        <v>3</v>
      </c>
      <c r="F151" s="45" t="s">
        <v>273</v>
      </c>
    </row>
    <row r="152" spans="1:7" x14ac:dyDescent="0.25">
      <c r="B152" s="8" t="s">
        <v>5</v>
      </c>
      <c r="C152" s="1" t="s">
        <v>33</v>
      </c>
      <c r="E152" s="1" t="s">
        <v>6</v>
      </c>
      <c r="F152" s="11" t="s">
        <v>37</v>
      </c>
    </row>
    <row r="154" spans="1:7" ht="15.75" x14ac:dyDescent="0.25">
      <c r="A154" s="2" t="s">
        <v>0</v>
      </c>
      <c r="B154" s="3"/>
      <c r="C154" s="3"/>
      <c r="D154" s="3"/>
      <c r="E154" s="3"/>
      <c r="F154" s="9"/>
      <c r="G154" s="4"/>
    </row>
    <row r="155" spans="1:7" ht="15.75" x14ac:dyDescent="0.25">
      <c r="A155" s="47" t="s">
        <v>870</v>
      </c>
      <c r="B155" s="48"/>
      <c r="C155" s="2"/>
      <c r="D155" s="2"/>
      <c r="E155" s="2"/>
      <c r="F155" s="10"/>
      <c r="G155" s="4"/>
    </row>
    <row r="156" spans="1:7" ht="15.75" x14ac:dyDescent="0.25">
      <c r="A156" s="47"/>
      <c r="B156" s="48"/>
      <c r="C156" s="2"/>
      <c r="D156" s="2"/>
      <c r="E156" s="2"/>
      <c r="F156" s="10"/>
      <c r="G156" s="4"/>
    </row>
    <row r="157" spans="1:7" ht="15.75" x14ac:dyDescent="0.25">
      <c r="A157" s="27" t="s">
        <v>861</v>
      </c>
      <c r="B157" s="27"/>
      <c r="C157" s="16"/>
      <c r="D157" s="16"/>
      <c r="E157" s="16"/>
      <c r="F157" s="21"/>
      <c r="G157" s="16"/>
    </row>
    <row r="158" spans="1:7" ht="15.75" x14ac:dyDescent="0.25">
      <c r="A158" s="27" t="s">
        <v>862</v>
      </c>
      <c r="B158" s="27"/>
      <c r="C158" s="16"/>
      <c r="D158" s="16"/>
      <c r="E158" s="16"/>
      <c r="F158" s="21"/>
      <c r="G158" s="16"/>
    </row>
    <row r="159" spans="1:7" ht="15.75" x14ac:dyDescent="0.25">
      <c r="A159" s="27" t="s">
        <v>863</v>
      </c>
      <c r="B159" s="27"/>
      <c r="C159" s="16"/>
      <c r="D159" s="16"/>
      <c r="E159" s="16"/>
      <c r="F159" s="21"/>
      <c r="G159" s="16"/>
    </row>
    <row r="160" spans="1:7" x14ac:dyDescent="0.25">
      <c r="F160" s="11"/>
    </row>
    <row r="161" spans="1:7" ht="15.75" x14ac:dyDescent="0.25">
      <c r="A161" s="12" t="s">
        <v>13</v>
      </c>
      <c r="B161" s="13" t="s">
        <v>12</v>
      </c>
      <c r="C161" s="14" t="s">
        <v>15</v>
      </c>
      <c r="D161" s="14" t="s">
        <v>521</v>
      </c>
      <c r="E161" s="14" t="s">
        <v>1</v>
      </c>
      <c r="F161" s="22" t="s">
        <v>8</v>
      </c>
      <c r="G161" s="12" t="s">
        <v>2</v>
      </c>
    </row>
    <row r="162" spans="1:7" ht="15.75" x14ac:dyDescent="0.25">
      <c r="A162" s="17">
        <v>1</v>
      </c>
      <c r="B162" s="18" t="s">
        <v>39</v>
      </c>
      <c r="C162" s="14"/>
      <c r="D162" s="14"/>
      <c r="E162" s="14"/>
      <c r="F162" s="19">
        <v>0</v>
      </c>
      <c r="G162" s="12"/>
    </row>
    <row r="163" spans="1:7" ht="15.75" x14ac:dyDescent="0.25">
      <c r="A163" s="17">
        <v>2</v>
      </c>
      <c r="B163" s="18" t="s">
        <v>446</v>
      </c>
      <c r="C163" s="14"/>
      <c r="D163" s="14"/>
      <c r="E163" s="14"/>
      <c r="F163" s="19">
        <v>0</v>
      </c>
      <c r="G163" s="39"/>
    </row>
    <row r="164" spans="1:7" ht="15.75" x14ac:dyDescent="0.25">
      <c r="A164" s="17">
        <v>3</v>
      </c>
      <c r="B164" s="18" t="s">
        <v>153</v>
      </c>
      <c r="C164" s="14"/>
      <c r="D164" s="14"/>
      <c r="E164" s="14"/>
      <c r="F164" s="19">
        <v>0</v>
      </c>
      <c r="G164" s="39"/>
    </row>
    <row r="165" spans="1:7" ht="15.75" x14ac:dyDescent="0.25">
      <c r="A165" s="17">
        <v>4</v>
      </c>
      <c r="B165" s="18" t="s">
        <v>541</v>
      </c>
      <c r="C165" s="14"/>
      <c r="D165" s="14"/>
      <c r="E165" s="14"/>
      <c r="F165" s="19">
        <v>0</v>
      </c>
      <c r="G165" s="39"/>
    </row>
    <row r="166" spans="1:7" ht="15.75" x14ac:dyDescent="0.25">
      <c r="A166" s="17">
        <v>5</v>
      </c>
      <c r="B166" s="18" t="s">
        <v>38</v>
      </c>
      <c r="C166" s="26"/>
      <c r="D166" s="26"/>
      <c r="E166" s="26"/>
      <c r="F166" s="19">
        <v>0</v>
      </c>
      <c r="G166" s="40"/>
    </row>
    <row r="167" spans="1:7" ht="15.75" x14ac:dyDescent="0.25">
      <c r="A167" s="17">
        <v>6</v>
      </c>
      <c r="B167" s="18" t="s">
        <v>227</v>
      </c>
      <c r="C167" s="26"/>
      <c r="D167" s="26"/>
      <c r="E167" s="26"/>
      <c r="F167" s="19">
        <v>0</v>
      </c>
      <c r="G167" s="40"/>
    </row>
    <row r="168" spans="1:7" ht="15.75" x14ac:dyDescent="0.25">
      <c r="A168" s="17">
        <v>7</v>
      </c>
      <c r="B168" s="18" t="s">
        <v>548</v>
      </c>
      <c r="C168" s="26"/>
      <c r="D168" s="26"/>
      <c r="E168" s="26"/>
      <c r="F168" s="19">
        <v>6000</v>
      </c>
      <c r="G168" s="40"/>
    </row>
    <row r="169" spans="1:7" ht="15.75" x14ac:dyDescent="0.25">
      <c r="A169" s="17">
        <v>8</v>
      </c>
      <c r="B169" s="18" t="s">
        <v>794</v>
      </c>
      <c r="C169" s="26"/>
      <c r="D169" s="26"/>
      <c r="E169" s="26"/>
      <c r="F169" s="19">
        <v>0</v>
      </c>
      <c r="G169" s="40"/>
    </row>
    <row r="170" spans="1:7" ht="15.75" x14ac:dyDescent="0.25">
      <c r="A170" s="17">
        <v>9</v>
      </c>
      <c r="B170" s="18" t="s">
        <v>41</v>
      </c>
      <c r="C170" s="26"/>
      <c r="D170" s="26"/>
      <c r="E170" s="26"/>
      <c r="F170" s="19">
        <v>300000</v>
      </c>
      <c r="G170" s="40"/>
    </row>
    <row r="171" spans="1:7" ht="15.75" x14ac:dyDescent="0.25">
      <c r="A171" s="17">
        <v>10</v>
      </c>
      <c r="B171" s="18" t="s">
        <v>42</v>
      </c>
      <c r="C171" s="26"/>
      <c r="D171" s="26"/>
      <c r="E171" s="26"/>
      <c r="F171" s="19">
        <v>200000</v>
      </c>
      <c r="G171" s="40"/>
    </row>
    <row r="172" spans="1:7" ht="15.75" x14ac:dyDescent="0.25">
      <c r="A172" s="17"/>
      <c r="B172" s="18"/>
      <c r="C172" s="26"/>
      <c r="D172" s="26"/>
      <c r="E172" s="26"/>
      <c r="F172" s="19"/>
      <c r="G172" s="49">
        <f>SUM(F162:F171)</f>
        <v>506000</v>
      </c>
    </row>
    <row r="173" spans="1:7" ht="15.75" x14ac:dyDescent="0.25">
      <c r="A173" s="17"/>
      <c r="B173" s="18"/>
      <c r="C173" s="26"/>
      <c r="D173" s="35"/>
      <c r="E173" s="26"/>
      <c r="F173" s="19"/>
      <c r="G173" s="77"/>
    </row>
    <row r="174" spans="1:7" ht="15.75" x14ac:dyDescent="0.25">
      <c r="A174" s="17">
        <v>11</v>
      </c>
      <c r="B174" s="126" t="s">
        <v>865</v>
      </c>
      <c r="C174" s="127" t="s">
        <v>866</v>
      </c>
      <c r="D174" s="126"/>
      <c r="E174" s="26" t="s">
        <v>873</v>
      </c>
      <c r="F174" s="19"/>
      <c r="G174" s="77">
        <v>60000000</v>
      </c>
    </row>
    <row r="175" spans="1:7" ht="15.75" x14ac:dyDescent="0.25">
      <c r="A175" s="17"/>
      <c r="B175" s="18" t="s">
        <v>864</v>
      </c>
      <c r="C175" s="128" t="s">
        <v>867</v>
      </c>
      <c r="D175" s="16"/>
      <c r="E175" s="26" t="s">
        <v>874</v>
      </c>
      <c r="F175" s="19"/>
      <c r="G175" s="77"/>
    </row>
    <row r="176" spans="1:7" ht="15.75" x14ac:dyDescent="0.25">
      <c r="A176" s="17"/>
      <c r="B176" s="18"/>
      <c r="C176" s="26"/>
      <c r="D176" s="26"/>
      <c r="E176" s="26"/>
      <c r="F176" s="19"/>
      <c r="G176" s="39"/>
    </row>
    <row r="177" spans="1:7" ht="15.75" x14ac:dyDescent="0.25">
      <c r="A177" s="17"/>
      <c r="B177" s="18"/>
      <c r="C177" s="26"/>
      <c r="D177" s="26"/>
      <c r="E177" s="26"/>
      <c r="F177" s="19"/>
      <c r="G177" s="39"/>
    </row>
    <row r="178" spans="1:7" ht="15.75" x14ac:dyDescent="0.25">
      <c r="A178" s="17"/>
      <c r="B178" s="18"/>
      <c r="C178" s="26"/>
      <c r="D178" s="26"/>
      <c r="E178" s="26"/>
      <c r="F178" s="19"/>
      <c r="G178" s="39"/>
    </row>
    <row r="179" spans="1:7" ht="15.75" x14ac:dyDescent="0.25">
      <c r="A179" s="17"/>
      <c r="B179" s="18"/>
      <c r="C179" s="26"/>
      <c r="D179" s="26"/>
      <c r="E179" s="26"/>
      <c r="F179" s="19"/>
      <c r="G179" s="39"/>
    </row>
    <row r="180" spans="1:7" ht="15.75" x14ac:dyDescent="0.25">
      <c r="A180" s="17"/>
      <c r="B180" s="18"/>
      <c r="C180" s="26"/>
      <c r="D180" s="26"/>
      <c r="E180" s="26"/>
      <c r="F180" s="19"/>
      <c r="G180" s="39"/>
    </row>
    <row r="181" spans="1:7" ht="15.75" x14ac:dyDescent="0.25">
      <c r="A181" s="17"/>
      <c r="B181" s="18"/>
      <c r="C181" s="18"/>
      <c r="D181" s="18"/>
      <c r="E181" s="13" t="s">
        <v>43</v>
      </c>
      <c r="F181" s="19"/>
      <c r="G181" s="44">
        <f>SUM(G172:G180)</f>
        <v>60506000</v>
      </c>
    </row>
    <row r="182" spans="1:7" ht="15.75" x14ac:dyDescent="0.25">
      <c r="A182" s="20"/>
      <c r="B182" s="16"/>
      <c r="C182" s="16"/>
      <c r="D182" s="16"/>
      <c r="E182" s="16"/>
      <c r="F182" s="21"/>
      <c r="G182" s="21"/>
    </row>
    <row r="183" spans="1:7" ht="15.75" x14ac:dyDescent="0.25">
      <c r="A183" s="20"/>
      <c r="B183" s="16" t="s">
        <v>871</v>
      </c>
      <c r="C183" s="16"/>
      <c r="D183" s="16"/>
      <c r="E183" s="16"/>
      <c r="F183" s="21"/>
      <c r="G183" s="16"/>
    </row>
    <row r="184" spans="1:7" x14ac:dyDescent="0.25">
      <c r="A184" s="8"/>
      <c r="B184" s="8" t="s">
        <v>29</v>
      </c>
      <c r="C184" s="120" t="s">
        <v>31</v>
      </c>
      <c r="E184" s="8" t="s">
        <v>36</v>
      </c>
      <c r="F184" s="11"/>
    </row>
    <row r="185" spans="1:7" x14ac:dyDescent="0.25">
      <c r="A185" s="8"/>
      <c r="F185" s="11"/>
    </row>
    <row r="186" spans="1:7" x14ac:dyDescent="0.25">
      <c r="A186" s="8"/>
      <c r="F186" s="11"/>
    </row>
    <row r="187" spans="1:7" x14ac:dyDescent="0.25">
      <c r="A187" s="8"/>
      <c r="F187" s="11"/>
    </row>
    <row r="188" spans="1:7" x14ac:dyDescent="0.25">
      <c r="A188" s="8"/>
      <c r="F188" s="11"/>
    </row>
    <row r="189" spans="1:7" x14ac:dyDescent="0.25">
      <c r="B189" s="28" t="s">
        <v>30</v>
      </c>
      <c r="C189" s="24" t="s">
        <v>768</v>
      </c>
      <c r="D189" s="24"/>
      <c r="E189" s="24" t="s">
        <v>3</v>
      </c>
      <c r="F189" s="45" t="s">
        <v>872</v>
      </c>
    </row>
    <row r="190" spans="1:7" x14ac:dyDescent="0.25">
      <c r="B190" s="8" t="s">
        <v>5</v>
      </c>
      <c r="C190" s="1" t="s">
        <v>33</v>
      </c>
      <c r="E190" s="1" t="s">
        <v>6</v>
      </c>
      <c r="F190" s="11" t="s">
        <v>37</v>
      </c>
    </row>
    <row r="192" spans="1:7" ht="15.75" x14ac:dyDescent="0.25">
      <c r="A192" s="2" t="s">
        <v>0</v>
      </c>
      <c r="B192" s="3"/>
      <c r="C192" s="3"/>
      <c r="D192" s="3"/>
      <c r="E192" s="3"/>
      <c r="F192" s="9"/>
      <c r="G192" s="4"/>
    </row>
    <row r="193" spans="1:7" ht="15.75" x14ac:dyDescent="0.25">
      <c r="A193" s="47" t="s">
        <v>877</v>
      </c>
      <c r="B193" s="48"/>
      <c r="C193" s="2"/>
      <c r="D193" s="2"/>
      <c r="E193" s="2"/>
      <c r="F193" s="10"/>
      <c r="G193" s="4"/>
    </row>
    <row r="194" spans="1:7" ht="15.75" x14ac:dyDescent="0.25">
      <c r="A194" s="47"/>
      <c r="B194" s="48"/>
      <c r="C194" s="2"/>
      <c r="D194" s="2"/>
      <c r="E194" s="2"/>
      <c r="F194" s="10"/>
      <c r="G194" s="4"/>
    </row>
    <row r="195" spans="1:7" ht="15.75" x14ac:dyDescent="0.25">
      <c r="A195" s="27" t="s">
        <v>875</v>
      </c>
      <c r="B195" s="27"/>
      <c r="C195" s="16"/>
      <c r="D195" s="16"/>
      <c r="E195" s="16"/>
      <c r="F195" s="21"/>
      <c r="G195" s="16"/>
    </row>
    <row r="196" spans="1:7" ht="15.75" x14ac:dyDescent="0.25">
      <c r="A196" s="27" t="s">
        <v>876</v>
      </c>
      <c r="B196" s="27"/>
      <c r="C196" s="16"/>
      <c r="D196" s="16"/>
      <c r="E196" s="16"/>
      <c r="F196" s="21"/>
      <c r="G196" s="16"/>
    </row>
    <row r="197" spans="1:7" ht="15.75" x14ac:dyDescent="0.25">
      <c r="A197" s="27" t="s">
        <v>863</v>
      </c>
      <c r="B197" s="27"/>
      <c r="C197" s="16"/>
      <c r="D197" s="16"/>
      <c r="E197" s="16"/>
      <c r="F197" s="21"/>
      <c r="G197" s="16"/>
    </row>
    <row r="198" spans="1:7" x14ac:dyDescent="0.25">
      <c r="F198" s="11"/>
    </row>
    <row r="199" spans="1:7" ht="15.75" x14ac:dyDescent="0.25">
      <c r="A199" s="12" t="s">
        <v>13</v>
      </c>
      <c r="B199" s="13" t="s">
        <v>12</v>
      </c>
      <c r="C199" s="14" t="s">
        <v>15</v>
      </c>
      <c r="D199" s="14" t="s">
        <v>521</v>
      </c>
      <c r="E199" s="14" t="s">
        <v>1</v>
      </c>
      <c r="F199" s="22" t="s">
        <v>8</v>
      </c>
      <c r="G199" s="12" t="s">
        <v>2</v>
      </c>
    </row>
    <row r="200" spans="1:7" ht="15.75" x14ac:dyDescent="0.25">
      <c r="A200" s="17">
        <v>1</v>
      </c>
      <c r="B200" s="18" t="s">
        <v>39</v>
      </c>
      <c r="C200" s="14"/>
      <c r="D200" s="14"/>
      <c r="E200" s="14"/>
      <c r="F200" s="19">
        <v>24166860</v>
      </c>
      <c r="G200" s="12"/>
    </row>
    <row r="201" spans="1:7" ht="15.75" x14ac:dyDescent="0.25">
      <c r="A201" s="17">
        <v>2</v>
      </c>
      <c r="B201" s="18" t="s">
        <v>446</v>
      </c>
      <c r="C201" s="14"/>
      <c r="D201" s="14"/>
      <c r="E201" s="14"/>
      <c r="F201" s="19">
        <v>0</v>
      </c>
      <c r="G201" s="39"/>
    </row>
    <row r="202" spans="1:7" ht="15.75" x14ac:dyDescent="0.25">
      <c r="A202" s="17">
        <v>3</v>
      </c>
      <c r="B202" s="18" t="s">
        <v>153</v>
      </c>
      <c r="C202" s="14"/>
      <c r="D202" s="14"/>
      <c r="E202" s="14"/>
      <c r="F202" s="19">
        <v>0</v>
      </c>
      <c r="G202" s="39"/>
    </row>
    <row r="203" spans="1:7" ht="15.75" x14ac:dyDescent="0.25">
      <c r="A203" s="17">
        <v>4</v>
      </c>
      <c r="B203" s="18" t="s">
        <v>541</v>
      </c>
      <c r="C203" s="14"/>
      <c r="D203" s="14"/>
      <c r="E203" s="14"/>
      <c r="F203" s="19">
        <v>0</v>
      </c>
      <c r="G203" s="39"/>
    </row>
    <row r="204" spans="1:7" ht="15.75" x14ac:dyDescent="0.25">
      <c r="A204" s="17">
        <v>5</v>
      </c>
      <c r="B204" s="18" t="s">
        <v>38</v>
      </c>
      <c r="C204" s="26"/>
      <c r="D204" s="26"/>
      <c r="E204" s="26"/>
      <c r="F204" s="19">
        <v>604172</v>
      </c>
      <c r="G204" s="40"/>
    </row>
    <row r="205" spans="1:7" ht="15.75" x14ac:dyDescent="0.25">
      <c r="A205" s="17">
        <v>6</v>
      </c>
      <c r="B205" s="18" t="s">
        <v>227</v>
      </c>
      <c r="C205" s="26"/>
      <c r="D205" s="26"/>
      <c r="E205" s="26"/>
      <c r="F205" s="19">
        <v>234000</v>
      </c>
      <c r="G205" s="40"/>
    </row>
    <row r="206" spans="1:7" ht="15.75" x14ac:dyDescent="0.25">
      <c r="A206" s="17">
        <v>7</v>
      </c>
      <c r="B206" s="18" t="s">
        <v>548</v>
      </c>
      <c r="C206" s="26"/>
      <c r="D206" s="26"/>
      <c r="E206" s="26"/>
      <c r="F206" s="19">
        <v>6000</v>
      </c>
      <c r="G206" s="40"/>
    </row>
    <row r="207" spans="1:7" ht="15.75" x14ac:dyDescent="0.25">
      <c r="A207" s="17">
        <v>8</v>
      </c>
      <c r="B207" s="18" t="s">
        <v>794</v>
      </c>
      <c r="C207" s="26"/>
      <c r="D207" s="26"/>
      <c r="E207" s="26"/>
      <c r="F207" s="19">
        <v>0</v>
      </c>
      <c r="G207" s="40"/>
    </row>
    <row r="208" spans="1:7" ht="15.75" x14ac:dyDescent="0.25">
      <c r="A208" s="17">
        <v>9</v>
      </c>
      <c r="B208" s="18" t="s">
        <v>41</v>
      </c>
      <c r="C208" s="26"/>
      <c r="D208" s="26"/>
      <c r="E208" s="26"/>
      <c r="F208" s="19">
        <v>541669</v>
      </c>
      <c r="G208" s="40"/>
    </row>
    <row r="209" spans="1:7" ht="15.75" x14ac:dyDescent="0.25">
      <c r="A209" s="17">
        <v>10</v>
      </c>
      <c r="B209" s="18" t="s">
        <v>42</v>
      </c>
      <c r="C209" s="26"/>
      <c r="D209" s="26"/>
      <c r="E209" s="26"/>
      <c r="F209" s="19">
        <v>200000</v>
      </c>
      <c r="G209" s="40"/>
    </row>
    <row r="210" spans="1:7" ht="15.75" x14ac:dyDescent="0.25">
      <c r="A210" s="17"/>
      <c r="B210" s="18"/>
      <c r="C210" s="26"/>
      <c r="D210" s="26"/>
      <c r="E210" s="26"/>
      <c r="F210" s="19"/>
      <c r="G210" s="49">
        <f>SUM(F200:F209)</f>
        <v>25752701</v>
      </c>
    </row>
    <row r="211" spans="1:7" ht="15.75" x14ac:dyDescent="0.25">
      <c r="A211" s="17"/>
      <c r="B211" s="18"/>
      <c r="C211" s="26"/>
      <c r="D211" s="35"/>
      <c r="E211" s="26"/>
      <c r="F211" s="19"/>
      <c r="G211" s="77"/>
    </row>
    <row r="212" spans="1:7" ht="15.75" x14ac:dyDescent="0.25">
      <c r="A212" s="17">
        <v>11</v>
      </c>
      <c r="B212" s="126" t="s">
        <v>865</v>
      </c>
      <c r="C212" s="127" t="s">
        <v>866</v>
      </c>
      <c r="D212" s="126"/>
      <c r="E212" s="26" t="s">
        <v>873</v>
      </c>
      <c r="F212" s="19"/>
      <c r="G212" s="77">
        <v>60000000</v>
      </c>
    </row>
    <row r="213" spans="1:7" ht="15.75" x14ac:dyDescent="0.25">
      <c r="A213" s="17"/>
      <c r="B213" s="18" t="s">
        <v>864</v>
      </c>
      <c r="C213" s="128" t="s">
        <v>867</v>
      </c>
      <c r="D213" s="16"/>
      <c r="E213" s="26" t="s">
        <v>886</v>
      </c>
      <c r="F213" s="19"/>
      <c r="G213" s="77"/>
    </row>
    <row r="214" spans="1:7" ht="15.75" x14ac:dyDescent="0.25">
      <c r="A214" s="17"/>
      <c r="B214" s="18"/>
      <c r="C214" s="26"/>
      <c r="D214" s="26"/>
      <c r="E214" s="26"/>
      <c r="F214" s="19"/>
      <c r="G214" s="39"/>
    </row>
    <row r="215" spans="1:7" ht="15.75" x14ac:dyDescent="0.25">
      <c r="A215" s="17"/>
      <c r="B215" s="18"/>
      <c r="C215" s="26"/>
      <c r="D215" s="26"/>
      <c r="E215" s="26"/>
      <c r="F215" s="19"/>
      <c r="G215" s="39"/>
    </row>
    <row r="216" spans="1:7" ht="15.75" x14ac:dyDescent="0.25">
      <c r="A216" s="17"/>
      <c r="B216" s="18"/>
      <c r="C216" s="26"/>
      <c r="D216" s="26"/>
      <c r="E216" s="26"/>
      <c r="F216" s="19"/>
      <c r="G216" s="39"/>
    </row>
    <row r="217" spans="1:7" ht="15.75" x14ac:dyDescent="0.25">
      <c r="A217" s="17"/>
      <c r="B217" s="18"/>
      <c r="C217" s="26"/>
      <c r="D217" s="26"/>
      <c r="E217" s="26"/>
      <c r="F217" s="19"/>
      <c r="G217" s="39"/>
    </row>
    <row r="218" spans="1:7" ht="15.75" x14ac:dyDescent="0.25">
      <c r="A218" s="17"/>
      <c r="B218" s="18"/>
      <c r="C218" s="26"/>
      <c r="D218" s="26"/>
      <c r="E218" s="26"/>
      <c r="F218" s="19"/>
      <c r="G218" s="39"/>
    </row>
    <row r="219" spans="1:7" ht="15.75" x14ac:dyDescent="0.25">
      <c r="A219" s="17"/>
      <c r="B219" s="18"/>
      <c r="C219" s="18"/>
      <c r="D219" s="18"/>
      <c r="E219" s="13" t="s">
        <v>43</v>
      </c>
      <c r="F219" s="19"/>
      <c r="G219" s="44">
        <f>SUM(G210:G218)</f>
        <v>85752701</v>
      </c>
    </row>
    <row r="220" spans="1:7" ht="15.75" x14ac:dyDescent="0.25">
      <c r="A220" s="20"/>
      <c r="B220" s="16"/>
      <c r="C220" s="16"/>
      <c r="D220" s="16"/>
      <c r="E220" s="16"/>
      <c r="F220" s="21"/>
      <c r="G220" s="21"/>
    </row>
    <row r="221" spans="1:7" ht="15.75" x14ac:dyDescent="0.25">
      <c r="A221" s="20"/>
      <c r="B221" s="16" t="s">
        <v>878</v>
      </c>
      <c r="C221" s="16"/>
      <c r="D221" s="16"/>
      <c r="E221" s="16"/>
      <c r="F221" s="21"/>
      <c r="G221" s="16"/>
    </row>
    <row r="222" spans="1:7" x14ac:dyDescent="0.25">
      <c r="A222" s="8"/>
      <c r="B222" s="8" t="s">
        <v>29</v>
      </c>
      <c r="C222" s="120" t="s">
        <v>31</v>
      </c>
      <c r="E222" s="8" t="s">
        <v>36</v>
      </c>
      <c r="F222" s="11"/>
    </row>
    <row r="223" spans="1:7" x14ac:dyDescent="0.25">
      <c r="A223" s="8"/>
      <c r="F223" s="11"/>
    </row>
    <row r="224" spans="1:7" x14ac:dyDescent="0.25">
      <c r="A224" s="8"/>
      <c r="F224" s="11"/>
    </row>
    <row r="225" spans="1:7" x14ac:dyDescent="0.25">
      <c r="A225" s="8"/>
      <c r="F225" s="11"/>
    </row>
    <row r="226" spans="1:7" x14ac:dyDescent="0.25">
      <c r="A226" s="8"/>
      <c r="F226" s="11"/>
    </row>
    <row r="227" spans="1:7" x14ac:dyDescent="0.25">
      <c r="B227" s="28" t="s">
        <v>30</v>
      </c>
      <c r="C227" s="24" t="s">
        <v>768</v>
      </c>
      <c r="D227" s="24"/>
      <c r="E227" s="24" t="s">
        <v>3</v>
      </c>
      <c r="F227" s="45" t="s">
        <v>872</v>
      </c>
    </row>
    <row r="228" spans="1:7" x14ac:dyDescent="0.25">
      <c r="B228" s="8" t="s">
        <v>5</v>
      </c>
      <c r="C228" s="1" t="s">
        <v>33</v>
      </c>
      <c r="E228" s="1" t="s">
        <v>6</v>
      </c>
      <c r="F228" s="11" t="s">
        <v>37</v>
      </c>
    </row>
    <row r="230" spans="1:7" ht="15.75" x14ac:dyDescent="0.25">
      <c r="A230" s="2" t="s">
        <v>0</v>
      </c>
      <c r="B230" s="3"/>
      <c r="C230" s="3"/>
      <c r="D230" s="3"/>
      <c r="E230" s="3"/>
      <c r="F230" s="9"/>
      <c r="G230" s="4"/>
    </row>
    <row r="231" spans="1:7" ht="15.75" x14ac:dyDescent="0.25">
      <c r="A231" s="47" t="s">
        <v>877</v>
      </c>
      <c r="B231" s="48"/>
      <c r="C231" s="2"/>
      <c r="D231" s="2"/>
      <c r="E231" s="2"/>
      <c r="F231" s="10"/>
      <c r="G231" s="4"/>
    </row>
    <row r="232" spans="1:7" ht="15.75" x14ac:dyDescent="0.25">
      <c r="A232" s="47"/>
      <c r="B232" s="48"/>
      <c r="C232" s="2"/>
      <c r="D232" s="2"/>
      <c r="E232" s="2"/>
      <c r="F232" s="10"/>
      <c r="G232" s="4"/>
    </row>
    <row r="233" spans="1:7" ht="15.75" x14ac:dyDescent="0.25">
      <c r="A233" s="27" t="s">
        <v>879</v>
      </c>
      <c r="B233" s="27"/>
      <c r="C233" s="16"/>
      <c r="D233" s="16"/>
      <c r="E233" s="16"/>
      <c r="F233" s="21"/>
      <c r="G233" s="16"/>
    </row>
    <row r="234" spans="1:7" ht="15.75" x14ac:dyDescent="0.25">
      <c r="A234" s="27" t="s">
        <v>880</v>
      </c>
      <c r="B234" s="27"/>
      <c r="C234" s="16"/>
      <c r="D234" s="16"/>
      <c r="E234" s="16"/>
      <c r="F234" s="21"/>
      <c r="G234" s="16"/>
    </row>
    <row r="235" spans="1:7" ht="15.75" x14ac:dyDescent="0.25">
      <c r="A235" s="27" t="s">
        <v>863</v>
      </c>
      <c r="B235" s="27"/>
      <c r="C235" s="16"/>
      <c r="D235" s="16"/>
      <c r="E235" s="16"/>
      <c r="F235" s="21"/>
      <c r="G235" s="16"/>
    </row>
    <row r="236" spans="1:7" x14ac:dyDescent="0.25">
      <c r="F236" s="11"/>
    </row>
    <row r="237" spans="1:7" ht="15.75" x14ac:dyDescent="0.25">
      <c r="A237" s="12" t="s">
        <v>13</v>
      </c>
      <c r="B237" s="13" t="s">
        <v>12</v>
      </c>
      <c r="C237" s="14" t="s">
        <v>15</v>
      </c>
      <c r="D237" s="14" t="s">
        <v>521</v>
      </c>
      <c r="E237" s="14" t="s">
        <v>1</v>
      </c>
      <c r="F237" s="22" t="s">
        <v>8</v>
      </c>
      <c r="G237" s="12" t="s">
        <v>2</v>
      </c>
    </row>
    <row r="238" spans="1:7" ht="15.75" x14ac:dyDescent="0.25">
      <c r="A238" s="17">
        <v>1</v>
      </c>
      <c r="B238" s="18" t="s">
        <v>39</v>
      </c>
      <c r="C238" s="14"/>
      <c r="D238" s="14"/>
      <c r="E238" s="14"/>
      <c r="F238" s="19">
        <v>0</v>
      </c>
      <c r="G238" s="12"/>
    </row>
    <row r="239" spans="1:7" ht="15.75" x14ac:dyDescent="0.25">
      <c r="A239" s="17">
        <v>2</v>
      </c>
      <c r="B239" s="18" t="s">
        <v>446</v>
      </c>
      <c r="C239" s="14"/>
      <c r="D239" s="14"/>
      <c r="E239" s="14"/>
      <c r="F239" s="19">
        <v>0</v>
      </c>
      <c r="G239" s="39"/>
    </row>
    <row r="240" spans="1:7" ht="15.75" x14ac:dyDescent="0.25">
      <c r="A240" s="17">
        <v>3</v>
      </c>
      <c r="B240" s="18" t="s">
        <v>153</v>
      </c>
      <c r="C240" s="14"/>
      <c r="D240" s="14"/>
      <c r="E240" s="14"/>
      <c r="F240" s="19">
        <v>0</v>
      </c>
      <c r="G240" s="39"/>
    </row>
    <row r="241" spans="1:7" ht="15.75" x14ac:dyDescent="0.25">
      <c r="A241" s="17">
        <v>4</v>
      </c>
      <c r="B241" s="18" t="s">
        <v>541</v>
      </c>
      <c r="C241" s="14"/>
      <c r="D241" s="14"/>
      <c r="E241" s="14"/>
      <c r="F241" s="19">
        <v>0</v>
      </c>
      <c r="G241" s="39"/>
    </row>
    <row r="242" spans="1:7" ht="15.75" x14ac:dyDescent="0.25">
      <c r="A242" s="17">
        <v>5</v>
      </c>
      <c r="B242" s="18" t="s">
        <v>38</v>
      </c>
      <c r="C242" s="26"/>
      <c r="D242" s="26"/>
      <c r="E242" s="26"/>
      <c r="F242" s="19">
        <v>0</v>
      </c>
      <c r="G242" s="40"/>
    </row>
    <row r="243" spans="1:7" ht="15.75" x14ac:dyDescent="0.25">
      <c r="A243" s="17">
        <v>6</v>
      </c>
      <c r="B243" s="18" t="s">
        <v>227</v>
      </c>
      <c r="C243" s="26"/>
      <c r="D243" s="26"/>
      <c r="E243" s="26"/>
      <c r="F243" s="19">
        <v>0</v>
      </c>
      <c r="G243" s="40"/>
    </row>
    <row r="244" spans="1:7" ht="15.75" x14ac:dyDescent="0.25">
      <c r="A244" s="17">
        <v>7</v>
      </c>
      <c r="B244" s="18" t="s">
        <v>548</v>
      </c>
      <c r="C244" s="26"/>
      <c r="D244" s="26"/>
      <c r="E244" s="26"/>
      <c r="F244" s="19">
        <v>6000</v>
      </c>
      <c r="G244" s="40"/>
    </row>
    <row r="245" spans="1:7" ht="15.75" x14ac:dyDescent="0.25">
      <c r="A245" s="17">
        <v>8</v>
      </c>
      <c r="B245" s="18" t="s">
        <v>794</v>
      </c>
      <c r="C245" s="26"/>
      <c r="D245" s="26"/>
      <c r="E245" s="26"/>
      <c r="F245" s="19">
        <v>0</v>
      </c>
      <c r="G245" s="40"/>
    </row>
    <row r="246" spans="1:7" ht="15.75" x14ac:dyDescent="0.25">
      <c r="A246" s="17">
        <v>9</v>
      </c>
      <c r="B246" s="18" t="s">
        <v>41</v>
      </c>
      <c r="C246" s="26"/>
      <c r="D246" s="26"/>
      <c r="E246" s="26"/>
      <c r="F246" s="19">
        <v>300000</v>
      </c>
      <c r="G246" s="40"/>
    </row>
    <row r="247" spans="1:7" ht="15.75" x14ac:dyDescent="0.25">
      <c r="A247" s="17">
        <v>10</v>
      </c>
      <c r="B247" s="18" t="s">
        <v>42</v>
      </c>
      <c r="C247" s="26"/>
      <c r="D247" s="26"/>
      <c r="E247" s="26"/>
      <c r="F247" s="19">
        <v>200000</v>
      </c>
      <c r="G247" s="40"/>
    </row>
    <row r="248" spans="1:7" ht="15.75" x14ac:dyDescent="0.25">
      <c r="A248" s="17"/>
      <c r="B248" s="18"/>
      <c r="C248" s="26"/>
      <c r="D248" s="26"/>
      <c r="E248" s="26"/>
      <c r="F248" s="19"/>
      <c r="G248" s="49">
        <f>SUM(F238:F247)</f>
        <v>506000</v>
      </c>
    </row>
    <row r="249" spans="1:7" ht="15.75" x14ac:dyDescent="0.25">
      <c r="A249" s="17"/>
      <c r="B249" s="18"/>
      <c r="C249" s="26"/>
      <c r="D249" s="35"/>
      <c r="E249" s="26"/>
      <c r="F249" s="19"/>
      <c r="G249" s="77"/>
    </row>
    <row r="250" spans="1:7" ht="15.75" x14ac:dyDescent="0.25">
      <c r="A250" s="17">
        <v>11</v>
      </c>
      <c r="B250" s="126" t="s">
        <v>865</v>
      </c>
      <c r="C250" s="127" t="s">
        <v>866</v>
      </c>
      <c r="D250" s="126"/>
      <c r="E250" s="26" t="s">
        <v>873</v>
      </c>
      <c r="F250" s="19"/>
      <c r="G250" s="77">
        <v>60000000</v>
      </c>
    </row>
    <row r="251" spans="1:7" ht="15.75" x14ac:dyDescent="0.25">
      <c r="A251" s="17"/>
      <c r="B251" s="18" t="s">
        <v>864</v>
      </c>
      <c r="C251" s="128" t="s">
        <v>867</v>
      </c>
      <c r="D251" s="16"/>
      <c r="E251" s="26" t="s">
        <v>881</v>
      </c>
      <c r="F251" s="19"/>
      <c r="G251" s="77"/>
    </row>
    <row r="252" spans="1:7" ht="15.75" x14ac:dyDescent="0.25">
      <c r="A252" s="17"/>
      <c r="B252" s="18"/>
      <c r="C252" s="26"/>
      <c r="D252" s="26"/>
      <c r="E252" s="26"/>
      <c r="F252" s="19"/>
      <c r="G252" s="39"/>
    </row>
    <row r="253" spans="1:7" ht="15.75" x14ac:dyDescent="0.25">
      <c r="A253" s="17"/>
      <c r="B253" s="18"/>
      <c r="C253" s="26"/>
      <c r="D253" s="26"/>
      <c r="E253" s="26"/>
      <c r="F253" s="19"/>
      <c r="G253" s="39"/>
    </row>
    <row r="254" spans="1:7" ht="15.75" x14ac:dyDescent="0.25">
      <c r="A254" s="17"/>
      <c r="B254" s="18"/>
      <c r="C254" s="26"/>
      <c r="D254" s="26"/>
      <c r="E254" s="26"/>
      <c r="F254" s="19"/>
      <c r="G254" s="39"/>
    </row>
    <row r="255" spans="1:7" ht="15.75" x14ac:dyDescent="0.25">
      <c r="A255" s="17"/>
      <c r="B255" s="18"/>
      <c r="C255" s="26"/>
      <c r="D255" s="26"/>
      <c r="E255" s="26"/>
      <c r="F255" s="19"/>
      <c r="G255" s="39"/>
    </row>
    <row r="256" spans="1:7" ht="15.75" x14ac:dyDescent="0.25">
      <c r="A256" s="17"/>
      <c r="B256" s="18"/>
      <c r="C256" s="26"/>
      <c r="D256" s="26"/>
      <c r="E256" s="26"/>
      <c r="F256" s="19"/>
      <c r="G256" s="39"/>
    </row>
    <row r="257" spans="1:7" ht="15.75" x14ac:dyDescent="0.25">
      <c r="A257" s="17"/>
      <c r="B257" s="18"/>
      <c r="C257" s="18"/>
      <c r="D257" s="18"/>
      <c r="E257" s="13" t="s">
        <v>43</v>
      </c>
      <c r="F257" s="19"/>
      <c r="G257" s="44">
        <f>SUM(G248:G256)</f>
        <v>60506000</v>
      </c>
    </row>
    <row r="258" spans="1:7" ht="15.75" x14ac:dyDescent="0.25">
      <c r="A258" s="20"/>
      <c r="B258" s="16"/>
      <c r="C258" s="16"/>
      <c r="D258" s="16"/>
      <c r="E258" s="16"/>
      <c r="F258" s="21"/>
      <c r="G258" s="21"/>
    </row>
    <row r="259" spans="1:7" ht="15.75" x14ac:dyDescent="0.25">
      <c r="A259" s="20"/>
      <c r="B259" s="16" t="s">
        <v>878</v>
      </c>
      <c r="C259" s="16"/>
      <c r="D259" s="16"/>
      <c r="E259" s="16"/>
      <c r="F259" s="21"/>
      <c r="G259" s="16"/>
    </row>
    <row r="260" spans="1:7" x14ac:dyDescent="0.25">
      <c r="A260" s="8"/>
      <c r="B260" s="8" t="s">
        <v>29</v>
      </c>
      <c r="C260" s="120" t="s">
        <v>31</v>
      </c>
      <c r="E260" s="8" t="s">
        <v>36</v>
      </c>
      <c r="F260" s="11"/>
    </row>
    <row r="261" spans="1:7" x14ac:dyDescent="0.25">
      <c r="A261" s="8"/>
      <c r="F261" s="11"/>
    </row>
    <row r="262" spans="1:7" x14ac:dyDescent="0.25">
      <c r="A262" s="8"/>
      <c r="F262" s="11"/>
    </row>
    <row r="263" spans="1:7" x14ac:dyDescent="0.25">
      <c r="A263" s="8"/>
      <c r="F263" s="11"/>
    </row>
    <row r="264" spans="1:7" x14ac:dyDescent="0.25">
      <c r="A264" s="8"/>
      <c r="F264" s="11"/>
    </row>
    <row r="265" spans="1:7" x14ac:dyDescent="0.25">
      <c r="B265" s="28" t="s">
        <v>30</v>
      </c>
      <c r="C265" s="24" t="s">
        <v>768</v>
      </c>
      <c r="D265" s="24"/>
      <c r="E265" s="24" t="s">
        <v>3</v>
      </c>
      <c r="F265" s="45" t="s">
        <v>872</v>
      </c>
    </row>
    <row r="266" spans="1:7" x14ac:dyDescent="0.25">
      <c r="B266" s="8" t="s">
        <v>5</v>
      </c>
      <c r="C266" s="1" t="s">
        <v>33</v>
      </c>
      <c r="E266" s="1" t="s">
        <v>6</v>
      </c>
      <c r="F266" s="11" t="s">
        <v>37</v>
      </c>
    </row>
    <row r="268" spans="1:7" ht="15.75" x14ac:dyDescent="0.25">
      <c r="A268" s="2" t="s">
        <v>0</v>
      </c>
      <c r="B268" s="3"/>
      <c r="C268" s="3"/>
      <c r="D268" s="3"/>
      <c r="E268" s="3"/>
      <c r="F268" s="9"/>
      <c r="G268" s="4"/>
    </row>
    <row r="269" spans="1:7" ht="15.75" x14ac:dyDescent="0.25">
      <c r="A269" s="47" t="s">
        <v>877</v>
      </c>
      <c r="B269" s="48"/>
      <c r="C269" s="2"/>
      <c r="D269" s="2"/>
      <c r="E269" s="2"/>
      <c r="F269" s="10"/>
      <c r="G269" s="4"/>
    </row>
    <row r="270" spans="1:7" ht="15.75" x14ac:dyDescent="0.25">
      <c r="A270" s="47"/>
      <c r="B270" s="48"/>
      <c r="C270" s="2"/>
      <c r="D270" s="2"/>
      <c r="E270" s="2"/>
      <c r="F270" s="10"/>
      <c r="G270" s="4"/>
    </row>
    <row r="271" spans="1:7" ht="15.75" x14ac:dyDescent="0.25">
      <c r="A271" s="27" t="s">
        <v>882</v>
      </c>
      <c r="B271" s="27"/>
      <c r="C271" s="16"/>
      <c r="D271" s="16"/>
      <c r="E271" s="16"/>
      <c r="F271" s="21"/>
      <c r="G271" s="16"/>
    </row>
    <row r="272" spans="1:7" ht="15.75" x14ac:dyDescent="0.25">
      <c r="A272" s="27" t="s">
        <v>883</v>
      </c>
      <c r="B272" s="27"/>
      <c r="C272" s="16"/>
      <c r="D272" s="16"/>
      <c r="E272" s="16"/>
      <c r="F272" s="21"/>
      <c r="G272" s="16"/>
    </row>
    <row r="273" spans="1:7" ht="15.75" x14ac:dyDescent="0.25">
      <c r="A273" s="27" t="s">
        <v>863</v>
      </c>
      <c r="B273" s="27"/>
      <c r="C273" s="16"/>
      <c r="D273" s="16"/>
      <c r="E273" s="16"/>
      <c r="F273" s="21"/>
      <c r="G273" s="16"/>
    </row>
    <row r="274" spans="1:7" x14ac:dyDescent="0.25">
      <c r="F274" s="11"/>
    </row>
    <row r="275" spans="1:7" ht="15.75" x14ac:dyDescent="0.25">
      <c r="A275" s="12" t="s">
        <v>13</v>
      </c>
      <c r="B275" s="13" t="s">
        <v>12</v>
      </c>
      <c r="C275" s="14" t="s">
        <v>15</v>
      </c>
      <c r="D275" s="14" t="s">
        <v>521</v>
      </c>
      <c r="E275" s="14" t="s">
        <v>1</v>
      </c>
      <c r="F275" s="22" t="s">
        <v>8</v>
      </c>
      <c r="G275" s="12" t="s">
        <v>2</v>
      </c>
    </row>
    <row r="276" spans="1:7" ht="15.75" x14ac:dyDescent="0.25">
      <c r="A276" s="17">
        <v>1</v>
      </c>
      <c r="B276" s="18" t="s">
        <v>39</v>
      </c>
      <c r="C276" s="14"/>
      <c r="D276" s="14"/>
      <c r="E276" s="14"/>
      <c r="F276" s="19">
        <v>0</v>
      </c>
      <c r="G276" s="12"/>
    </row>
    <row r="277" spans="1:7" ht="15.75" x14ac:dyDescent="0.25">
      <c r="A277" s="17">
        <v>2</v>
      </c>
      <c r="B277" s="18" t="s">
        <v>446</v>
      </c>
      <c r="C277" s="14"/>
      <c r="D277" s="14"/>
      <c r="E277" s="14"/>
      <c r="F277" s="19">
        <v>0</v>
      </c>
      <c r="G277" s="39"/>
    </row>
    <row r="278" spans="1:7" ht="15.75" x14ac:dyDescent="0.25">
      <c r="A278" s="17">
        <v>3</v>
      </c>
      <c r="B278" s="18" t="s">
        <v>153</v>
      </c>
      <c r="C278" s="14"/>
      <c r="D278" s="14"/>
      <c r="E278" s="14"/>
      <c r="F278" s="19">
        <v>0</v>
      </c>
      <c r="G278" s="39"/>
    </row>
    <row r="279" spans="1:7" ht="15.75" x14ac:dyDescent="0.25">
      <c r="A279" s="17">
        <v>4</v>
      </c>
      <c r="B279" s="18" t="s">
        <v>541</v>
      </c>
      <c r="C279" s="14"/>
      <c r="D279" s="14"/>
      <c r="E279" s="14"/>
      <c r="F279" s="19">
        <v>0</v>
      </c>
      <c r="G279" s="39"/>
    </row>
    <row r="280" spans="1:7" ht="15.75" x14ac:dyDescent="0.25">
      <c r="A280" s="17">
        <v>5</v>
      </c>
      <c r="B280" s="18" t="s">
        <v>38</v>
      </c>
      <c r="C280" s="26"/>
      <c r="D280" s="26"/>
      <c r="E280" s="26"/>
      <c r="F280" s="19">
        <v>0</v>
      </c>
      <c r="G280" s="40"/>
    </row>
    <row r="281" spans="1:7" ht="15.75" x14ac:dyDescent="0.25">
      <c r="A281" s="17">
        <v>6</v>
      </c>
      <c r="B281" s="18" t="s">
        <v>227</v>
      </c>
      <c r="C281" s="26"/>
      <c r="D281" s="26"/>
      <c r="E281" s="26"/>
      <c r="F281" s="19">
        <v>0</v>
      </c>
      <c r="G281" s="40"/>
    </row>
    <row r="282" spans="1:7" ht="15.75" x14ac:dyDescent="0.25">
      <c r="A282" s="17">
        <v>7</v>
      </c>
      <c r="B282" s="18" t="s">
        <v>548</v>
      </c>
      <c r="C282" s="26"/>
      <c r="D282" s="26"/>
      <c r="E282" s="26"/>
      <c r="F282" s="19">
        <v>6000</v>
      </c>
      <c r="G282" s="40"/>
    </row>
    <row r="283" spans="1:7" ht="15.75" x14ac:dyDescent="0.25">
      <c r="A283" s="17">
        <v>8</v>
      </c>
      <c r="B283" s="18" t="s">
        <v>794</v>
      </c>
      <c r="C283" s="26"/>
      <c r="D283" s="26"/>
      <c r="E283" s="26"/>
      <c r="F283" s="19">
        <v>0</v>
      </c>
      <c r="G283" s="40"/>
    </row>
    <row r="284" spans="1:7" ht="15.75" x14ac:dyDescent="0.25">
      <c r="A284" s="17">
        <v>9</v>
      </c>
      <c r="B284" s="18" t="s">
        <v>41</v>
      </c>
      <c r="C284" s="26"/>
      <c r="D284" s="26"/>
      <c r="E284" s="26"/>
      <c r="F284" s="19">
        <v>300000</v>
      </c>
      <c r="G284" s="40"/>
    </row>
    <row r="285" spans="1:7" ht="15.75" x14ac:dyDescent="0.25">
      <c r="A285" s="17">
        <v>10</v>
      </c>
      <c r="B285" s="18" t="s">
        <v>42</v>
      </c>
      <c r="C285" s="26"/>
      <c r="D285" s="26"/>
      <c r="E285" s="26"/>
      <c r="F285" s="19">
        <v>200000</v>
      </c>
      <c r="G285" s="40"/>
    </row>
    <row r="286" spans="1:7" ht="15.75" x14ac:dyDescent="0.25">
      <c r="A286" s="17"/>
      <c r="B286" s="18"/>
      <c r="C286" s="26"/>
      <c r="D286" s="26"/>
      <c r="E286" s="26"/>
      <c r="F286" s="19"/>
      <c r="G286" s="49">
        <f>SUM(F276:F285)</f>
        <v>506000</v>
      </c>
    </row>
    <row r="287" spans="1:7" ht="15.75" x14ac:dyDescent="0.25">
      <c r="A287" s="17"/>
      <c r="B287" s="18"/>
      <c r="C287" s="26"/>
      <c r="D287" s="35"/>
      <c r="E287" s="26"/>
      <c r="F287" s="19"/>
      <c r="G287" s="77"/>
    </row>
    <row r="288" spans="1:7" ht="15.75" x14ac:dyDescent="0.25">
      <c r="A288" s="17">
        <v>11</v>
      </c>
      <c r="B288" s="126" t="s">
        <v>865</v>
      </c>
      <c r="C288" s="127" t="s">
        <v>866</v>
      </c>
      <c r="D288" s="126"/>
      <c r="E288" s="26" t="s">
        <v>873</v>
      </c>
      <c r="F288" s="19"/>
      <c r="G288" s="77">
        <v>60000000</v>
      </c>
    </row>
    <row r="289" spans="1:7" ht="15.75" x14ac:dyDescent="0.25">
      <c r="A289" s="17"/>
      <c r="B289" s="18" t="s">
        <v>864</v>
      </c>
      <c r="C289" s="128" t="s">
        <v>867</v>
      </c>
      <c r="D289" s="16"/>
      <c r="E289" s="26" t="s">
        <v>881</v>
      </c>
      <c r="F289" s="19"/>
      <c r="G289" s="77"/>
    </row>
    <row r="290" spans="1:7" ht="15.75" x14ac:dyDescent="0.25">
      <c r="A290" s="17"/>
      <c r="B290" s="18"/>
      <c r="C290" s="26"/>
      <c r="D290" s="26"/>
      <c r="E290" s="26"/>
      <c r="F290" s="19"/>
      <c r="G290" s="39"/>
    </row>
    <row r="291" spans="1:7" ht="15.75" x14ac:dyDescent="0.25">
      <c r="A291" s="17"/>
      <c r="B291" s="18"/>
      <c r="C291" s="26"/>
      <c r="D291" s="26"/>
      <c r="E291" s="26"/>
      <c r="F291" s="19"/>
      <c r="G291" s="39"/>
    </row>
    <row r="292" spans="1:7" ht="15.75" x14ac:dyDescent="0.25">
      <c r="A292" s="17"/>
      <c r="B292" s="18"/>
      <c r="C292" s="26"/>
      <c r="D292" s="26"/>
      <c r="E292" s="26"/>
      <c r="F292" s="19"/>
      <c r="G292" s="39"/>
    </row>
    <row r="293" spans="1:7" ht="15.75" x14ac:dyDescent="0.25">
      <c r="A293" s="17"/>
      <c r="B293" s="18"/>
      <c r="C293" s="26"/>
      <c r="D293" s="26"/>
      <c r="E293" s="26"/>
      <c r="F293" s="19"/>
      <c r="G293" s="39"/>
    </row>
    <row r="294" spans="1:7" ht="15.75" x14ac:dyDescent="0.25">
      <c r="A294" s="17"/>
      <c r="B294" s="18"/>
      <c r="C294" s="26"/>
      <c r="D294" s="26"/>
      <c r="E294" s="26"/>
      <c r="F294" s="19"/>
      <c r="G294" s="39"/>
    </row>
    <row r="295" spans="1:7" ht="15.75" x14ac:dyDescent="0.25">
      <c r="A295" s="17"/>
      <c r="B295" s="18"/>
      <c r="C295" s="18"/>
      <c r="D295" s="18"/>
      <c r="E295" s="13" t="s">
        <v>43</v>
      </c>
      <c r="F295" s="19"/>
      <c r="G295" s="44">
        <f>SUM(G286:G294)</f>
        <v>60506000</v>
      </c>
    </row>
    <row r="296" spans="1:7" ht="15.75" x14ac:dyDescent="0.25">
      <c r="A296" s="20"/>
      <c r="B296" s="16"/>
      <c r="C296" s="16"/>
      <c r="D296" s="16"/>
      <c r="E296" s="16"/>
      <c r="F296" s="21"/>
      <c r="G296" s="21"/>
    </row>
    <row r="297" spans="1:7" ht="15.75" x14ac:dyDescent="0.25">
      <c r="A297" s="20"/>
      <c r="B297" s="16" t="s">
        <v>878</v>
      </c>
      <c r="C297" s="16"/>
      <c r="D297" s="16"/>
      <c r="E297" s="16"/>
      <c r="F297" s="21"/>
      <c r="G297" s="16"/>
    </row>
    <row r="298" spans="1:7" x14ac:dyDescent="0.25">
      <c r="A298" s="8"/>
      <c r="B298" s="8" t="s">
        <v>29</v>
      </c>
      <c r="C298" s="120" t="s">
        <v>31</v>
      </c>
      <c r="E298" s="8" t="s">
        <v>36</v>
      </c>
      <c r="F298" s="11"/>
    </row>
    <row r="299" spans="1:7" x14ac:dyDescent="0.25">
      <c r="A299" s="8"/>
      <c r="F299" s="11"/>
    </row>
    <row r="300" spans="1:7" x14ac:dyDescent="0.25">
      <c r="A300" s="8"/>
      <c r="F300" s="11"/>
    </row>
    <row r="301" spans="1:7" x14ac:dyDescent="0.25">
      <c r="A301" s="8"/>
      <c r="F301" s="11"/>
    </row>
    <row r="302" spans="1:7" x14ac:dyDescent="0.25">
      <c r="A302" s="8"/>
      <c r="F302" s="11"/>
    </row>
    <row r="303" spans="1:7" x14ac:dyDescent="0.25">
      <c r="B303" s="28" t="s">
        <v>30</v>
      </c>
      <c r="C303" s="24" t="s">
        <v>768</v>
      </c>
      <c r="D303" s="24"/>
      <c r="E303" s="24" t="s">
        <v>3</v>
      </c>
      <c r="F303" s="45" t="s">
        <v>872</v>
      </c>
    </row>
    <row r="304" spans="1:7" x14ac:dyDescent="0.25">
      <c r="B304" s="8" t="s">
        <v>5</v>
      </c>
      <c r="C304" s="1" t="s">
        <v>33</v>
      </c>
      <c r="E304" s="1" t="s">
        <v>6</v>
      </c>
      <c r="F304" s="11" t="s">
        <v>37</v>
      </c>
    </row>
    <row r="306" spans="1:7" ht="15.75" x14ac:dyDescent="0.25">
      <c r="A306" s="2" t="s">
        <v>0</v>
      </c>
      <c r="B306" s="3"/>
      <c r="C306" s="3"/>
      <c r="D306" s="3"/>
      <c r="E306" s="3"/>
      <c r="F306" s="9"/>
      <c r="G306" s="4"/>
    </row>
    <row r="307" spans="1:7" ht="15.75" x14ac:dyDescent="0.25">
      <c r="A307" s="47" t="s">
        <v>877</v>
      </c>
      <c r="B307" s="48"/>
      <c r="C307" s="2"/>
      <c r="D307" s="2"/>
      <c r="E307" s="2"/>
      <c r="F307" s="10"/>
      <c r="G307" s="4"/>
    </row>
    <row r="308" spans="1:7" ht="15.75" x14ac:dyDescent="0.25">
      <c r="A308" s="47"/>
      <c r="B308" s="48"/>
      <c r="C308" s="2"/>
      <c r="D308" s="2"/>
      <c r="E308" s="2"/>
      <c r="F308" s="10"/>
      <c r="G308" s="4"/>
    </row>
    <row r="309" spans="1:7" ht="15.75" x14ac:dyDescent="0.25">
      <c r="A309" s="27" t="s">
        <v>884</v>
      </c>
      <c r="B309" s="27"/>
      <c r="C309" s="16"/>
      <c r="D309" s="16"/>
      <c r="E309" s="16"/>
      <c r="F309" s="21"/>
      <c r="G309" s="16"/>
    </row>
    <row r="310" spans="1:7" ht="15.75" x14ac:dyDescent="0.25">
      <c r="A310" s="27" t="s">
        <v>885</v>
      </c>
      <c r="B310" s="27"/>
      <c r="C310" s="16"/>
      <c r="D310" s="16"/>
      <c r="E310" s="16"/>
      <c r="F310" s="21"/>
      <c r="G310" s="16"/>
    </row>
    <row r="311" spans="1:7" ht="15.75" x14ac:dyDescent="0.25">
      <c r="A311" s="27" t="s">
        <v>863</v>
      </c>
      <c r="B311" s="27"/>
      <c r="C311" s="16"/>
      <c r="D311" s="16"/>
      <c r="E311" s="16"/>
      <c r="F311" s="21"/>
      <c r="G311" s="16"/>
    </row>
    <row r="312" spans="1:7" x14ac:dyDescent="0.25">
      <c r="F312" s="11"/>
    </row>
    <row r="313" spans="1:7" ht="15.75" x14ac:dyDescent="0.25">
      <c r="A313" s="12" t="s">
        <v>13</v>
      </c>
      <c r="B313" s="13" t="s">
        <v>12</v>
      </c>
      <c r="C313" s="14" t="s">
        <v>15</v>
      </c>
      <c r="D313" s="14" t="s">
        <v>521</v>
      </c>
      <c r="E313" s="14" t="s">
        <v>1</v>
      </c>
      <c r="F313" s="22" t="s">
        <v>8</v>
      </c>
      <c r="G313" s="12" t="s">
        <v>2</v>
      </c>
    </row>
    <row r="314" spans="1:7" ht="15.75" x14ac:dyDescent="0.25">
      <c r="A314" s="17">
        <v>1</v>
      </c>
      <c r="B314" s="18" t="s">
        <v>39</v>
      </c>
      <c r="C314" s="14"/>
      <c r="D314" s="14"/>
      <c r="E314" s="14"/>
      <c r="F314" s="19">
        <v>0</v>
      </c>
      <c r="G314" s="12"/>
    </row>
    <row r="315" spans="1:7" ht="15.75" x14ac:dyDescent="0.25">
      <c r="A315" s="17">
        <v>2</v>
      </c>
      <c r="B315" s="18" t="s">
        <v>446</v>
      </c>
      <c r="C315" s="14"/>
      <c r="D315" s="14"/>
      <c r="E315" s="14"/>
      <c r="F315" s="19">
        <v>0</v>
      </c>
      <c r="G315" s="39"/>
    </row>
    <row r="316" spans="1:7" ht="15.75" x14ac:dyDescent="0.25">
      <c r="A316" s="17">
        <v>3</v>
      </c>
      <c r="B316" s="18" t="s">
        <v>153</v>
      </c>
      <c r="C316" s="14"/>
      <c r="D316" s="14"/>
      <c r="E316" s="14"/>
      <c r="F316" s="19">
        <v>0</v>
      </c>
      <c r="G316" s="39"/>
    </row>
    <row r="317" spans="1:7" ht="15.75" x14ac:dyDescent="0.25">
      <c r="A317" s="17">
        <v>4</v>
      </c>
      <c r="B317" s="18" t="s">
        <v>541</v>
      </c>
      <c r="C317" s="14"/>
      <c r="D317" s="14"/>
      <c r="E317" s="14"/>
      <c r="F317" s="19">
        <v>0</v>
      </c>
      <c r="G317" s="39"/>
    </row>
    <row r="318" spans="1:7" ht="15.75" x14ac:dyDescent="0.25">
      <c r="A318" s="17">
        <v>5</v>
      </c>
      <c r="B318" s="18" t="s">
        <v>38</v>
      </c>
      <c r="C318" s="26"/>
      <c r="D318" s="26"/>
      <c r="E318" s="26"/>
      <c r="F318" s="19">
        <v>0</v>
      </c>
      <c r="G318" s="40"/>
    </row>
    <row r="319" spans="1:7" ht="15.75" x14ac:dyDescent="0.25">
      <c r="A319" s="17">
        <v>6</v>
      </c>
      <c r="B319" s="18" t="s">
        <v>227</v>
      </c>
      <c r="C319" s="26"/>
      <c r="D319" s="26"/>
      <c r="E319" s="26"/>
      <c r="F319" s="19">
        <v>0</v>
      </c>
      <c r="G319" s="40"/>
    </row>
    <row r="320" spans="1:7" ht="15.75" x14ac:dyDescent="0.25">
      <c r="A320" s="17">
        <v>7</v>
      </c>
      <c r="B320" s="18" t="s">
        <v>548</v>
      </c>
      <c r="C320" s="26"/>
      <c r="D320" s="26"/>
      <c r="E320" s="26"/>
      <c r="F320" s="19">
        <v>6000</v>
      </c>
      <c r="G320" s="40"/>
    </row>
    <row r="321" spans="1:7" ht="15.75" x14ac:dyDescent="0.25">
      <c r="A321" s="17">
        <v>8</v>
      </c>
      <c r="B321" s="18" t="s">
        <v>794</v>
      </c>
      <c r="C321" s="26"/>
      <c r="D321" s="26"/>
      <c r="E321" s="26"/>
      <c r="F321" s="19">
        <v>0</v>
      </c>
      <c r="G321" s="40"/>
    </row>
    <row r="322" spans="1:7" ht="15.75" x14ac:dyDescent="0.25">
      <c r="A322" s="17">
        <v>9</v>
      </c>
      <c r="B322" s="18" t="s">
        <v>41</v>
      </c>
      <c r="C322" s="26"/>
      <c r="D322" s="26"/>
      <c r="E322" s="26"/>
      <c r="F322" s="19">
        <v>900000</v>
      </c>
      <c r="G322" s="40"/>
    </row>
    <row r="323" spans="1:7" ht="15.75" x14ac:dyDescent="0.25">
      <c r="A323" s="17">
        <v>10</v>
      </c>
      <c r="B323" s="18" t="s">
        <v>42</v>
      </c>
      <c r="C323" s="26"/>
      <c r="D323" s="26"/>
      <c r="E323" s="26"/>
      <c r="F323" s="19">
        <v>200000</v>
      </c>
      <c r="G323" s="40"/>
    </row>
    <row r="324" spans="1:7" ht="15.75" x14ac:dyDescent="0.25">
      <c r="A324" s="17"/>
      <c r="B324" s="18"/>
      <c r="C324" s="26"/>
      <c r="D324" s="26"/>
      <c r="E324" s="26"/>
      <c r="F324" s="19"/>
      <c r="G324" s="49">
        <f>SUM(F314:F323)</f>
        <v>1106000</v>
      </c>
    </row>
    <row r="325" spans="1:7" ht="15.75" x14ac:dyDescent="0.25">
      <c r="A325" s="17"/>
      <c r="B325" s="18"/>
      <c r="C325" s="26"/>
      <c r="D325" s="35"/>
      <c r="E325" s="26"/>
      <c r="F325" s="19"/>
      <c r="G325" s="77"/>
    </row>
    <row r="326" spans="1:7" ht="15.75" x14ac:dyDescent="0.25">
      <c r="A326" s="17">
        <v>11</v>
      </c>
      <c r="B326" s="126" t="s">
        <v>865</v>
      </c>
      <c r="C326" s="127" t="s">
        <v>866</v>
      </c>
      <c r="D326" s="126"/>
      <c r="E326" s="26" t="s">
        <v>873</v>
      </c>
      <c r="F326" s="19"/>
      <c r="G326" s="77">
        <v>120000000</v>
      </c>
    </row>
    <row r="327" spans="1:7" ht="15.75" x14ac:dyDescent="0.25">
      <c r="A327" s="17"/>
      <c r="B327" s="18" t="s">
        <v>864</v>
      </c>
      <c r="C327" s="128" t="s">
        <v>867</v>
      </c>
      <c r="D327" s="16"/>
      <c r="E327" s="26" t="s">
        <v>881</v>
      </c>
      <c r="F327" s="19"/>
      <c r="G327" s="77"/>
    </row>
    <row r="328" spans="1:7" ht="15.75" x14ac:dyDescent="0.25">
      <c r="A328" s="17"/>
      <c r="B328" s="18"/>
      <c r="C328" s="26"/>
      <c r="D328" s="26"/>
      <c r="E328" s="26"/>
      <c r="F328" s="19"/>
      <c r="G328" s="39"/>
    </row>
    <row r="329" spans="1:7" ht="15.75" x14ac:dyDescent="0.25">
      <c r="A329" s="17"/>
      <c r="B329" s="18"/>
      <c r="C329" s="26"/>
      <c r="D329" s="26"/>
      <c r="E329" s="26"/>
      <c r="F329" s="19"/>
      <c r="G329" s="39"/>
    </row>
    <row r="330" spans="1:7" ht="15.75" x14ac:dyDescent="0.25">
      <c r="A330" s="17"/>
      <c r="B330" s="18"/>
      <c r="C330" s="26"/>
      <c r="D330" s="26"/>
      <c r="E330" s="26"/>
      <c r="F330" s="19"/>
      <c r="G330" s="39"/>
    </row>
    <row r="331" spans="1:7" ht="15.75" x14ac:dyDescent="0.25">
      <c r="A331" s="17"/>
      <c r="B331" s="18"/>
      <c r="C331" s="26"/>
      <c r="D331" s="26"/>
      <c r="E331" s="26"/>
      <c r="F331" s="19"/>
      <c r="G331" s="39"/>
    </row>
    <row r="332" spans="1:7" ht="15.75" x14ac:dyDescent="0.25">
      <c r="A332" s="17"/>
      <c r="B332" s="18"/>
      <c r="C332" s="26"/>
      <c r="D332" s="26"/>
      <c r="E332" s="26"/>
      <c r="F332" s="19"/>
      <c r="G332" s="39"/>
    </row>
    <row r="333" spans="1:7" ht="15.75" x14ac:dyDescent="0.25">
      <c r="A333" s="17"/>
      <c r="B333" s="18"/>
      <c r="C333" s="18"/>
      <c r="D333" s="18"/>
      <c r="E333" s="13" t="s">
        <v>43</v>
      </c>
      <c r="F333" s="19"/>
      <c r="G333" s="44">
        <f>SUM(G324:G332)</f>
        <v>121106000</v>
      </c>
    </row>
    <row r="334" spans="1:7" ht="15.75" x14ac:dyDescent="0.25">
      <c r="A334" s="20"/>
      <c r="B334" s="16"/>
      <c r="C334" s="16"/>
      <c r="D334" s="16"/>
      <c r="E334" s="16"/>
      <c r="F334" s="21"/>
      <c r="G334" s="21"/>
    </row>
    <row r="335" spans="1:7" ht="15.75" x14ac:dyDescent="0.25">
      <c r="A335" s="20"/>
      <c r="B335" s="16" t="s">
        <v>878</v>
      </c>
      <c r="C335" s="16"/>
      <c r="D335" s="16"/>
      <c r="E335" s="16"/>
      <c r="F335" s="21"/>
      <c r="G335" s="16"/>
    </row>
    <row r="336" spans="1:7" x14ac:dyDescent="0.25">
      <c r="A336" s="8"/>
      <c r="B336" s="8" t="s">
        <v>29</v>
      </c>
      <c r="C336" s="120" t="s">
        <v>31</v>
      </c>
      <c r="E336" s="8" t="s">
        <v>36</v>
      </c>
      <c r="F336" s="11"/>
    </row>
    <row r="337" spans="1:7" x14ac:dyDescent="0.25">
      <c r="A337" s="8"/>
      <c r="F337" s="11"/>
    </row>
    <row r="338" spans="1:7" x14ac:dyDescent="0.25">
      <c r="A338" s="8"/>
      <c r="F338" s="11"/>
    </row>
    <row r="339" spans="1:7" x14ac:dyDescent="0.25">
      <c r="A339" s="8"/>
      <c r="F339" s="11"/>
    </row>
    <row r="340" spans="1:7" x14ac:dyDescent="0.25">
      <c r="A340" s="8"/>
      <c r="F340" s="11"/>
    </row>
    <row r="341" spans="1:7" x14ac:dyDescent="0.25">
      <c r="B341" s="28" t="s">
        <v>30</v>
      </c>
      <c r="C341" s="24" t="s">
        <v>768</v>
      </c>
      <c r="D341" s="24"/>
      <c r="E341" s="24" t="s">
        <v>3</v>
      </c>
      <c r="F341" s="45" t="s">
        <v>872</v>
      </c>
    </row>
    <row r="342" spans="1:7" x14ac:dyDescent="0.25">
      <c r="B342" s="8" t="s">
        <v>5</v>
      </c>
      <c r="C342" s="1" t="s">
        <v>33</v>
      </c>
      <c r="E342" s="1" t="s">
        <v>6</v>
      </c>
      <c r="F342" s="11" t="s">
        <v>37</v>
      </c>
    </row>
    <row r="344" spans="1:7" ht="15.75" x14ac:dyDescent="0.25">
      <c r="A344" s="2" t="s">
        <v>0</v>
      </c>
      <c r="B344" s="3"/>
      <c r="C344" s="3"/>
      <c r="D344" s="3"/>
      <c r="E344" s="3"/>
      <c r="F344" s="9"/>
      <c r="G344" s="4"/>
    </row>
    <row r="345" spans="1:7" ht="15.75" x14ac:dyDescent="0.25">
      <c r="A345" s="47" t="s">
        <v>877</v>
      </c>
      <c r="B345" s="48"/>
      <c r="C345" s="2"/>
      <c r="D345" s="2"/>
      <c r="E345" s="2"/>
      <c r="F345" s="10"/>
      <c r="G345" s="4"/>
    </row>
    <row r="346" spans="1:7" ht="15.75" x14ac:dyDescent="0.25">
      <c r="A346" s="47"/>
      <c r="B346" s="48"/>
      <c r="C346" s="2"/>
      <c r="D346" s="2"/>
      <c r="E346" s="2"/>
      <c r="F346" s="10"/>
      <c r="G346" s="4"/>
    </row>
    <row r="347" spans="1:7" ht="15.75" x14ac:dyDescent="0.25">
      <c r="A347" s="27" t="s">
        <v>887</v>
      </c>
      <c r="B347" s="27"/>
      <c r="C347" s="16"/>
      <c r="D347" s="16"/>
      <c r="E347" s="16"/>
      <c r="F347" s="21"/>
      <c r="G347" s="16"/>
    </row>
    <row r="348" spans="1:7" ht="15.75" x14ac:dyDescent="0.25">
      <c r="A348" s="27" t="s">
        <v>888</v>
      </c>
      <c r="B348" s="27"/>
      <c r="C348" s="16"/>
      <c r="D348" s="16"/>
      <c r="E348" s="16"/>
      <c r="F348" s="21"/>
      <c r="G348" s="16"/>
    </row>
    <row r="349" spans="1:7" ht="15.75" x14ac:dyDescent="0.25">
      <c r="A349" s="27" t="s">
        <v>863</v>
      </c>
      <c r="B349" s="27"/>
      <c r="C349" s="16"/>
      <c r="D349" s="16"/>
      <c r="E349" s="16"/>
      <c r="F349" s="21"/>
      <c r="G349" s="16"/>
    </row>
    <row r="350" spans="1:7" x14ac:dyDescent="0.25">
      <c r="F350" s="11"/>
    </row>
    <row r="351" spans="1:7" ht="15.75" x14ac:dyDescent="0.25">
      <c r="A351" s="12" t="s">
        <v>13</v>
      </c>
      <c r="B351" s="13" t="s">
        <v>12</v>
      </c>
      <c r="C351" s="14" t="s">
        <v>15</v>
      </c>
      <c r="D351" s="14" t="s">
        <v>521</v>
      </c>
      <c r="E351" s="14" t="s">
        <v>1</v>
      </c>
      <c r="F351" s="22" t="s">
        <v>8</v>
      </c>
      <c r="G351" s="12" t="s">
        <v>2</v>
      </c>
    </row>
    <row r="352" spans="1:7" ht="15.75" x14ac:dyDescent="0.25">
      <c r="A352" s="17">
        <v>1</v>
      </c>
      <c r="B352" s="18" t="s">
        <v>39</v>
      </c>
      <c r="C352" s="14"/>
      <c r="D352" s="14"/>
      <c r="E352" s="14"/>
      <c r="F352" s="19">
        <v>23333520</v>
      </c>
      <c r="G352" s="12"/>
    </row>
    <row r="353" spans="1:7" ht="15.75" x14ac:dyDescent="0.25">
      <c r="A353" s="17">
        <v>2</v>
      </c>
      <c r="B353" s="18" t="s">
        <v>446</v>
      </c>
      <c r="C353" s="14"/>
      <c r="D353" s="14"/>
      <c r="E353" s="14"/>
      <c r="F353" s="19">
        <v>0</v>
      </c>
      <c r="G353" s="39"/>
    </row>
    <row r="354" spans="1:7" ht="15.75" x14ac:dyDescent="0.25">
      <c r="A354" s="17">
        <v>3</v>
      </c>
      <c r="B354" s="18" t="s">
        <v>153</v>
      </c>
      <c r="C354" s="14"/>
      <c r="D354" s="14"/>
      <c r="E354" s="14"/>
      <c r="F354" s="19">
        <v>0</v>
      </c>
      <c r="G354" s="39"/>
    </row>
    <row r="355" spans="1:7" ht="15.75" x14ac:dyDescent="0.25">
      <c r="A355" s="17">
        <v>4</v>
      </c>
      <c r="B355" s="18" t="s">
        <v>541</v>
      </c>
      <c r="C355" s="14"/>
      <c r="D355" s="14"/>
      <c r="E355" s="14"/>
      <c r="F355" s="19">
        <v>0</v>
      </c>
      <c r="G355" s="39"/>
    </row>
    <row r="356" spans="1:7" ht="15.75" x14ac:dyDescent="0.25">
      <c r="A356" s="17">
        <v>5</v>
      </c>
      <c r="B356" s="18" t="s">
        <v>38</v>
      </c>
      <c r="C356" s="26"/>
      <c r="D356" s="26"/>
      <c r="E356" s="26"/>
      <c r="F356" s="19">
        <v>583338</v>
      </c>
      <c r="G356" s="40"/>
    </row>
    <row r="357" spans="1:7" ht="15.75" x14ac:dyDescent="0.25">
      <c r="A357" s="17">
        <v>6</v>
      </c>
      <c r="B357" s="18" t="s">
        <v>227</v>
      </c>
      <c r="C357" s="26"/>
      <c r="D357" s="26"/>
      <c r="E357" s="26"/>
      <c r="F357" s="19">
        <v>234000</v>
      </c>
      <c r="G357" s="40"/>
    </row>
    <row r="358" spans="1:7" ht="15.75" x14ac:dyDescent="0.25">
      <c r="A358" s="17">
        <v>7</v>
      </c>
      <c r="B358" s="18" t="s">
        <v>548</v>
      </c>
      <c r="C358" s="26"/>
      <c r="D358" s="26"/>
      <c r="E358" s="26"/>
      <c r="F358" s="19">
        <v>6000</v>
      </c>
      <c r="G358" s="40"/>
    </row>
    <row r="359" spans="1:7" ht="15.75" x14ac:dyDescent="0.25">
      <c r="A359" s="17">
        <v>8</v>
      </c>
      <c r="B359" s="18" t="s">
        <v>794</v>
      </c>
      <c r="C359" s="26"/>
      <c r="D359" s="26"/>
      <c r="E359" s="26"/>
      <c r="F359" s="19">
        <v>0</v>
      </c>
      <c r="G359" s="40"/>
    </row>
    <row r="360" spans="1:7" ht="15.75" x14ac:dyDescent="0.25">
      <c r="A360" s="17">
        <v>9</v>
      </c>
      <c r="B360" s="18" t="s">
        <v>41</v>
      </c>
      <c r="C360" s="26"/>
      <c r="D360" s="26"/>
      <c r="E360" s="26"/>
      <c r="F360" s="19">
        <v>533335</v>
      </c>
      <c r="G360" s="40"/>
    </row>
    <row r="361" spans="1:7" ht="15.75" x14ac:dyDescent="0.25">
      <c r="A361" s="17">
        <v>10</v>
      </c>
      <c r="B361" s="18" t="s">
        <v>42</v>
      </c>
      <c r="C361" s="26"/>
      <c r="D361" s="26"/>
      <c r="E361" s="26"/>
      <c r="F361" s="19">
        <v>200000</v>
      </c>
      <c r="G361" s="40"/>
    </row>
    <row r="362" spans="1:7" ht="15.75" x14ac:dyDescent="0.25">
      <c r="A362" s="17"/>
      <c r="B362" s="18"/>
      <c r="C362" s="26"/>
      <c r="D362" s="26"/>
      <c r="E362" s="26"/>
      <c r="F362" s="19"/>
      <c r="G362" s="49">
        <f>SUM(F352:F361)</f>
        <v>24890193</v>
      </c>
    </row>
    <row r="363" spans="1:7" ht="15.75" x14ac:dyDescent="0.25">
      <c r="A363" s="17"/>
      <c r="B363" s="18"/>
      <c r="C363" s="26"/>
      <c r="D363" s="35"/>
      <c r="E363" s="26"/>
      <c r="F363" s="19"/>
      <c r="G363" s="77"/>
    </row>
    <row r="364" spans="1:7" ht="15.75" x14ac:dyDescent="0.25">
      <c r="A364" s="17">
        <v>11</v>
      </c>
      <c r="B364" s="126" t="s">
        <v>865</v>
      </c>
      <c r="C364" s="127" t="s">
        <v>866</v>
      </c>
      <c r="D364" s="126"/>
      <c r="E364" s="26" t="s">
        <v>873</v>
      </c>
      <c r="F364" s="19"/>
      <c r="G364" s="77">
        <v>60000000</v>
      </c>
    </row>
    <row r="365" spans="1:7" ht="15.75" x14ac:dyDescent="0.25">
      <c r="A365" s="17"/>
      <c r="B365" s="18" t="s">
        <v>864</v>
      </c>
      <c r="C365" s="128" t="s">
        <v>867</v>
      </c>
      <c r="D365" s="16"/>
      <c r="E365" s="26" t="s">
        <v>886</v>
      </c>
      <c r="F365" s="19"/>
      <c r="G365" s="77"/>
    </row>
    <row r="366" spans="1:7" ht="15.75" x14ac:dyDescent="0.25">
      <c r="A366" s="17"/>
      <c r="B366" s="18"/>
      <c r="C366" s="26"/>
      <c r="D366" s="26"/>
      <c r="E366" s="26"/>
      <c r="F366" s="19"/>
      <c r="G366" s="39"/>
    </row>
    <row r="367" spans="1:7" ht="15.75" x14ac:dyDescent="0.25">
      <c r="A367" s="17"/>
      <c r="B367" s="18"/>
      <c r="C367" s="26"/>
      <c r="D367" s="26"/>
      <c r="E367" s="26"/>
      <c r="F367" s="19"/>
      <c r="G367" s="39"/>
    </row>
    <row r="368" spans="1:7" ht="15.75" x14ac:dyDescent="0.25">
      <c r="A368" s="17"/>
      <c r="B368" s="18"/>
      <c r="C368" s="26"/>
      <c r="D368" s="26"/>
      <c r="E368" s="26"/>
      <c r="F368" s="19"/>
      <c r="G368" s="39"/>
    </row>
    <row r="369" spans="1:7" ht="15.75" x14ac:dyDescent="0.25">
      <c r="A369" s="17"/>
      <c r="B369" s="18"/>
      <c r="C369" s="26"/>
      <c r="D369" s="26"/>
      <c r="E369" s="26"/>
      <c r="F369" s="19"/>
      <c r="G369" s="39"/>
    </row>
    <row r="370" spans="1:7" ht="15.75" x14ac:dyDescent="0.25">
      <c r="A370" s="17"/>
      <c r="B370" s="18"/>
      <c r="C370" s="26"/>
      <c r="D370" s="26"/>
      <c r="E370" s="26"/>
      <c r="F370" s="19"/>
      <c r="G370" s="39"/>
    </row>
    <row r="371" spans="1:7" ht="15.75" x14ac:dyDescent="0.25">
      <c r="A371" s="17"/>
      <c r="B371" s="18"/>
      <c r="C371" s="18"/>
      <c r="D371" s="18"/>
      <c r="E371" s="13" t="s">
        <v>43</v>
      </c>
      <c r="F371" s="19"/>
      <c r="G371" s="44">
        <f>SUM(G362:G370)</f>
        <v>84890193</v>
      </c>
    </row>
    <row r="372" spans="1:7" ht="15.75" x14ac:dyDescent="0.25">
      <c r="A372" s="20"/>
      <c r="B372" s="16"/>
      <c r="C372" s="16"/>
      <c r="D372" s="16"/>
      <c r="E372" s="16"/>
      <c r="F372" s="21"/>
      <c r="G372" s="21"/>
    </row>
    <row r="373" spans="1:7" ht="15.75" x14ac:dyDescent="0.25">
      <c r="A373" s="20"/>
      <c r="B373" s="16" t="s">
        <v>878</v>
      </c>
      <c r="C373" s="16"/>
      <c r="D373" s="16"/>
      <c r="E373" s="16"/>
      <c r="F373" s="21"/>
      <c r="G373" s="16"/>
    </row>
    <row r="374" spans="1:7" x14ac:dyDescent="0.25">
      <c r="A374" s="8"/>
      <c r="B374" s="8" t="s">
        <v>29</v>
      </c>
      <c r="C374" s="120" t="s">
        <v>31</v>
      </c>
      <c r="E374" s="8" t="s">
        <v>36</v>
      </c>
      <c r="F374" s="11"/>
    </row>
    <row r="375" spans="1:7" x14ac:dyDescent="0.25">
      <c r="A375" s="8"/>
      <c r="F375" s="11"/>
    </row>
    <row r="376" spans="1:7" x14ac:dyDescent="0.25">
      <c r="A376" s="8"/>
      <c r="F376" s="11"/>
    </row>
    <row r="377" spans="1:7" x14ac:dyDescent="0.25">
      <c r="A377" s="8"/>
      <c r="F377" s="11"/>
    </row>
    <row r="378" spans="1:7" x14ac:dyDescent="0.25">
      <c r="A378" s="8"/>
      <c r="F378" s="11"/>
    </row>
    <row r="379" spans="1:7" x14ac:dyDescent="0.25">
      <c r="B379" s="28" t="s">
        <v>30</v>
      </c>
      <c r="C379" s="24" t="s">
        <v>768</v>
      </c>
      <c r="D379" s="24"/>
      <c r="E379" s="24" t="s">
        <v>3</v>
      </c>
      <c r="F379" s="45" t="s">
        <v>872</v>
      </c>
    </row>
    <row r="380" spans="1:7" x14ac:dyDescent="0.25">
      <c r="B380" s="8" t="s">
        <v>5</v>
      </c>
      <c r="C380" s="1" t="s">
        <v>33</v>
      </c>
      <c r="E380" s="1" t="s">
        <v>6</v>
      </c>
      <c r="F380" s="11" t="s">
        <v>37</v>
      </c>
    </row>
    <row r="382" spans="1:7" ht="15.75" x14ac:dyDescent="0.25">
      <c r="A382" s="2" t="s">
        <v>0</v>
      </c>
      <c r="B382" s="3"/>
      <c r="C382" s="3"/>
      <c r="D382" s="3"/>
      <c r="E382" s="3"/>
      <c r="F382" s="9"/>
      <c r="G382" s="4"/>
    </row>
    <row r="383" spans="1:7" ht="15.75" x14ac:dyDescent="0.25">
      <c r="A383" s="47" t="s">
        <v>877</v>
      </c>
      <c r="B383" s="48"/>
      <c r="C383" s="2"/>
      <c r="D383" s="2"/>
      <c r="E383" s="2"/>
      <c r="F383" s="10"/>
      <c r="G383" s="4"/>
    </row>
    <row r="384" spans="1:7" ht="15.75" x14ac:dyDescent="0.25">
      <c r="A384" s="47"/>
      <c r="B384" s="48"/>
      <c r="C384" s="2"/>
      <c r="D384" s="2"/>
      <c r="E384" s="2"/>
      <c r="F384" s="10"/>
      <c r="G384" s="4"/>
    </row>
    <row r="385" spans="1:7" ht="15.75" x14ac:dyDescent="0.25">
      <c r="A385" s="27" t="s">
        <v>868</v>
      </c>
      <c r="B385" s="27"/>
      <c r="C385" s="16"/>
      <c r="D385" s="16"/>
      <c r="E385" s="16"/>
      <c r="F385" s="21"/>
      <c r="G385" s="16"/>
    </row>
    <row r="386" spans="1:7" ht="15.75" x14ac:dyDescent="0.25">
      <c r="A386" s="27" t="s">
        <v>869</v>
      </c>
      <c r="B386" s="27"/>
      <c r="C386" s="16"/>
      <c r="D386" s="16"/>
      <c r="E386" s="16"/>
      <c r="F386" s="21"/>
      <c r="G386" s="16"/>
    </row>
    <row r="387" spans="1:7" ht="15.75" x14ac:dyDescent="0.25">
      <c r="A387" s="27" t="s">
        <v>863</v>
      </c>
      <c r="B387" s="27"/>
      <c r="C387" s="16"/>
      <c r="D387" s="16"/>
      <c r="E387" s="16"/>
      <c r="F387" s="21"/>
      <c r="G387" s="16"/>
    </row>
    <row r="388" spans="1:7" x14ac:dyDescent="0.25">
      <c r="F388" s="11"/>
    </row>
    <row r="389" spans="1:7" ht="15.75" x14ac:dyDescent="0.25">
      <c r="A389" s="12" t="s">
        <v>13</v>
      </c>
      <c r="B389" s="13" t="s">
        <v>12</v>
      </c>
      <c r="C389" s="14" t="s">
        <v>15</v>
      </c>
      <c r="D389" s="14" t="s">
        <v>521</v>
      </c>
      <c r="E389" s="14" t="s">
        <v>1</v>
      </c>
      <c r="F389" s="22" t="s">
        <v>8</v>
      </c>
      <c r="G389" s="12" t="s">
        <v>2</v>
      </c>
    </row>
    <row r="390" spans="1:7" ht="15.75" x14ac:dyDescent="0.25">
      <c r="A390" s="17">
        <v>1</v>
      </c>
      <c r="B390" s="18" t="s">
        <v>39</v>
      </c>
      <c r="C390" s="14"/>
      <c r="D390" s="14"/>
      <c r="E390" s="14"/>
      <c r="F390" s="19">
        <v>22500180</v>
      </c>
      <c r="G390" s="12"/>
    </row>
    <row r="391" spans="1:7" ht="15.75" x14ac:dyDescent="0.25">
      <c r="A391" s="17">
        <v>2</v>
      </c>
      <c r="B391" s="18" t="s">
        <v>446</v>
      </c>
      <c r="C391" s="14"/>
      <c r="D391" s="14"/>
      <c r="E391" s="14"/>
      <c r="F391" s="19">
        <v>0</v>
      </c>
      <c r="G391" s="39"/>
    </row>
    <row r="392" spans="1:7" ht="15.75" x14ac:dyDescent="0.25">
      <c r="A392" s="17">
        <v>3</v>
      </c>
      <c r="B392" s="18" t="s">
        <v>153</v>
      </c>
      <c r="C392" s="14"/>
      <c r="D392" s="14"/>
      <c r="E392" s="14"/>
      <c r="F392" s="19">
        <v>0</v>
      </c>
      <c r="G392" s="39"/>
    </row>
    <row r="393" spans="1:7" ht="15.75" x14ac:dyDescent="0.25">
      <c r="A393" s="17">
        <v>4</v>
      </c>
      <c r="B393" s="18" t="s">
        <v>541</v>
      </c>
      <c r="C393" s="14"/>
      <c r="D393" s="14"/>
      <c r="E393" s="14"/>
      <c r="F393" s="19">
        <v>0</v>
      </c>
      <c r="G393" s="39"/>
    </row>
    <row r="394" spans="1:7" ht="15.75" x14ac:dyDescent="0.25">
      <c r="A394" s="17">
        <v>5</v>
      </c>
      <c r="B394" s="18" t="s">
        <v>38</v>
      </c>
      <c r="C394" s="26"/>
      <c r="D394" s="26"/>
      <c r="E394" s="26"/>
      <c r="F394" s="19">
        <v>562505</v>
      </c>
      <c r="G394" s="40"/>
    </row>
    <row r="395" spans="1:7" ht="15.75" x14ac:dyDescent="0.25">
      <c r="A395" s="17">
        <v>6</v>
      </c>
      <c r="B395" s="18" t="s">
        <v>227</v>
      </c>
      <c r="C395" s="26"/>
      <c r="D395" s="26"/>
      <c r="E395" s="26"/>
      <c r="F395" s="19">
        <v>234000</v>
      </c>
      <c r="G395" s="40"/>
    </row>
    <row r="396" spans="1:7" ht="15.75" x14ac:dyDescent="0.25">
      <c r="A396" s="17">
        <v>7</v>
      </c>
      <c r="B396" s="18" t="s">
        <v>548</v>
      </c>
      <c r="C396" s="26"/>
      <c r="D396" s="26"/>
      <c r="E396" s="26"/>
      <c r="F396" s="19">
        <v>6000</v>
      </c>
      <c r="G396" s="40"/>
    </row>
    <row r="397" spans="1:7" ht="15.75" x14ac:dyDescent="0.25">
      <c r="A397" s="17">
        <v>8</v>
      </c>
      <c r="B397" s="18" t="s">
        <v>794</v>
      </c>
      <c r="C397" s="26"/>
      <c r="D397" s="26"/>
      <c r="E397" s="26"/>
      <c r="F397" s="19">
        <v>0</v>
      </c>
      <c r="G397" s="40"/>
    </row>
    <row r="398" spans="1:7" ht="15.75" x14ac:dyDescent="0.25">
      <c r="A398" s="17">
        <v>9</v>
      </c>
      <c r="B398" s="18" t="s">
        <v>41</v>
      </c>
      <c r="C398" s="26"/>
      <c r="D398" s="26"/>
      <c r="E398" s="26"/>
      <c r="F398" s="19">
        <v>525002</v>
      </c>
      <c r="G398" s="40"/>
    </row>
    <row r="399" spans="1:7" ht="15.75" x14ac:dyDescent="0.25">
      <c r="A399" s="17">
        <v>10</v>
      </c>
      <c r="B399" s="18" t="s">
        <v>42</v>
      </c>
      <c r="C399" s="26"/>
      <c r="D399" s="26"/>
      <c r="E399" s="26"/>
      <c r="F399" s="19">
        <v>200000</v>
      </c>
      <c r="G399" s="40"/>
    </row>
    <row r="400" spans="1:7" ht="15.75" x14ac:dyDescent="0.25">
      <c r="A400" s="17"/>
      <c r="B400" s="18"/>
      <c r="C400" s="26"/>
      <c r="D400" s="26"/>
      <c r="E400" s="26"/>
      <c r="F400" s="19"/>
      <c r="G400" s="49">
        <f>SUM(F390:F399)</f>
        <v>24027687</v>
      </c>
    </row>
    <row r="401" spans="1:7" ht="15.75" x14ac:dyDescent="0.25">
      <c r="A401" s="17"/>
      <c r="B401" s="18"/>
      <c r="C401" s="26"/>
      <c r="D401" s="35"/>
      <c r="E401" s="26"/>
      <c r="F401" s="19"/>
      <c r="G401" s="77"/>
    </row>
    <row r="402" spans="1:7" ht="15.75" x14ac:dyDescent="0.25">
      <c r="A402" s="17">
        <v>11</v>
      </c>
      <c r="B402" s="126" t="s">
        <v>865</v>
      </c>
      <c r="C402" s="127" t="s">
        <v>866</v>
      </c>
      <c r="D402" s="126"/>
      <c r="E402" s="26" t="s">
        <v>873</v>
      </c>
      <c r="F402" s="19"/>
      <c r="G402" s="77">
        <v>60000000</v>
      </c>
    </row>
    <row r="403" spans="1:7" ht="15.75" x14ac:dyDescent="0.25">
      <c r="A403" s="17"/>
      <c r="B403" s="18" t="s">
        <v>864</v>
      </c>
      <c r="C403" s="128" t="s">
        <v>867</v>
      </c>
      <c r="D403" s="16"/>
      <c r="E403" s="26" t="s">
        <v>886</v>
      </c>
      <c r="F403" s="19"/>
      <c r="G403" s="77"/>
    </row>
    <row r="404" spans="1:7" ht="15.75" x14ac:dyDescent="0.25">
      <c r="A404" s="17"/>
      <c r="B404" s="18"/>
      <c r="C404" s="26"/>
      <c r="D404" s="26"/>
      <c r="E404" s="26"/>
      <c r="F404" s="19"/>
      <c r="G404" s="39"/>
    </row>
    <row r="405" spans="1:7" ht="15.75" x14ac:dyDescent="0.25">
      <c r="A405" s="17"/>
      <c r="B405" s="18"/>
      <c r="C405" s="26"/>
      <c r="D405" s="26"/>
      <c r="E405" s="26"/>
      <c r="F405" s="19"/>
      <c r="G405" s="39"/>
    </row>
    <row r="406" spans="1:7" ht="15.75" x14ac:dyDescent="0.25">
      <c r="A406" s="17"/>
      <c r="B406" s="18"/>
      <c r="C406" s="26"/>
      <c r="D406" s="26"/>
      <c r="E406" s="26"/>
      <c r="F406" s="19"/>
      <c r="G406" s="39"/>
    </row>
    <row r="407" spans="1:7" ht="15.75" x14ac:dyDescent="0.25">
      <c r="A407" s="17"/>
      <c r="B407" s="18"/>
      <c r="C407" s="26"/>
      <c r="D407" s="26"/>
      <c r="E407" s="26"/>
      <c r="F407" s="19"/>
      <c r="G407" s="39"/>
    </row>
    <row r="408" spans="1:7" ht="15.75" x14ac:dyDescent="0.25">
      <c r="A408" s="17"/>
      <c r="B408" s="18"/>
      <c r="C408" s="26"/>
      <c r="D408" s="26"/>
      <c r="E408" s="26"/>
      <c r="F408" s="19"/>
      <c r="G408" s="39"/>
    </row>
    <row r="409" spans="1:7" ht="15.75" x14ac:dyDescent="0.25">
      <c r="A409" s="17"/>
      <c r="B409" s="18"/>
      <c r="C409" s="18"/>
      <c r="D409" s="18"/>
      <c r="E409" s="13" t="s">
        <v>43</v>
      </c>
      <c r="F409" s="19"/>
      <c r="G409" s="44">
        <f>SUM(G400:G408)</f>
        <v>84027687</v>
      </c>
    </row>
    <row r="410" spans="1:7" ht="15.75" x14ac:dyDescent="0.25">
      <c r="A410" s="20"/>
      <c r="B410" s="16"/>
      <c r="C410" s="16"/>
      <c r="D410" s="16"/>
      <c r="E410" s="16"/>
      <c r="F410" s="21"/>
      <c r="G410" s="21"/>
    </row>
    <row r="411" spans="1:7" ht="15.75" x14ac:dyDescent="0.25">
      <c r="A411" s="20"/>
      <c r="B411" s="16" t="s">
        <v>878</v>
      </c>
      <c r="C411" s="16"/>
      <c r="D411" s="16"/>
      <c r="E411" s="16"/>
      <c r="F411" s="21"/>
      <c r="G411" s="16"/>
    </row>
    <row r="412" spans="1:7" x14ac:dyDescent="0.25">
      <c r="A412" s="8"/>
      <c r="B412" s="8" t="s">
        <v>29</v>
      </c>
      <c r="C412" s="120" t="s">
        <v>31</v>
      </c>
      <c r="E412" s="8" t="s">
        <v>36</v>
      </c>
      <c r="F412" s="11"/>
    </row>
    <row r="413" spans="1:7" x14ac:dyDescent="0.25">
      <c r="A413" s="8"/>
      <c r="F413" s="11"/>
    </row>
    <row r="414" spans="1:7" x14ac:dyDescent="0.25">
      <c r="A414" s="8"/>
      <c r="F414" s="11"/>
    </row>
    <row r="415" spans="1:7" x14ac:dyDescent="0.25">
      <c r="A415" s="8"/>
      <c r="F415" s="11"/>
    </row>
    <row r="416" spans="1:7" x14ac:dyDescent="0.25">
      <c r="A416" s="8"/>
      <c r="F416" s="11"/>
    </row>
    <row r="417" spans="1:7" x14ac:dyDescent="0.25">
      <c r="B417" s="28" t="s">
        <v>30</v>
      </c>
      <c r="C417" s="24" t="s">
        <v>768</v>
      </c>
      <c r="D417" s="24"/>
      <c r="E417" s="24" t="s">
        <v>3</v>
      </c>
      <c r="F417" s="45" t="s">
        <v>872</v>
      </c>
    </row>
    <row r="418" spans="1:7" x14ac:dyDescent="0.25">
      <c r="B418" s="8" t="s">
        <v>5</v>
      </c>
      <c r="C418" s="1" t="s">
        <v>33</v>
      </c>
      <c r="E418" s="1" t="s">
        <v>6</v>
      </c>
      <c r="F418" s="11" t="s">
        <v>37</v>
      </c>
    </row>
    <row r="420" spans="1:7" ht="15.75" x14ac:dyDescent="0.25">
      <c r="A420" s="2" t="s">
        <v>0</v>
      </c>
      <c r="B420" s="3"/>
      <c r="C420" s="3"/>
      <c r="D420" s="3"/>
      <c r="E420" s="3"/>
      <c r="F420" s="9"/>
      <c r="G420" s="4"/>
    </row>
    <row r="421" spans="1:7" ht="15.75" x14ac:dyDescent="0.25">
      <c r="A421" s="47" t="s">
        <v>890</v>
      </c>
      <c r="B421" s="48"/>
      <c r="C421" s="2"/>
      <c r="D421" s="2"/>
      <c r="E421" s="2"/>
      <c r="F421" s="10"/>
      <c r="G421" s="4"/>
    </row>
    <row r="422" spans="1:7" ht="15.75" x14ac:dyDescent="0.25">
      <c r="A422" s="47"/>
      <c r="B422" s="48"/>
      <c r="C422" s="2"/>
      <c r="D422" s="2"/>
      <c r="E422" s="2"/>
      <c r="F422" s="10"/>
      <c r="G422" s="4"/>
    </row>
    <row r="423" spans="1:7" ht="15.75" x14ac:dyDescent="0.25">
      <c r="A423" s="27" t="s">
        <v>847</v>
      </c>
      <c r="B423" s="27"/>
      <c r="C423" s="16"/>
      <c r="D423" s="16"/>
      <c r="E423" s="16"/>
      <c r="F423" s="21"/>
      <c r="G423" s="16"/>
    </row>
    <row r="424" spans="1:7" ht="15.75" x14ac:dyDescent="0.25">
      <c r="A424" s="27" t="s">
        <v>848</v>
      </c>
      <c r="B424" s="27"/>
      <c r="C424" s="16"/>
      <c r="D424" s="16"/>
      <c r="E424" s="16"/>
      <c r="F424" s="21"/>
      <c r="G424" s="16"/>
    </row>
    <row r="425" spans="1:7" ht="15.75" x14ac:dyDescent="0.25">
      <c r="A425" s="27" t="s">
        <v>849</v>
      </c>
      <c r="B425" s="27"/>
      <c r="C425" s="16"/>
      <c r="D425" s="16"/>
      <c r="E425" s="16"/>
      <c r="F425" s="21"/>
      <c r="G425" s="16"/>
    </row>
    <row r="426" spans="1:7" x14ac:dyDescent="0.25">
      <c r="F426" s="11"/>
    </row>
    <row r="427" spans="1:7" ht="15.75" x14ac:dyDescent="0.25">
      <c r="A427" s="12" t="s">
        <v>13</v>
      </c>
      <c r="B427" s="13" t="s">
        <v>12</v>
      </c>
      <c r="C427" s="14" t="s">
        <v>15</v>
      </c>
      <c r="D427" s="14" t="s">
        <v>521</v>
      </c>
      <c r="E427" s="14" t="s">
        <v>1</v>
      </c>
      <c r="F427" s="22" t="s">
        <v>8</v>
      </c>
      <c r="G427" s="12" t="s">
        <v>2</v>
      </c>
    </row>
    <row r="428" spans="1:7" ht="15.75" x14ac:dyDescent="0.25">
      <c r="A428" s="17">
        <v>1</v>
      </c>
      <c r="B428" s="18" t="s">
        <v>39</v>
      </c>
      <c r="C428" s="14"/>
      <c r="D428" s="14"/>
      <c r="E428" s="14"/>
      <c r="F428" s="19">
        <v>0</v>
      </c>
      <c r="G428" s="12"/>
    </row>
    <row r="429" spans="1:7" ht="15.75" x14ac:dyDescent="0.25">
      <c r="A429" s="17">
        <v>2</v>
      </c>
      <c r="B429" s="18" t="s">
        <v>446</v>
      </c>
      <c r="C429" s="14"/>
      <c r="D429" s="14"/>
      <c r="E429" s="14"/>
      <c r="F429" s="19">
        <v>30486540</v>
      </c>
      <c r="G429" s="39"/>
    </row>
    <row r="430" spans="1:7" ht="15.75" x14ac:dyDescent="0.25">
      <c r="A430" s="17">
        <v>3</v>
      </c>
      <c r="B430" s="18" t="s">
        <v>153</v>
      </c>
      <c r="C430" s="14"/>
      <c r="D430" s="14"/>
      <c r="E430" s="14"/>
      <c r="F430" s="19">
        <v>0</v>
      </c>
      <c r="G430" s="39"/>
    </row>
    <row r="431" spans="1:7" ht="15.75" x14ac:dyDescent="0.25">
      <c r="A431" s="17">
        <v>4</v>
      </c>
      <c r="B431" s="18" t="s">
        <v>541</v>
      </c>
      <c r="C431" s="14"/>
      <c r="D431" s="14"/>
      <c r="E431" s="14"/>
      <c r="F431" s="19">
        <v>0</v>
      </c>
      <c r="G431" s="39"/>
    </row>
    <row r="432" spans="1:7" ht="15.75" x14ac:dyDescent="0.25">
      <c r="A432" s="17">
        <v>5</v>
      </c>
      <c r="B432" s="18" t="s">
        <v>38</v>
      </c>
      <c r="C432" s="26"/>
      <c r="D432" s="26"/>
      <c r="E432" s="26"/>
      <c r="F432" s="19">
        <v>762164</v>
      </c>
      <c r="G432" s="40"/>
    </row>
    <row r="433" spans="1:7" ht="15.75" x14ac:dyDescent="0.25">
      <c r="A433" s="17">
        <v>6</v>
      </c>
      <c r="B433" s="18" t="s">
        <v>227</v>
      </c>
      <c r="C433" s="26"/>
      <c r="D433" s="26"/>
      <c r="E433" s="26"/>
      <c r="F433" s="19">
        <v>287624</v>
      </c>
      <c r="G433" s="40"/>
    </row>
    <row r="434" spans="1:7" ht="15.75" x14ac:dyDescent="0.25">
      <c r="A434" s="17">
        <v>7</v>
      </c>
      <c r="B434" s="18" t="s">
        <v>548</v>
      </c>
      <c r="C434" s="26"/>
      <c r="D434" s="26"/>
      <c r="E434" s="26"/>
      <c r="F434" s="19">
        <v>0</v>
      </c>
      <c r="G434" s="40"/>
    </row>
    <row r="435" spans="1:7" ht="15.75" x14ac:dyDescent="0.25">
      <c r="A435" s="17">
        <v>8</v>
      </c>
      <c r="B435" s="18" t="s">
        <v>794</v>
      </c>
      <c r="C435" s="26"/>
      <c r="D435" s="26"/>
      <c r="E435" s="26"/>
      <c r="F435" s="19">
        <v>0</v>
      </c>
      <c r="G435" s="40"/>
    </row>
    <row r="436" spans="1:7" ht="15.75" x14ac:dyDescent="0.25">
      <c r="A436" s="17">
        <v>9</v>
      </c>
      <c r="B436" s="18" t="s">
        <v>41</v>
      </c>
      <c r="C436" s="26"/>
      <c r="D436" s="26"/>
      <c r="E436" s="26"/>
      <c r="F436" s="19">
        <v>500000</v>
      </c>
      <c r="G436" s="40"/>
    </row>
    <row r="437" spans="1:7" ht="15.75" x14ac:dyDescent="0.25">
      <c r="A437" s="17">
        <v>10</v>
      </c>
      <c r="B437" s="18" t="s">
        <v>42</v>
      </c>
      <c r="C437" s="26"/>
      <c r="D437" s="26"/>
      <c r="E437" s="26"/>
      <c r="F437" s="19">
        <v>200000</v>
      </c>
      <c r="G437" s="40"/>
    </row>
    <row r="438" spans="1:7" ht="15.75" x14ac:dyDescent="0.25">
      <c r="A438" s="17"/>
      <c r="B438" s="18"/>
      <c r="C438" s="26"/>
      <c r="D438" s="26"/>
      <c r="E438" s="26"/>
      <c r="F438" s="19"/>
      <c r="G438" s="49">
        <f>SUM(F428:F437)</f>
        <v>32236328</v>
      </c>
    </row>
    <row r="439" spans="1:7" ht="15.75" x14ac:dyDescent="0.25">
      <c r="A439" s="17"/>
      <c r="B439" s="18"/>
      <c r="C439" s="26"/>
      <c r="D439" s="35"/>
      <c r="E439" s="26"/>
      <c r="F439" s="19"/>
      <c r="G439" s="77"/>
    </row>
    <row r="440" spans="1:7" ht="15.75" x14ac:dyDescent="0.25">
      <c r="A440" s="17">
        <v>11</v>
      </c>
      <c r="B440" s="18" t="s">
        <v>850</v>
      </c>
      <c r="C440" s="26"/>
      <c r="D440" s="35" t="s">
        <v>851</v>
      </c>
      <c r="E440" s="26"/>
      <c r="F440" s="19"/>
      <c r="G440" s="77">
        <v>50000000</v>
      </c>
    </row>
    <row r="441" spans="1:7" ht="15.75" x14ac:dyDescent="0.25">
      <c r="A441" s="17">
        <v>12</v>
      </c>
      <c r="B441" s="18"/>
      <c r="C441" s="26"/>
      <c r="D441" s="16"/>
      <c r="E441" s="26"/>
      <c r="F441" s="19"/>
      <c r="G441" s="77"/>
    </row>
    <row r="442" spans="1:7" ht="15.75" x14ac:dyDescent="0.25">
      <c r="A442" s="17">
        <v>13</v>
      </c>
      <c r="B442" s="18"/>
      <c r="C442" s="26"/>
      <c r="D442" s="26"/>
      <c r="E442" s="26"/>
      <c r="F442" s="19"/>
      <c r="G442" s="39"/>
    </row>
    <row r="443" spans="1:7" ht="15.75" x14ac:dyDescent="0.25">
      <c r="A443" s="17">
        <v>14</v>
      </c>
      <c r="B443" s="18"/>
      <c r="C443" s="26"/>
      <c r="D443" s="26"/>
      <c r="E443" s="26"/>
      <c r="F443" s="19"/>
      <c r="G443" s="39"/>
    </row>
    <row r="444" spans="1:7" ht="15.75" x14ac:dyDescent="0.25">
      <c r="A444" s="17"/>
      <c r="B444" s="18"/>
      <c r="C444" s="26"/>
      <c r="D444" s="26"/>
      <c r="E444" s="26"/>
      <c r="F444" s="19"/>
      <c r="G444" s="39"/>
    </row>
    <row r="445" spans="1:7" ht="15.75" x14ac:dyDescent="0.25">
      <c r="A445" s="17"/>
      <c r="B445" s="18"/>
      <c r="C445" s="26"/>
      <c r="D445" s="26"/>
      <c r="E445" s="26"/>
      <c r="F445" s="19"/>
      <c r="G445" s="39"/>
    </row>
    <row r="446" spans="1:7" ht="15.75" x14ac:dyDescent="0.25">
      <c r="A446" s="17"/>
      <c r="B446" s="18"/>
      <c r="C446" s="26"/>
      <c r="D446" s="26"/>
      <c r="E446" s="26"/>
      <c r="F446" s="19"/>
      <c r="G446" s="39"/>
    </row>
    <row r="447" spans="1:7" ht="15.75" x14ac:dyDescent="0.25">
      <c r="A447" s="17"/>
      <c r="B447" s="18"/>
      <c r="C447" s="18"/>
      <c r="D447" s="18"/>
      <c r="E447" s="13" t="s">
        <v>43</v>
      </c>
      <c r="F447" s="19"/>
      <c r="G447" s="44">
        <f>SUM(G438:G446)</f>
        <v>82236328</v>
      </c>
    </row>
    <row r="448" spans="1:7" ht="15.75" x14ac:dyDescent="0.25">
      <c r="A448" s="20"/>
      <c r="B448" s="16"/>
      <c r="C448" s="16"/>
      <c r="D448" s="16"/>
      <c r="E448" s="16"/>
      <c r="F448" s="21"/>
      <c r="G448" s="21"/>
    </row>
    <row r="449" spans="1:7" ht="15.75" x14ac:dyDescent="0.25">
      <c r="A449" s="20"/>
      <c r="B449" s="16" t="s">
        <v>889</v>
      </c>
      <c r="C449" s="16"/>
      <c r="D449" s="16"/>
      <c r="E449" s="16"/>
      <c r="F449" s="21"/>
      <c r="G449" s="16"/>
    </row>
    <row r="450" spans="1:7" x14ac:dyDescent="0.25">
      <c r="A450" s="8"/>
      <c r="B450" s="8" t="s">
        <v>29</v>
      </c>
      <c r="C450" s="120" t="s">
        <v>31</v>
      </c>
      <c r="E450" s="8" t="s">
        <v>36</v>
      </c>
      <c r="F450" s="11"/>
    </row>
    <row r="451" spans="1:7" x14ac:dyDescent="0.25">
      <c r="A451" s="8"/>
      <c r="F451" s="11"/>
    </row>
    <row r="452" spans="1:7" x14ac:dyDescent="0.25">
      <c r="A452" s="8"/>
      <c r="F452" s="11"/>
    </row>
    <row r="453" spans="1:7" x14ac:dyDescent="0.25">
      <c r="A453" s="8"/>
      <c r="F453" s="11"/>
    </row>
    <row r="454" spans="1:7" x14ac:dyDescent="0.25">
      <c r="A454" s="8"/>
      <c r="F454" s="11"/>
    </row>
    <row r="455" spans="1:7" x14ac:dyDescent="0.25">
      <c r="B455" s="28" t="s">
        <v>30</v>
      </c>
      <c r="C455" s="24" t="s">
        <v>768</v>
      </c>
      <c r="D455" s="24"/>
      <c r="E455" s="24" t="s">
        <v>3</v>
      </c>
      <c r="F455" s="45" t="s">
        <v>273</v>
      </c>
    </row>
    <row r="456" spans="1:7" x14ac:dyDescent="0.25">
      <c r="B456" s="8" t="s">
        <v>5</v>
      </c>
      <c r="C456" s="1" t="s">
        <v>33</v>
      </c>
      <c r="E456" s="1" t="s">
        <v>6</v>
      </c>
      <c r="F456" s="11" t="s">
        <v>37</v>
      </c>
    </row>
    <row r="458" spans="1:7" s="129" customFormat="1" ht="15.75" x14ac:dyDescent="0.25">
      <c r="A458" s="2" t="s">
        <v>0</v>
      </c>
      <c r="B458" s="3"/>
      <c r="C458" s="3"/>
      <c r="D458" s="3"/>
      <c r="E458" s="3"/>
      <c r="F458" s="9"/>
      <c r="G458" s="4"/>
    </row>
    <row r="459" spans="1:7" ht="15.75" x14ac:dyDescent="0.25">
      <c r="A459" s="47" t="s">
        <v>846</v>
      </c>
      <c r="B459" s="48"/>
      <c r="C459" s="2"/>
      <c r="D459" s="2"/>
      <c r="E459" s="2"/>
      <c r="F459" s="10"/>
      <c r="G459" s="4"/>
    </row>
    <row r="460" spans="1:7" ht="15.75" x14ac:dyDescent="0.25">
      <c r="A460" s="47"/>
      <c r="B460" s="48"/>
      <c r="C460" s="2"/>
      <c r="D460" s="2"/>
      <c r="E460" s="2"/>
      <c r="F460" s="10"/>
      <c r="G460" s="4"/>
    </row>
    <row r="461" spans="1:7" ht="15.75" x14ac:dyDescent="0.25">
      <c r="A461" s="27" t="s">
        <v>853</v>
      </c>
      <c r="B461" s="27"/>
      <c r="C461" s="16"/>
      <c r="D461" s="16"/>
      <c r="E461" s="16"/>
      <c r="F461" s="21"/>
      <c r="G461" s="16"/>
    </row>
    <row r="462" spans="1:7" ht="15.75" x14ac:dyDescent="0.25">
      <c r="A462" s="27" t="s">
        <v>854</v>
      </c>
      <c r="B462" s="27"/>
      <c r="C462" s="16"/>
      <c r="D462" s="16"/>
      <c r="E462" s="16"/>
      <c r="F462" s="21"/>
      <c r="G462" s="16"/>
    </row>
    <row r="463" spans="1:7" ht="15.75" x14ac:dyDescent="0.25">
      <c r="A463" s="27" t="s">
        <v>771</v>
      </c>
      <c r="B463" s="27"/>
      <c r="C463" s="16"/>
      <c r="D463" s="16"/>
      <c r="E463" s="16"/>
      <c r="F463" s="21"/>
      <c r="G463" s="16"/>
    </row>
    <row r="464" spans="1:7" x14ac:dyDescent="0.25">
      <c r="F464" s="11"/>
    </row>
    <row r="465" spans="1:7" ht="15.75" x14ac:dyDescent="0.25">
      <c r="A465" s="12" t="s">
        <v>13</v>
      </c>
      <c r="B465" s="13" t="s">
        <v>12</v>
      </c>
      <c r="C465" s="14" t="s">
        <v>15</v>
      </c>
      <c r="D465" s="14" t="s">
        <v>521</v>
      </c>
      <c r="E465" s="14" t="s">
        <v>1</v>
      </c>
      <c r="F465" s="22" t="s">
        <v>8</v>
      </c>
      <c r="G465" s="12" t="s">
        <v>2</v>
      </c>
    </row>
    <row r="466" spans="1:7" ht="15.75" x14ac:dyDescent="0.25">
      <c r="A466" s="17">
        <v>1</v>
      </c>
      <c r="B466" s="18" t="s">
        <v>39</v>
      </c>
      <c r="C466" s="14"/>
      <c r="D466" s="14"/>
      <c r="E466" s="14"/>
      <c r="F466" s="19">
        <v>0</v>
      </c>
      <c r="G466" s="12"/>
    </row>
    <row r="467" spans="1:7" ht="15.75" x14ac:dyDescent="0.25">
      <c r="A467" s="17">
        <v>2</v>
      </c>
      <c r="B467" s="18" t="s">
        <v>446</v>
      </c>
      <c r="C467" s="14"/>
      <c r="D467" s="14"/>
      <c r="E467" s="14"/>
      <c r="F467" s="19">
        <v>13333440</v>
      </c>
      <c r="G467" s="39"/>
    </row>
    <row r="468" spans="1:7" ht="15.75" x14ac:dyDescent="0.25">
      <c r="A468" s="17">
        <v>3</v>
      </c>
      <c r="B468" s="18" t="s">
        <v>153</v>
      </c>
      <c r="C468" s="14"/>
      <c r="D468" s="14"/>
      <c r="E468" s="14"/>
      <c r="F468" s="19">
        <v>0</v>
      </c>
      <c r="G468" s="39"/>
    </row>
    <row r="469" spans="1:7" ht="15.75" x14ac:dyDescent="0.25">
      <c r="A469" s="17">
        <v>4</v>
      </c>
      <c r="B469" s="18" t="s">
        <v>541</v>
      </c>
      <c r="C469" s="14"/>
      <c r="D469" s="14"/>
      <c r="E469" s="14"/>
      <c r="F469" s="19">
        <v>0</v>
      </c>
      <c r="G469" s="39"/>
    </row>
    <row r="470" spans="1:7" ht="15.75" x14ac:dyDescent="0.25">
      <c r="A470" s="17">
        <v>5</v>
      </c>
      <c r="B470" s="18" t="s">
        <v>38</v>
      </c>
      <c r="C470" s="26"/>
      <c r="D470" s="26"/>
      <c r="E470" s="26"/>
      <c r="F470" s="19">
        <v>333336</v>
      </c>
      <c r="G470" s="40"/>
    </row>
    <row r="471" spans="1:7" ht="15.75" x14ac:dyDescent="0.25">
      <c r="A471" s="17">
        <v>6</v>
      </c>
      <c r="B471" s="18" t="s">
        <v>227</v>
      </c>
      <c r="C471" s="26"/>
      <c r="D471" s="26"/>
      <c r="E471" s="26"/>
      <c r="F471" s="19">
        <v>0</v>
      </c>
      <c r="G471" s="40"/>
    </row>
    <row r="472" spans="1:7" ht="15.75" x14ac:dyDescent="0.25">
      <c r="A472" s="17">
        <v>7</v>
      </c>
      <c r="B472" s="18" t="s">
        <v>548</v>
      </c>
      <c r="C472" s="26"/>
      <c r="D472" s="26"/>
      <c r="E472" s="26"/>
      <c r="F472" s="19">
        <v>12000</v>
      </c>
      <c r="G472" s="40"/>
    </row>
    <row r="473" spans="1:7" ht="15.75" x14ac:dyDescent="0.25">
      <c r="A473" s="17">
        <v>8</v>
      </c>
      <c r="B473" s="18" t="s">
        <v>794</v>
      </c>
      <c r="C473" s="26"/>
      <c r="D473" s="26"/>
      <c r="E473" s="26"/>
      <c r="F473" s="19">
        <v>0</v>
      </c>
      <c r="G473" s="40"/>
    </row>
    <row r="474" spans="1:7" ht="15.75" x14ac:dyDescent="0.25">
      <c r="A474" s="17">
        <v>9</v>
      </c>
      <c r="B474" s="18" t="s">
        <v>41</v>
      </c>
      <c r="C474" s="26"/>
      <c r="D474" s="26"/>
      <c r="E474" s="26"/>
      <c r="F474" s="19">
        <v>900000</v>
      </c>
      <c r="G474" s="40"/>
    </row>
    <row r="475" spans="1:7" ht="15.75" x14ac:dyDescent="0.25">
      <c r="A475" s="17">
        <v>10</v>
      </c>
      <c r="B475" s="18" t="s">
        <v>42</v>
      </c>
      <c r="C475" s="26"/>
      <c r="D475" s="26"/>
      <c r="E475" s="26"/>
      <c r="F475" s="19">
        <v>200000</v>
      </c>
      <c r="G475" s="40"/>
    </row>
    <row r="476" spans="1:7" ht="15.75" x14ac:dyDescent="0.25">
      <c r="A476" s="17"/>
      <c r="B476" s="18"/>
      <c r="C476" s="26"/>
      <c r="D476" s="26"/>
      <c r="E476" s="26"/>
      <c r="F476" s="19"/>
      <c r="G476" s="49">
        <f>SUM(F466:F475)</f>
        <v>14778776</v>
      </c>
    </row>
    <row r="477" spans="1:7" ht="15.75" x14ac:dyDescent="0.25">
      <c r="A477" s="17"/>
      <c r="B477" s="18"/>
      <c r="C477" s="26"/>
      <c r="D477" s="35"/>
      <c r="E477" s="26"/>
      <c r="F477" s="19"/>
      <c r="G477" s="77"/>
    </row>
    <row r="478" spans="1:7" ht="15.75" x14ac:dyDescent="0.25">
      <c r="A478" s="17">
        <v>11</v>
      </c>
      <c r="B478" s="18" t="s">
        <v>891</v>
      </c>
      <c r="C478" s="26"/>
      <c r="D478" s="26"/>
      <c r="E478" s="26" t="s">
        <v>461</v>
      </c>
      <c r="F478" s="19"/>
      <c r="G478" s="77">
        <v>95000000</v>
      </c>
    </row>
    <row r="479" spans="1:7" ht="15.75" x14ac:dyDescent="0.25">
      <c r="A479" s="17">
        <v>12</v>
      </c>
      <c r="B479" s="18" t="s">
        <v>892</v>
      </c>
      <c r="C479" s="26"/>
      <c r="D479" s="122" t="s">
        <v>893</v>
      </c>
      <c r="E479" s="26"/>
      <c r="F479" s="19"/>
      <c r="G479" s="77">
        <v>221224</v>
      </c>
    </row>
    <row r="480" spans="1:7" ht="15.75" x14ac:dyDescent="0.25">
      <c r="A480" s="17">
        <v>13</v>
      </c>
      <c r="B480" s="18"/>
      <c r="C480" s="26"/>
      <c r="D480" s="26"/>
      <c r="E480" s="26"/>
      <c r="F480" s="19"/>
      <c r="G480" s="39"/>
    </row>
    <row r="481" spans="1:7" ht="15.75" x14ac:dyDescent="0.25">
      <c r="A481" s="17">
        <v>14</v>
      </c>
      <c r="B481" s="18"/>
      <c r="C481" s="26"/>
      <c r="D481" s="26"/>
      <c r="E481" s="26"/>
      <c r="F481" s="19"/>
      <c r="G481" s="39"/>
    </row>
    <row r="482" spans="1:7" ht="15.75" x14ac:dyDescent="0.25">
      <c r="A482" s="17"/>
      <c r="B482" s="18"/>
      <c r="C482" s="26"/>
      <c r="D482" s="26"/>
      <c r="E482" s="26"/>
      <c r="F482" s="19"/>
      <c r="G482" s="39"/>
    </row>
    <row r="483" spans="1:7" ht="15.75" x14ac:dyDescent="0.25">
      <c r="A483" s="17"/>
      <c r="B483" s="18"/>
      <c r="C483" s="26"/>
      <c r="D483" s="26"/>
      <c r="E483" s="26"/>
      <c r="F483" s="19"/>
      <c r="G483" s="39"/>
    </row>
    <row r="484" spans="1:7" ht="15.75" x14ac:dyDescent="0.25">
      <c r="A484" s="17"/>
      <c r="B484" s="18"/>
      <c r="C484" s="26"/>
      <c r="D484" s="26"/>
      <c r="E484" s="26"/>
      <c r="F484" s="19"/>
      <c r="G484" s="39"/>
    </row>
    <row r="485" spans="1:7" ht="15.75" x14ac:dyDescent="0.25">
      <c r="A485" s="17"/>
      <c r="B485" s="18"/>
      <c r="C485" s="18"/>
      <c r="D485" s="18"/>
      <c r="E485" s="13" t="s">
        <v>43</v>
      </c>
      <c r="F485" s="19"/>
      <c r="G485" s="44">
        <f>SUM(G476:G484)</f>
        <v>110000000</v>
      </c>
    </row>
    <row r="486" spans="1:7" ht="15.75" x14ac:dyDescent="0.25">
      <c r="A486" s="20"/>
      <c r="B486" s="16"/>
      <c r="C486" s="16"/>
      <c r="D486" s="16"/>
      <c r="E486" s="16"/>
      <c r="F486" s="21"/>
      <c r="G486" s="21"/>
    </row>
    <row r="487" spans="1:7" ht="15.75" x14ac:dyDescent="0.25">
      <c r="A487" s="20"/>
      <c r="B487" s="16" t="s">
        <v>852</v>
      </c>
      <c r="C487" s="16"/>
      <c r="D487" s="16"/>
      <c r="E487" s="16"/>
      <c r="F487" s="21"/>
      <c r="G487" s="16"/>
    </row>
    <row r="488" spans="1:7" x14ac:dyDescent="0.25">
      <c r="A488" s="8"/>
      <c r="B488" s="8" t="s">
        <v>29</v>
      </c>
      <c r="C488" s="120" t="s">
        <v>31</v>
      </c>
      <c r="E488" s="8" t="s">
        <v>36</v>
      </c>
      <c r="F488" s="11"/>
    </row>
    <row r="489" spans="1:7" x14ac:dyDescent="0.25">
      <c r="A489" s="8"/>
      <c r="F489" s="11"/>
    </row>
    <row r="490" spans="1:7" x14ac:dyDescent="0.25">
      <c r="A490" s="8"/>
      <c r="F490" s="11"/>
    </row>
    <row r="491" spans="1:7" x14ac:dyDescent="0.25">
      <c r="A491" s="8"/>
      <c r="F491" s="11"/>
    </row>
    <row r="492" spans="1:7" x14ac:dyDescent="0.25">
      <c r="A492" s="8"/>
      <c r="F492" s="11"/>
    </row>
    <row r="493" spans="1:7" x14ac:dyDescent="0.25">
      <c r="B493" s="28" t="s">
        <v>30</v>
      </c>
      <c r="C493" s="24" t="s">
        <v>768</v>
      </c>
      <c r="D493" s="24"/>
      <c r="E493" s="24" t="s">
        <v>3</v>
      </c>
      <c r="F493" s="45" t="s">
        <v>872</v>
      </c>
    </row>
    <row r="494" spans="1:7" x14ac:dyDescent="0.25">
      <c r="B494" s="8" t="s">
        <v>5</v>
      </c>
      <c r="C494" s="1" t="s">
        <v>33</v>
      </c>
      <c r="E494" s="1" t="s">
        <v>6</v>
      </c>
      <c r="F494" s="11" t="s">
        <v>37</v>
      </c>
    </row>
    <row r="496" spans="1:7" ht="15.75" x14ac:dyDescent="0.25">
      <c r="A496" s="2" t="s">
        <v>0</v>
      </c>
      <c r="B496" s="3"/>
      <c r="C496" s="3"/>
      <c r="D496" s="3"/>
      <c r="E496" s="3"/>
      <c r="F496" s="9"/>
      <c r="G496" s="4"/>
    </row>
    <row r="497" spans="1:7" ht="15.75" x14ac:dyDescent="0.25">
      <c r="A497" s="47" t="s">
        <v>894</v>
      </c>
      <c r="B497" s="48"/>
      <c r="C497" s="2"/>
      <c r="D497" s="2"/>
      <c r="E497" s="2"/>
      <c r="F497" s="10"/>
      <c r="G497" s="4"/>
    </row>
    <row r="498" spans="1:7" ht="15.75" x14ac:dyDescent="0.25">
      <c r="A498" s="47"/>
      <c r="B498" s="48"/>
      <c r="C498" s="2"/>
      <c r="D498" s="2"/>
      <c r="E498" s="2"/>
      <c r="F498" s="10"/>
      <c r="G498" s="4"/>
    </row>
    <row r="499" spans="1:7" ht="15.75" x14ac:dyDescent="0.25">
      <c r="A499" s="27" t="s">
        <v>855</v>
      </c>
      <c r="B499" s="27"/>
      <c r="C499" s="16"/>
      <c r="D499" s="16"/>
      <c r="E499" s="16"/>
      <c r="F499" s="21"/>
      <c r="G499" s="16"/>
    </row>
    <row r="500" spans="1:7" ht="15.75" x14ac:dyDescent="0.25">
      <c r="A500" s="27" t="s">
        <v>856</v>
      </c>
      <c r="B500" s="27"/>
      <c r="C500" s="16"/>
      <c r="D500" s="16"/>
      <c r="E500" s="16"/>
      <c r="F500" s="21"/>
      <c r="G500" s="16"/>
    </row>
    <row r="501" spans="1:7" ht="15.75" x14ac:dyDescent="0.25">
      <c r="A501" s="27" t="s">
        <v>857</v>
      </c>
      <c r="B501" s="27"/>
      <c r="C501" s="16"/>
      <c r="D501" s="16"/>
      <c r="E501" s="16"/>
      <c r="F501" s="21"/>
      <c r="G501" s="16"/>
    </row>
    <row r="502" spans="1:7" x14ac:dyDescent="0.25">
      <c r="F502" s="11"/>
    </row>
    <row r="503" spans="1:7" ht="15.75" x14ac:dyDescent="0.25">
      <c r="A503" s="12" t="s">
        <v>13</v>
      </c>
      <c r="B503" s="13" t="s">
        <v>12</v>
      </c>
      <c r="C503" s="14" t="s">
        <v>15</v>
      </c>
      <c r="D503" s="14" t="s">
        <v>521</v>
      </c>
      <c r="E503" s="14" t="s">
        <v>1</v>
      </c>
      <c r="F503" s="22" t="s">
        <v>8</v>
      </c>
      <c r="G503" s="12" t="s">
        <v>2</v>
      </c>
    </row>
    <row r="504" spans="1:7" ht="15.75" x14ac:dyDescent="0.25">
      <c r="A504" s="17">
        <v>1</v>
      </c>
      <c r="B504" s="18" t="s">
        <v>39</v>
      </c>
      <c r="C504" s="14"/>
      <c r="D504" s="14"/>
      <c r="E504" s="14"/>
      <c r="F504" s="19">
        <v>0</v>
      </c>
      <c r="G504" s="12"/>
    </row>
    <row r="505" spans="1:7" ht="15.75" x14ac:dyDescent="0.25">
      <c r="A505" s="17">
        <v>2</v>
      </c>
      <c r="B505" s="18" t="s">
        <v>446</v>
      </c>
      <c r="C505" s="14"/>
      <c r="D505" s="14"/>
      <c r="E505" s="14"/>
      <c r="F505" s="19">
        <v>22934960</v>
      </c>
      <c r="G505" s="39"/>
    </row>
    <row r="506" spans="1:7" ht="15.75" x14ac:dyDescent="0.25">
      <c r="A506" s="17">
        <v>3</v>
      </c>
      <c r="B506" s="18" t="s">
        <v>153</v>
      </c>
      <c r="C506" s="14"/>
      <c r="D506" s="14"/>
      <c r="E506" s="14"/>
      <c r="F506" s="19">
        <v>0</v>
      </c>
      <c r="G506" s="39"/>
    </row>
    <row r="507" spans="1:7" ht="15.75" x14ac:dyDescent="0.25">
      <c r="A507" s="17">
        <v>4</v>
      </c>
      <c r="B507" s="18" t="s">
        <v>541</v>
      </c>
      <c r="C507" s="14"/>
      <c r="D507" s="14"/>
      <c r="E507" s="14"/>
      <c r="F507" s="19">
        <v>0</v>
      </c>
      <c r="G507" s="39"/>
    </row>
    <row r="508" spans="1:7" ht="15.75" x14ac:dyDescent="0.25">
      <c r="A508" s="17">
        <v>5</v>
      </c>
      <c r="B508" s="18" t="s">
        <v>38</v>
      </c>
      <c r="C508" s="26"/>
      <c r="D508" s="26"/>
      <c r="E508" s="26"/>
      <c r="F508" s="19">
        <v>573374</v>
      </c>
      <c r="G508" s="40"/>
    </row>
    <row r="509" spans="1:7" ht="15.75" x14ac:dyDescent="0.25">
      <c r="A509" s="17">
        <v>6</v>
      </c>
      <c r="B509" s="18" t="s">
        <v>227</v>
      </c>
      <c r="C509" s="26"/>
      <c r="D509" s="26"/>
      <c r="E509" s="26"/>
      <c r="F509" s="19">
        <v>0</v>
      </c>
      <c r="G509" s="40"/>
    </row>
    <row r="510" spans="1:7" ht="15.75" x14ac:dyDescent="0.25">
      <c r="A510" s="17">
        <v>7</v>
      </c>
      <c r="B510" s="18" t="s">
        <v>548</v>
      </c>
      <c r="C510" s="26"/>
      <c r="D510" s="26"/>
      <c r="E510" s="26"/>
      <c r="F510" s="19">
        <v>6000</v>
      </c>
      <c r="G510" s="40"/>
    </row>
    <row r="511" spans="1:7" ht="15.75" x14ac:dyDescent="0.25">
      <c r="A511" s="17">
        <v>8</v>
      </c>
      <c r="B511" s="18" t="s">
        <v>794</v>
      </c>
      <c r="C511" s="26"/>
      <c r="D511" s="26"/>
      <c r="E511" s="26"/>
      <c r="F511" s="19">
        <v>0</v>
      </c>
      <c r="G511" s="40"/>
    </row>
    <row r="512" spans="1:7" ht="15.75" x14ac:dyDescent="0.25">
      <c r="A512" s="17">
        <v>9</v>
      </c>
      <c r="B512" s="18" t="s">
        <v>41</v>
      </c>
      <c r="C512" s="26"/>
      <c r="D512" s="26"/>
      <c r="E512" s="26"/>
      <c r="F512" s="19">
        <v>245000</v>
      </c>
      <c r="G512" s="40"/>
    </row>
    <row r="513" spans="1:7" ht="15.75" x14ac:dyDescent="0.25">
      <c r="A513" s="17">
        <v>10</v>
      </c>
      <c r="B513" s="18" t="s">
        <v>42</v>
      </c>
      <c r="C513" s="26"/>
      <c r="D513" s="26"/>
      <c r="E513" s="26"/>
      <c r="F513" s="19">
        <v>200000</v>
      </c>
      <c r="G513" s="40"/>
    </row>
    <row r="514" spans="1:7" ht="15.75" x14ac:dyDescent="0.25">
      <c r="A514" s="17"/>
      <c r="B514" s="18"/>
      <c r="C514" s="26"/>
      <c r="D514" s="26"/>
      <c r="E514" s="26"/>
      <c r="F514" s="19"/>
      <c r="G514" s="49">
        <f>SUM(F504:F513)</f>
        <v>23959334</v>
      </c>
    </row>
    <row r="515" spans="1:7" ht="15.75" x14ac:dyDescent="0.25">
      <c r="A515" s="17"/>
      <c r="B515" s="18"/>
      <c r="C515" s="26"/>
      <c r="D515" s="35"/>
      <c r="E515" s="26"/>
      <c r="F515" s="19"/>
      <c r="G515" s="77"/>
    </row>
    <row r="516" spans="1:7" ht="15.75" x14ac:dyDescent="0.25">
      <c r="A516" s="17">
        <v>11</v>
      </c>
      <c r="B516" s="126" t="s">
        <v>859</v>
      </c>
      <c r="C516" s="35" t="s">
        <v>858</v>
      </c>
      <c r="D516" s="26" t="s">
        <v>860</v>
      </c>
      <c r="E516" s="26" t="s">
        <v>611</v>
      </c>
      <c r="F516" s="19"/>
      <c r="G516" s="77">
        <v>24500000</v>
      </c>
    </row>
    <row r="517" spans="1:7" ht="15.75" x14ac:dyDescent="0.25">
      <c r="A517" s="17">
        <v>12</v>
      </c>
      <c r="B517" s="18"/>
      <c r="C517" s="26"/>
      <c r="D517" s="16"/>
      <c r="E517" s="26"/>
      <c r="F517" s="19"/>
      <c r="G517" s="77"/>
    </row>
    <row r="518" spans="1:7" ht="15.75" x14ac:dyDescent="0.25">
      <c r="A518" s="17">
        <v>13</v>
      </c>
      <c r="B518" s="18"/>
      <c r="C518" s="26"/>
      <c r="D518" s="26"/>
      <c r="E518" s="26"/>
      <c r="F518" s="19"/>
      <c r="G518" s="39"/>
    </row>
    <row r="519" spans="1:7" ht="15.75" x14ac:dyDescent="0.25">
      <c r="A519" s="17">
        <v>14</v>
      </c>
      <c r="B519" s="18"/>
      <c r="C519" s="26"/>
      <c r="D519" s="26"/>
      <c r="E519" s="26"/>
      <c r="F519" s="19"/>
      <c r="G519" s="39"/>
    </row>
    <row r="520" spans="1:7" ht="15.75" x14ac:dyDescent="0.25">
      <c r="A520" s="17"/>
      <c r="B520" s="18"/>
      <c r="C520" s="26"/>
      <c r="D520" s="26"/>
      <c r="E520" s="26"/>
      <c r="F520" s="19"/>
      <c r="G520" s="39"/>
    </row>
    <row r="521" spans="1:7" ht="15.75" x14ac:dyDescent="0.25">
      <c r="A521" s="17"/>
      <c r="B521" s="18"/>
      <c r="C521" s="26"/>
      <c r="D521" s="26"/>
      <c r="E521" s="26"/>
      <c r="F521" s="19"/>
      <c r="G521" s="39"/>
    </row>
    <row r="522" spans="1:7" ht="15.75" x14ac:dyDescent="0.25">
      <c r="A522" s="17"/>
      <c r="B522" s="18"/>
      <c r="C522" s="26"/>
      <c r="D522" s="26"/>
      <c r="E522" s="26"/>
      <c r="F522" s="19"/>
      <c r="G522" s="39"/>
    </row>
    <row r="523" spans="1:7" ht="15.75" x14ac:dyDescent="0.25">
      <c r="A523" s="17"/>
      <c r="B523" s="18"/>
      <c r="C523" s="18"/>
      <c r="D523" s="18"/>
      <c r="E523" s="13" t="s">
        <v>43</v>
      </c>
      <c r="F523" s="19"/>
      <c r="G523" s="44">
        <f>SUM(G514:G522)</f>
        <v>48459334</v>
      </c>
    </row>
    <row r="524" spans="1:7" ht="15.75" x14ac:dyDescent="0.25">
      <c r="A524" s="20"/>
      <c r="B524" s="16"/>
      <c r="C524" s="16"/>
      <c r="D524" s="16"/>
      <c r="E524" s="16"/>
      <c r="F524" s="21"/>
      <c r="G524" s="21"/>
    </row>
    <row r="525" spans="1:7" ht="15.75" x14ac:dyDescent="0.25">
      <c r="A525" s="20"/>
      <c r="B525" s="16" t="s">
        <v>895</v>
      </c>
      <c r="C525" s="16"/>
      <c r="D525" s="16"/>
      <c r="E525" s="16"/>
      <c r="F525" s="21"/>
      <c r="G525" s="16"/>
    </row>
    <row r="526" spans="1:7" x14ac:dyDescent="0.25">
      <c r="A526" s="8"/>
      <c r="B526" s="8" t="s">
        <v>29</v>
      </c>
      <c r="C526" s="120" t="s">
        <v>31</v>
      </c>
      <c r="E526" s="8" t="s">
        <v>36</v>
      </c>
      <c r="F526" s="11"/>
    </row>
    <row r="527" spans="1:7" x14ac:dyDescent="0.25">
      <c r="A527" s="8"/>
      <c r="F527" s="11"/>
    </row>
    <row r="528" spans="1:7" x14ac:dyDescent="0.25">
      <c r="A528" s="8"/>
      <c r="F528" s="11"/>
    </row>
    <row r="529" spans="1:7" x14ac:dyDescent="0.25">
      <c r="A529" s="8"/>
      <c r="F529" s="11"/>
    </row>
    <row r="530" spans="1:7" x14ac:dyDescent="0.25">
      <c r="A530" s="8"/>
      <c r="F530" s="11"/>
    </row>
    <row r="531" spans="1:7" x14ac:dyDescent="0.25">
      <c r="B531" s="28" t="s">
        <v>30</v>
      </c>
      <c r="C531" s="24" t="s">
        <v>768</v>
      </c>
      <c r="D531" s="24"/>
      <c r="E531" s="24" t="s">
        <v>3</v>
      </c>
      <c r="F531" s="45" t="s">
        <v>872</v>
      </c>
    </row>
    <row r="532" spans="1:7" x14ac:dyDescent="0.25">
      <c r="B532" s="8" t="s">
        <v>5</v>
      </c>
      <c r="C532" s="1" t="s">
        <v>33</v>
      </c>
      <c r="E532" s="1" t="s">
        <v>6</v>
      </c>
      <c r="F532" s="11" t="s">
        <v>37</v>
      </c>
    </row>
    <row r="534" spans="1:7" ht="15.75" x14ac:dyDescent="0.25">
      <c r="A534" s="2" t="s">
        <v>0</v>
      </c>
      <c r="B534" s="3"/>
      <c r="C534" s="3"/>
      <c r="D534" s="3"/>
      <c r="E534" s="3"/>
      <c r="F534" s="9"/>
      <c r="G534" s="4"/>
    </row>
    <row r="535" spans="1:7" ht="15.75" x14ac:dyDescent="0.25">
      <c r="A535" s="47" t="s">
        <v>899</v>
      </c>
      <c r="B535" s="48"/>
      <c r="C535" s="2"/>
      <c r="D535" s="2"/>
      <c r="E535" s="2"/>
      <c r="F535" s="10"/>
      <c r="G535" s="4"/>
    </row>
    <row r="536" spans="1:7" ht="15.75" x14ac:dyDescent="0.25">
      <c r="A536" s="47"/>
      <c r="B536" s="48"/>
      <c r="C536" s="2"/>
      <c r="D536" s="2"/>
      <c r="E536" s="2"/>
      <c r="F536" s="10"/>
      <c r="G536" s="4"/>
    </row>
    <row r="537" spans="1:7" ht="15.75" x14ac:dyDescent="0.25">
      <c r="A537" s="27" t="s">
        <v>896</v>
      </c>
      <c r="B537" s="27"/>
      <c r="C537" s="16"/>
      <c r="D537" s="16"/>
      <c r="E537" s="16"/>
      <c r="F537" s="21"/>
      <c r="G537" s="16"/>
    </row>
    <row r="538" spans="1:7" ht="15.75" x14ac:dyDescent="0.25">
      <c r="A538" s="27" t="s">
        <v>897</v>
      </c>
      <c r="B538" s="27"/>
      <c r="C538" s="16"/>
      <c r="D538" s="16"/>
      <c r="E538" s="16"/>
      <c r="F538" s="21"/>
      <c r="G538" s="16"/>
    </row>
    <row r="539" spans="1:7" ht="15.75" x14ac:dyDescent="0.25">
      <c r="A539" s="27" t="s">
        <v>898</v>
      </c>
      <c r="B539" s="27"/>
      <c r="C539" s="16"/>
      <c r="D539" s="16"/>
      <c r="E539" s="16"/>
      <c r="F539" s="21"/>
      <c r="G539" s="16"/>
    </row>
    <row r="540" spans="1:7" x14ac:dyDescent="0.25">
      <c r="F540" s="11"/>
    </row>
    <row r="541" spans="1:7" ht="15.75" x14ac:dyDescent="0.25">
      <c r="A541" s="12" t="s">
        <v>13</v>
      </c>
      <c r="B541" s="13" t="s">
        <v>12</v>
      </c>
      <c r="C541" s="14" t="s">
        <v>15</v>
      </c>
      <c r="D541" s="14" t="s">
        <v>521</v>
      </c>
      <c r="E541" s="14" t="s">
        <v>1</v>
      </c>
      <c r="F541" s="22" t="s">
        <v>8</v>
      </c>
      <c r="G541" s="12" t="s">
        <v>2</v>
      </c>
    </row>
    <row r="542" spans="1:7" ht="15.75" x14ac:dyDescent="0.25">
      <c r="A542" s="17">
        <v>1</v>
      </c>
      <c r="B542" s="18" t="s">
        <v>39</v>
      </c>
      <c r="C542" s="14"/>
      <c r="D542" s="14"/>
      <c r="E542" s="14"/>
      <c r="F542" s="19">
        <v>0</v>
      </c>
      <c r="G542" s="12"/>
    </row>
    <row r="543" spans="1:7" ht="15.75" x14ac:dyDescent="0.25">
      <c r="A543" s="17">
        <v>2</v>
      </c>
      <c r="B543" s="18" t="s">
        <v>446</v>
      </c>
      <c r="C543" s="14"/>
      <c r="D543" s="14"/>
      <c r="E543" s="14"/>
      <c r="F543" s="19">
        <v>0</v>
      </c>
      <c r="G543" s="39"/>
    </row>
    <row r="544" spans="1:7" ht="15.75" x14ac:dyDescent="0.25">
      <c r="A544" s="17">
        <v>3</v>
      </c>
      <c r="B544" s="18" t="s">
        <v>153</v>
      </c>
      <c r="C544" s="14"/>
      <c r="D544" s="14"/>
      <c r="E544" s="14"/>
      <c r="F544" s="19">
        <v>0</v>
      </c>
      <c r="G544" s="39"/>
    </row>
    <row r="545" spans="1:7" ht="15.75" x14ac:dyDescent="0.25">
      <c r="A545" s="17">
        <v>4</v>
      </c>
      <c r="B545" s="18" t="s">
        <v>541</v>
      </c>
      <c r="C545" s="14"/>
      <c r="D545" s="14"/>
      <c r="E545" s="14"/>
      <c r="F545" s="19">
        <v>0</v>
      </c>
      <c r="G545" s="39"/>
    </row>
    <row r="546" spans="1:7" ht="15.75" x14ac:dyDescent="0.25">
      <c r="A546" s="17">
        <v>5</v>
      </c>
      <c r="B546" s="18" t="s">
        <v>38</v>
      </c>
      <c r="C546" s="26"/>
      <c r="D546" s="26"/>
      <c r="E546" s="26"/>
      <c r="F546" s="19">
        <v>0</v>
      </c>
      <c r="G546" s="40"/>
    </row>
    <row r="547" spans="1:7" ht="15.75" x14ac:dyDescent="0.25">
      <c r="A547" s="17">
        <v>6</v>
      </c>
      <c r="B547" s="18" t="s">
        <v>227</v>
      </c>
      <c r="C547" s="26"/>
      <c r="D547" s="26"/>
      <c r="E547" s="26"/>
      <c r="F547" s="130">
        <f>(15000000*1.2%*3)+209032</f>
        <v>749032</v>
      </c>
      <c r="G547" s="40"/>
    </row>
    <row r="548" spans="1:7" ht="15.75" x14ac:dyDescent="0.25">
      <c r="A548" s="17">
        <v>7</v>
      </c>
      <c r="B548" s="18" t="s">
        <v>548</v>
      </c>
      <c r="C548" s="26"/>
      <c r="D548" s="26"/>
      <c r="E548" s="26"/>
      <c r="F548" s="19">
        <v>12000</v>
      </c>
      <c r="G548" s="40"/>
    </row>
    <row r="549" spans="1:7" ht="15.75" x14ac:dyDescent="0.25">
      <c r="A549" s="17">
        <v>8</v>
      </c>
      <c r="B549" s="18" t="s">
        <v>794</v>
      </c>
      <c r="C549" s="26"/>
      <c r="D549" s="26"/>
      <c r="E549" s="26"/>
      <c r="F549" s="19">
        <v>0</v>
      </c>
      <c r="G549" s="40"/>
    </row>
    <row r="550" spans="1:7" ht="15.75" x14ac:dyDescent="0.25">
      <c r="A550" s="17">
        <v>9</v>
      </c>
      <c r="B550" s="18" t="s">
        <v>41</v>
      </c>
      <c r="C550" s="26"/>
      <c r="D550" s="26"/>
      <c r="E550" s="26"/>
      <c r="F550" s="19">
        <v>0</v>
      </c>
      <c r="G550" s="40"/>
    </row>
    <row r="551" spans="1:7" ht="15.75" x14ac:dyDescent="0.25">
      <c r="A551" s="17">
        <v>10</v>
      </c>
      <c r="B551" s="18" t="s">
        <v>42</v>
      </c>
      <c r="C551" s="26"/>
      <c r="D551" s="26"/>
      <c r="E551" s="26"/>
      <c r="F551" s="19">
        <v>0</v>
      </c>
      <c r="G551" s="40"/>
    </row>
    <row r="552" spans="1:7" ht="15.75" x14ac:dyDescent="0.25">
      <c r="A552" s="17"/>
      <c r="B552" s="18"/>
      <c r="C552" s="26"/>
      <c r="D552" s="26"/>
      <c r="E552" s="26"/>
      <c r="F552" s="19" t="s">
        <v>2</v>
      </c>
      <c r="G552" s="132">
        <f>SUM(F542:F551)</f>
        <v>761032</v>
      </c>
    </row>
    <row r="553" spans="1:7" ht="15.75" x14ac:dyDescent="0.25">
      <c r="A553" s="17"/>
      <c r="B553" s="18"/>
      <c r="C553" s="26"/>
      <c r="D553" s="35"/>
      <c r="E553" s="26"/>
      <c r="F553" s="19"/>
      <c r="G553" s="77"/>
    </row>
    <row r="554" spans="1:7" ht="15.75" x14ac:dyDescent="0.25">
      <c r="A554" s="17">
        <v>11</v>
      </c>
      <c r="B554" s="126" t="s">
        <v>900</v>
      </c>
      <c r="C554" s="26" t="s">
        <v>902</v>
      </c>
      <c r="D554" s="26">
        <v>4128220</v>
      </c>
      <c r="E554" s="26" t="s">
        <v>611</v>
      </c>
      <c r="F554" s="19"/>
      <c r="G554" s="77">
        <v>7329000</v>
      </c>
    </row>
    <row r="555" spans="1:7" ht="15.75" x14ac:dyDescent="0.25">
      <c r="A555" s="17">
        <v>12</v>
      </c>
      <c r="B555" s="126" t="s">
        <v>901</v>
      </c>
      <c r="C555" s="26">
        <v>1102358297</v>
      </c>
      <c r="D555" s="16"/>
      <c r="E555" s="26" t="s">
        <v>611</v>
      </c>
      <c r="F555" s="19"/>
      <c r="G555" s="77">
        <v>1650000</v>
      </c>
    </row>
    <row r="556" spans="1:7" ht="15.75" x14ac:dyDescent="0.25">
      <c r="A556" s="17">
        <v>13</v>
      </c>
      <c r="B556" s="126" t="s">
        <v>901</v>
      </c>
      <c r="C556" s="26">
        <v>1102217461</v>
      </c>
      <c r="D556" s="26"/>
      <c r="E556" s="26" t="s">
        <v>611</v>
      </c>
      <c r="F556" s="19"/>
      <c r="G556" s="39">
        <v>1450000</v>
      </c>
    </row>
    <row r="557" spans="1:7" ht="15.75" x14ac:dyDescent="0.25">
      <c r="A557" s="17">
        <v>14</v>
      </c>
      <c r="B557" s="126" t="s">
        <v>901</v>
      </c>
      <c r="C557" s="26">
        <v>1102358578</v>
      </c>
      <c r="D557" s="26"/>
      <c r="E557" s="26" t="s">
        <v>611</v>
      </c>
      <c r="F557" s="19"/>
      <c r="G557" s="39">
        <v>1150000</v>
      </c>
    </row>
    <row r="558" spans="1:7" ht="15.75" x14ac:dyDescent="0.25">
      <c r="A558" s="17">
        <v>15</v>
      </c>
      <c r="B558" s="126" t="s">
        <v>901</v>
      </c>
      <c r="C558" s="26">
        <v>1102358582</v>
      </c>
      <c r="D558" s="26"/>
      <c r="E558" s="26" t="s">
        <v>611</v>
      </c>
      <c r="F558" s="19"/>
      <c r="G558" s="39">
        <v>1650000</v>
      </c>
    </row>
    <row r="559" spans="1:7" ht="15.75" x14ac:dyDescent="0.25">
      <c r="A559" s="17"/>
      <c r="B559" s="126"/>
      <c r="C559" s="26"/>
      <c r="D559" s="26"/>
      <c r="E559" s="26" t="s">
        <v>611</v>
      </c>
      <c r="F559" s="19"/>
      <c r="G559" s="39">
        <v>1000000</v>
      </c>
    </row>
    <row r="560" spans="1:7" ht="15.75" x14ac:dyDescent="0.25">
      <c r="A560" s="17">
        <v>16</v>
      </c>
      <c r="B560" s="126" t="s">
        <v>903</v>
      </c>
      <c r="C560" s="26"/>
      <c r="D560" s="35" t="s">
        <v>904</v>
      </c>
      <c r="E560" s="26"/>
      <c r="F560" s="19"/>
      <c r="G560" s="39">
        <v>9968</v>
      </c>
    </row>
    <row r="561" spans="1:8" ht="15.75" x14ac:dyDescent="0.25">
      <c r="A561" s="17"/>
      <c r="B561" s="18"/>
      <c r="C561" s="26"/>
      <c r="D561" s="26"/>
      <c r="E561" s="26"/>
      <c r="F561" s="19"/>
      <c r="G561" s="39"/>
    </row>
    <row r="562" spans="1:8" ht="15.75" x14ac:dyDescent="0.25">
      <c r="A562" s="17"/>
      <c r="B562" s="18"/>
      <c r="C562" s="18"/>
      <c r="D562" s="18"/>
      <c r="E562" s="13" t="s">
        <v>43</v>
      </c>
      <c r="F562" s="19"/>
      <c r="G562" s="133">
        <f>SUM(G552:G561)</f>
        <v>15000000</v>
      </c>
      <c r="H562" s="131"/>
    </row>
    <row r="563" spans="1:8" ht="15.75" x14ac:dyDescent="0.25">
      <c r="A563" s="20"/>
      <c r="B563" s="16"/>
      <c r="C563" s="16"/>
      <c r="D563" s="16"/>
      <c r="E563" s="16"/>
      <c r="F563" s="21"/>
      <c r="G563" s="21"/>
    </row>
    <row r="564" spans="1:8" ht="15.75" x14ac:dyDescent="0.25">
      <c r="A564" s="20"/>
      <c r="B564" s="16" t="s">
        <v>905</v>
      </c>
      <c r="C564" s="16"/>
      <c r="D564" s="16"/>
      <c r="E564" s="16"/>
      <c r="F564" s="21"/>
      <c r="G564" s="16"/>
    </row>
    <row r="565" spans="1:8" x14ac:dyDescent="0.25">
      <c r="A565" s="8"/>
      <c r="B565" s="8" t="s">
        <v>29</v>
      </c>
      <c r="C565" s="120" t="s">
        <v>31</v>
      </c>
      <c r="E565" s="8" t="s">
        <v>36</v>
      </c>
      <c r="F565" s="11"/>
    </row>
    <row r="566" spans="1:8" x14ac:dyDescent="0.25">
      <c r="A566" s="8"/>
      <c r="F566" s="11"/>
    </row>
    <row r="567" spans="1:8" x14ac:dyDescent="0.25">
      <c r="A567" s="8"/>
      <c r="F567" s="11"/>
    </row>
    <row r="568" spans="1:8" x14ac:dyDescent="0.25">
      <c r="A568" s="8"/>
      <c r="F568" s="11"/>
    </row>
    <row r="569" spans="1:8" x14ac:dyDescent="0.25">
      <c r="A569" s="8"/>
      <c r="F569" s="11"/>
    </row>
    <row r="570" spans="1:8" x14ac:dyDescent="0.25">
      <c r="B570" s="28" t="s">
        <v>30</v>
      </c>
      <c r="C570" s="24" t="s">
        <v>768</v>
      </c>
      <c r="D570" s="24"/>
      <c r="E570" s="24" t="s">
        <v>3</v>
      </c>
      <c r="F570" s="45" t="s">
        <v>872</v>
      </c>
    </row>
    <row r="571" spans="1:8" x14ac:dyDescent="0.25">
      <c r="B571" s="8" t="s">
        <v>5</v>
      </c>
      <c r="C571" s="1" t="s">
        <v>33</v>
      </c>
      <c r="E571" s="1" t="s">
        <v>6</v>
      </c>
      <c r="F571" s="11" t="s">
        <v>37</v>
      </c>
    </row>
    <row r="573" spans="1:8" ht="15.75" x14ac:dyDescent="0.25">
      <c r="A573" s="2" t="s">
        <v>0</v>
      </c>
      <c r="B573" s="3"/>
      <c r="C573" s="3"/>
      <c r="D573" s="3"/>
      <c r="E573" s="3"/>
      <c r="F573" s="9"/>
      <c r="G573" s="4"/>
    </row>
    <row r="574" spans="1:8" ht="15.75" x14ac:dyDescent="0.25">
      <c r="A574" s="47" t="s">
        <v>906</v>
      </c>
      <c r="B574" s="48"/>
      <c r="C574" s="2"/>
      <c r="D574" s="2"/>
      <c r="E574" s="2"/>
      <c r="F574" s="10"/>
      <c r="G574" s="4"/>
    </row>
    <row r="575" spans="1:8" ht="15.75" x14ac:dyDescent="0.25">
      <c r="A575" s="47"/>
      <c r="B575" s="48"/>
      <c r="C575" s="2"/>
      <c r="D575" s="2"/>
      <c r="E575" s="2"/>
      <c r="F575" s="10"/>
      <c r="G575" s="4"/>
    </row>
    <row r="576" spans="1:8" ht="15.75" x14ac:dyDescent="0.25">
      <c r="A576" s="27" t="s">
        <v>907</v>
      </c>
      <c r="B576" s="27"/>
      <c r="C576" s="16"/>
      <c r="D576" s="16"/>
      <c r="E576" s="16"/>
      <c r="F576" s="21"/>
      <c r="G576" s="16"/>
    </row>
    <row r="577" spans="1:7" ht="15.75" x14ac:dyDescent="0.25">
      <c r="A577" s="27" t="s">
        <v>908</v>
      </c>
      <c r="B577" s="27"/>
      <c r="C577" s="16"/>
      <c r="D577" s="16"/>
      <c r="E577" s="16"/>
      <c r="F577" s="21"/>
      <c r="G577" s="16"/>
    </row>
    <row r="578" spans="1:7" ht="15.75" x14ac:dyDescent="0.25">
      <c r="A578" s="27" t="s">
        <v>909</v>
      </c>
      <c r="B578" s="27"/>
      <c r="C578" s="16"/>
      <c r="D578" s="16"/>
      <c r="E578" s="16"/>
      <c r="F578" s="21"/>
      <c r="G578" s="16"/>
    </row>
    <row r="579" spans="1:7" x14ac:dyDescent="0.25">
      <c r="F579" s="11"/>
    </row>
    <row r="580" spans="1:7" ht="15.75" x14ac:dyDescent="0.25">
      <c r="A580" s="12" t="s">
        <v>13</v>
      </c>
      <c r="B580" s="13" t="s">
        <v>12</v>
      </c>
      <c r="C580" s="14" t="s">
        <v>15</v>
      </c>
      <c r="D580" s="14" t="s">
        <v>521</v>
      </c>
      <c r="E580" s="14" t="s">
        <v>1</v>
      </c>
      <c r="F580" s="22" t="s">
        <v>8</v>
      </c>
      <c r="G580" s="12" t="s">
        <v>2</v>
      </c>
    </row>
    <row r="581" spans="1:7" ht="15.75" x14ac:dyDescent="0.25">
      <c r="A581" s="17">
        <v>1</v>
      </c>
      <c r="B581" s="18" t="s">
        <v>39</v>
      </c>
      <c r="C581" s="14"/>
      <c r="D581" s="14"/>
      <c r="E581" s="14"/>
      <c r="F581" s="19">
        <v>0</v>
      </c>
      <c r="G581" s="12"/>
    </row>
    <row r="582" spans="1:7" ht="15.75" x14ac:dyDescent="0.25">
      <c r="A582" s="17">
        <v>2</v>
      </c>
      <c r="B582" s="18" t="s">
        <v>446</v>
      </c>
      <c r="C582" s="14"/>
      <c r="D582" s="14"/>
      <c r="E582" s="14"/>
      <c r="F582" s="19">
        <v>0</v>
      </c>
      <c r="G582" s="39"/>
    </row>
    <row r="583" spans="1:7" ht="15.75" x14ac:dyDescent="0.25">
      <c r="A583" s="17">
        <v>3</v>
      </c>
      <c r="B583" s="18" t="s">
        <v>153</v>
      </c>
      <c r="C583" s="14"/>
      <c r="D583" s="14"/>
      <c r="E583" s="14"/>
      <c r="F583" s="19">
        <v>0</v>
      </c>
      <c r="G583" s="39"/>
    </row>
    <row r="584" spans="1:7" ht="15.75" x14ac:dyDescent="0.25">
      <c r="A584" s="17">
        <v>4</v>
      </c>
      <c r="B584" s="18" t="s">
        <v>541</v>
      </c>
      <c r="C584" s="14"/>
      <c r="D584" s="14"/>
      <c r="E584" s="14"/>
      <c r="F584" s="19">
        <v>0</v>
      </c>
      <c r="G584" s="39"/>
    </row>
    <row r="585" spans="1:7" ht="15.75" x14ac:dyDescent="0.25">
      <c r="A585" s="17">
        <v>5</v>
      </c>
      <c r="B585" s="18" t="s">
        <v>38</v>
      </c>
      <c r="C585" s="26"/>
      <c r="D585" s="26"/>
      <c r="E585" s="26"/>
      <c r="F585" s="19">
        <v>0</v>
      </c>
      <c r="G585" s="40"/>
    </row>
    <row r="586" spans="1:7" ht="15.75" x14ac:dyDescent="0.25">
      <c r="A586" s="17">
        <v>6</v>
      </c>
      <c r="B586" s="18" t="s">
        <v>227</v>
      </c>
      <c r="C586" s="26"/>
      <c r="D586" s="26"/>
      <c r="E586" s="26"/>
      <c r="F586" s="130">
        <f>(7500000*1.2%*3)+72581</f>
        <v>342581</v>
      </c>
      <c r="G586" s="40"/>
    </row>
    <row r="587" spans="1:7" ht="15.75" x14ac:dyDescent="0.25">
      <c r="A587" s="17">
        <v>7</v>
      </c>
      <c r="B587" s="18" t="s">
        <v>548</v>
      </c>
      <c r="C587" s="26"/>
      <c r="D587" s="26"/>
      <c r="E587" s="26"/>
      <c r="F587" s="19">
        <v>6000</v>
      </c>
      <c r="G587" s="40"/>
    </row>
    <row r="588" spans="1:7" ht="15.75" x14ac:dyDescent="0.25">
      <c r="A588" s="17">
        <v>8</v>
      </c>
      <c r="B588" s="18" t="s">
        <v>794</v>
      </c>
      <c r="C588" s="26"/>
      <c r="D588" s="26"/>
      <c r="E588" s="26"/>
      <c r="F588" s="19">
        <v>0</v>
      </c>
      <c r="G588" s="40"/>
    </row>
    <row r="589" spans="1:7" ht="15.75" x14ac:dyDescent="0.25">
      <c r="A589" s="17">
        <v>9</v>
      </c>
      <c r="B589" s="18" t="s">
        <v>41</v>
      </c>
      <c r="C589" s="26"/>
      <c r="D589" s="26"/>
      <c r="E589" s="26"/>
      <c r="F589" s="19">
        <v>0</v>
      </c>
      <c r="G589" s="40"/>
    </row>
    <row r="590" spans="1:7" ht="15.75" x14ac:dyDescent="0.25">
      <c r="A590" s="17">
        <v>10</v>
      </c>
      <c r="B590" s="18" t="s">
        <v>42</v>
      </c>
      <c r="C590" s="26"/>
      <c r="D590" s="26"/>
      <c r="E590" s="26"/>
      <c r="F590" s="19">
        <v>0</v>
      </c>
      <c r="G590" s="40"/>
    </row>
    <row r="591" spans="1:7" ht="15.75" x14ac:dyDescent="0.25">
      <c r="A591" s="17"/>
      <c r="B591" s="18"/>
      <c r="C591" s="26"/>
      <c r="D591" s="26"/>
      <c r="E591" s="26"/>
      <c r="F591" s="19" t="s">
        <v>2</v>
      </c>
      <c r="G591" s="132">
        <f>SUM(F581:F590)</f>
        <v>348581</v>
      </c>
    </row>
    <row r="592" spans="1:7" ht="15.75" x14ac:dyDescent="0.25">
      <c r="A592" s="17"/>
      <c r="B592" s="134"/>
      <c r="C592" s="26"/>
      <c r="D592" s="35"/>
      <c r="E592" s="136"/>
      <c r="F592" s="19"/>
      <c r="G592" s="77"/>
    </row>
    <row r="593" spans="1:7" ht="15.75" x14ac:dyDescent="0.25">
      <c r="A593" s="17">
        <v>11</v>
      </c>
      <c r="B593" s="134" t="s">
        <v>732</v>
      </c>
      <c r="C593" s="26"/>
      <c r="D593" s="35" t="s">
        <v>230</v>
      </c>
      <c r="E593" s="136"/>
      <c r="F593" s="19"/>
      <c r="G593" s="77">
        <v>7500000</v>
      </c>
    </row>
    <row r="594" spans="1:7" ht="15.75" x14ac:dyDescent="0.25">
      <c r="A594" s="17"/>
      <c r="B594" s="135"/>
      <c r="C594" s="26"/>
      <c r="D594" s="18"/>
      <c r="E594" s="136"/>
      <c r="F594" s="19"/>
      <c r="G594" s="77"/>
    </row>
    <row r="595" spans="1:7" ht="15.75" x14ac:dyDescent="0.25">
      <c r="A595" s="17"/>
      <c r="C595" s="126"/>
      <c r="D595" s="126"/>
      <c r="F595" s="19"/>
      <c r="G595" s="39"/>
    </row>
    <row r="596" spans="1:7" ht="15.75" x14ac:dyDescent="0.25">
      <c r="A596" s="17"/>
      <c r="B596" s="135"/>
      <c r="C596" s="26"/>
      <c r="D596" s="26"/>
      <c r="E596" s="136"/>
      <c r="F596" s="19"/>
      <c r="G596" s="39"/>
    </row>
    <row r="597" spans="1:7" ht="15.75" x14ac:dyDescent="0.25">
      <c r="A597" s="17"/>
      <c r="B597" s="135"/>
      <c r="C597" s="26"/>
      <c r="D597" s="26"/>
      <c r="E597" s="136"/>
      <c r="F597" s="19"/>
      <c r="G597" s="39"/>
    </row>
    <row r="598" spans="1:7" ht="15.75" x14ac:dyDescent="0.25">
      <c r="A598" s="17"/>
      <c r="B598" s="126"/>
      <c r="C598" s="26"/>
      <c r="D598" s="26"/>
      <c r="E598" s="26"/>
      <c r="F598" s="19"/>
      <c r="G598" s="39"/>
    </row>
    <row r="599" spans="1:7" ht="15.75" x14ac:dyDescent="0.25">
      <c r="A599" s="17"/>
      <c r="B599" s="126"/>
      <c r="C599" s="26"/>
      <c r="D599" s="35"/>
      <c r="E599" s="26"/>
      <c r="F599" s="19"/>
      <c r="G599" s="39"/>
    </row>
    <row r="600" spans="1:7" ht="15.75" x14ac:dyDescent="0.25">
      <c r="A600" s="17"/>
      <c r="B600" s="18"/>
      <c r="C600" s="26"/>
      <c r="D600" s="26"/>
      <c r="E600" s="26"/>
      <c r="F600" s="19"/>
      <c r="G600" s="39"/>
    </row>
    <row r="601" spans="1:7" ht="15.75" x14ac:dyDescent="0.25">
      <c r="A601" s="17"/>
      <c r="B601" s="18"/>
      <c r="C601" s="18"/>
      <c r="D601" s="18"/>
      <c r="E601" s="13" t="s">
        <v>43</v>
      </c>
      <c r="F601" s="19"/>
      <c r="G601" s="133">
        <f>SUM(G591:G600)</f>
        <v>7848581</v>
      </c>
    </row>
    <row r="602" spans="1:7" ht="15.75" x14ac:dyDescent="0.25">
      <c r="A602" s="20"/>
      <c r="B602" s="16"/>
      <c r="C602" s="16"/>
      <c r="D602" s="16"/>
      <c r="E602" s="16"/>
      <c r="F602" s="21"/>
      <c r="G602" s="21"/>
    </row>
    <row r="603" spans="1:7" ht="15.75" x14ac:dyDescent="0.25">
      <c r="A603" s="20"/>
      <c r="B603" s="16" t="s">
        <v>910</v>
      </c>
      <c r="C603" s="16"/>
      <c r="D603" s="16"/>
      <c r="E603" s="16"/>
      <c r="F603" s="21"/>
      <c r="G603" s="16"/>
    </row>
    <row r="604" spans="1:7" x14ac:dyDescent="0.25">
      <c r="A604" s="8"/>
      <c r="B604" s="8" t="s">
        <v>29</v>
      </c>
      <c r="C604" s="120" t="s">
        <v>31</v>
      </c>
      <c r="E604" s="8" t="s">
        <v>36</v>
      </c>
      <c r="F604" s="11"/>
    </row>
    <row r="605" spans="1:7" x14ac:dyDescent="0.25">
      <c r="A605" s="8"/>
      <c r="F605" s="11"/>
    </row>
    <row r="606" spans="1:7" x14ac:dyDescent="0.25">
      <c r="A606" s="8"/>
      <c r="F606" s="11"/>
    </row>
    <row r="607" spans="1:7" x14ac:dyDescent="0.25">
      <c r="A607" s="8"/>
      <c r="F607" s="11"/>
    </row>
    <row r="608" spans="1:7" x14ac:dyDescent="0.25">
      <c r="A608" s="8"/>
      <c r="F608" s="11"/>
    </row>
    <row r="609" spans="2:6" x14ac:dyDescent="0.25">
      <c r="B609" s="28" t="s">
        <v>30</v>
      </c>
      <c r="C609" s="24" t="s">
        <v>768</v>
      </c>
      <c r="D609" s="24"/>
      <c r="E609" s="24" t="s">
        <v>3</v>
      </c>
      <c r="F609" s="45" t="s">
        <v>872</v>
      </c>
    </row>
    <row r="610" spans="2:6" x14ac:dyDescent="0.25">
      <c r="B610" s="8" t="s">
        <v>5</v>
      </c>
      <c r="C610" s="1" t="s">
        <v>33</v>
      </c>
      <c r="E610" s="1" t="s">
        <v>6</v>
      </c>
      <c r="F610" s="11" t="s">
        <v>37</v>
      </c>
    </row>
  </sheetData>
  <pageMargins left="0.7" right="0.7" top="0.75" bottom="0.75" header="0.3" footer="0.3"/>
  <pageSetup paperSize="5" scale="75" orientation="landscape" horizontalDpi="4294967293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11"/>
  <sheetViews>
    <sheetView topLeftCell="A84" workbookViewId="0">
      <selection activeCell="B95" sqref="B95"/>
    </sheetView>
  </sheetViews>
  <sheetFormatPr defaultRowHeight="15" x14ac:dyDescent="0.25"/>
  <cols>
    <col min="1" max="1" width="7.140625" style="1" customWidth="1"/>
    <col min="2" max="2" width="63.42578125" style="1" customWidth="1"/>
    <col min="3" max="3" width="25" style="1" customWidth="1"/>
    <col min="4" max="4" width="24.7109375" style="1" customWidth="1"/>
    <col min="5" max="5" width="25" style="1" customWidth="1"/>
    <col min="6" max="6" width="17.42578125" style="1" customWidth="1"/>
    <col min="7" max="7" width="18.28515625" style="1" customWidth="1"/>
    <col min="8" max="8" width="18" style="1" customWidth="1"/>
    <col min="9" max="9" width="14.42578125" style="1" customWidth="1"/>
    <col min="10" max="16384" width="9.140625" style="1"/>
  </cols>
  <sheetData>
    <row r="2" spans="1:7" ht="15.75" x14ac:dyDescent="0.25">
      <c r="A2" s="2" t="s">
        <v>0</v>
      </c>
      <c r="B2" s="3"/>
      <c r="C2" s="3"/>
      <c r="D2" s="3"/>
      <c r="E2" s="3"/>
      <c r="F2" s="9"/>
      <c r="G2" s="4"/>
    </row>
    <row r="3" spans="1:7" ht="15.75" x14ac:dyDescent="0.25">
      <c r="A3" s="47" t="s">
        <v>911</v>
      </c>
      <c r="B3" s="48"/>
      <c r="C3" s="2"/>
      <c r="D3" s="2"/>
      <c r="E3" s="2"/>
      <c r="F3" s="10"/>
      <c r="G3" s="4"/>
    </row>
    <row r="4" spans="1:7" ht="15.75" x14ac:dyDescent="0.25">
      <c r="A4" s="47"/>
      <c r="B4" s="48"/>
      <c r="C4" s="2"/>
      <c r="D4" s="2"/>
      <c r="E4" s="2"/>
      <c r="F4" s="10"/>
      <c r="G4" s="4"/>
    </row>
    <row r="5" spans="1:7" ht="15.75" x14ac:dyDescent="0.25">
      <c r="A5" s="27" t="s">
        <v>912</v>
      </c>
      <c r="B5" s="27"/>
      <c r="C5" s="16"/>
      <c r="D5" s="16"/>
      <c r="E5" s="16"/>
      <c r="F5" s="21"/>
      <c r="G5" s="16"/>
    </row>
    <row r="6" spans="1:7" ht="15.75" x14ac:dyDescent="0.25">
      <c r="A6" s="27" t="s">
        <v>913</v>
      </c>
      <c r="B6" s="27"/>
      <c r="C6" s="16"/>
      <c r="D6" s="16"/>
      <c r="E6" s="16"/>
      <c r="F6" s="21"/>
      <c r="G6" s="16"/>
    </row>
    <row r="7" spans="1:7" ht="15.75" x14ac:dyDescent="0.25">
      <c r="A7" s="27" t="s">
        <v>914</v>
      </c>
      <c r="B7" s="27"/>
      <c r="C7" s="16"/>
      <c r="D7" s="16"/>
      <c r="E7" s="16"/>
      <c r="F7" s="21"/>
      <c r="G7" s="16"/>
    </row>
    <row r="8" spans="1:7" x14ac:dyDescent="0.25">
      <c r="F8" s="11"/>
    </row>
    <row r="9" spans="1:7" ht="15.75" x14ac:dyDescent="0.25">
      <c r="A9" s="12" t="s">
        <v>13</v>
      </c>
      <c r="B9" s="13" t="s">
        <v>12</v>
      </c>
      <c r="C9" s="14" t="s">
        <v>15</v>
      </c>
      <c r="D9" s="14" t="s">
        <v>521</v>
      </c>
      <c r="E9" s="14" t="s">
        <v>1</v>
      </c>
      <c r="F9" s="22" t="s">
        <v>8</v>
      </c>
      <c r="G9" s="12" t="s">
        <v>2</v>
      </c>
    </row>
    <row r="10" spans="1:7" ht="15.75" x14ac:dyDescent="0.25">
      <c r="A10" s="17">
        <v>1</v>
      </c>
      <c r="B10" s="18" t="s">
        <v>39</v>
      </c>
      <c r="C10" s="14"/>
      <c r="D10" s="14"/>
      <c r="E10" s="14"/>
      <c r="F10" s="19">
        <v>0</v>
      </c>
      <c r="G10" s="12"/>
    </row>
    <row r="11" spans="1:7" ht="15.75" x14ac:dyDescent="0.25">
      <c r="A11" s="17">
        <v>2</v>
      </c>
      <c r="B11" s="18" t="s">
        <v>446</v>
      </c>
      <c r="C11" s="14"/>
      <c r="D11" s="14"/>
      <c r="E11" s="14"/>
      <c r="F11" s="19">
        <v>62112430</v>
      </c>
      <c r="G11" s="39"/>
    </row>
    <row r="12" spans="1:7" ht="15.75" x14ac:dyDescent="0.25">
      <c r="A12" s="17">
        <v>3</v>
      </c>
      <c r="B12" s="18" t="s">
        <v>153</v>
      </c>
      <c r="C12" s="14"/>
      <c r="D12" s="14"/>
      <c r="E12" s="14"/>
      <c r="F12" s="19">
        <v>0</v>
      </c>
      <c r="G12" s="39"/>
    </row>
    <row r="13" spans="1:7" ht="15.75" x14ac:dyDescent="0.25">
      <c r="A13" s="17">
        <v>4</v>
      </c>
      <c r="B13" s="18" t="s">
        <v>541</v>
      </c>
      <c r="C13" s="14"/>
      <c r="D13" s="14"/>
      <c r="E13" s="14"/>
      <c r="F13" s="19">
        <v>0</v>
      </c>
      <c r="G13" s="39"/>
    </row>
    <row r="14" spans="1:7" ht="15.75" x14ac:dyDescent="0.25">
      <c r="A14" s="17">
        <v>5</v>
      </c>
      <c r="B14" s="18" t="s">
        <v>38</v>
      </c>
      <c r="C14" s="26"/>
      <c r="D14" s="26"/>
      <c r="E14" s="26"/>
      <c r="F14" s="138">
        <v>1552811</v>
      </c>
      <c r="G14" s="40"/>
    </row>
    <row r="15" spans="1:7" ht="15.75" x14ac:dyDescent="0.25">
      <c r="A15" s="17">
        <v>6</v>
      </c>
      <c r="B15" s="18" t="s">
        <v>227</v>
      </c>
      <c r="C15" s="26"/>
      <c r="D15" s="26"/>
      <c r="E15" s="26"/>
      <c r="F15" s="137">
        <v>0</v>
      </c>
      <c r="G15" s="40"/>
    </row>
    <row r="16" spans="1:7" ht="15.75" x14ac:dyDescent="0.25">
      <c r="A16" s="17">
        <v>7</v>
      </c>
      <c r="B16" s="18" t="s">
        <v>548</v>
      </c>
      <c r="C16" s="26"/>
      <c r="D16" s="26"/>
      <c r="E16" s="26"/>
      <c r="F16" s="19">
        <v>30000</v>
      </c>
      <c r="G16" s="40"/>
    </row>
    <row r="17" spans="1:9" ht="15.75" x14ac:dyDescent="0.25">
      <c r="A17" s="17">
        <v>8</v>
      </c>
      <c r="B17" s="18" t="s">
        <v>794</v>
      </c>
      <c r="C17" s="26"/>
      <c r="D17" s="26"/>
      <c r="E17" s="26"/>
      <c r="F17" s="19">
        <v>0</v>
      </c>
      <c r="G17" s="40"/>
    </row>
    <row r="18" spans="1:9" ht="15.75" x14ac:dyDescent="0.25">
      <c r="A18" s="17">
        <v>9</v>
      </c>
      <c r="B18" s="18" t="s">
        <v>41</v>
      </c>
      <c r="C18" s="26"/>
      <c r="D18" s="26"/>
      <c r="E18" s="26"/>
      <c r="F18" s="19">
        <v>620000</v>
      </c>
      <c r="G18" s="40"/>
    </row>
    <row r="19" spans="1:9" ht="15.75" x14ac:dyDescent="0.25">
      <c r="A19" s="17">
        <v>10</v>
      </c>
      <c r="B19" s="18" t="s">
        <v>42</v>
      </c>
      <c r="C19" s="26"/>
      <c r="D19" s="26"/>
      <c r="E19" s="26"/>
      <c r="F19" s="19">
        <v>200000</v>
      </c>
      <c r="G19" s="40"/>
    </row>
    <row r="20" spans="1:9" ht="15.75" x14ac:dyDescent="0.25">
      <c r="A20" s="17"/>
      <c r="B20" s="18"/>
      <c r="C20" s="26"/>
      <c r="D20" s="26"/>
      <c r="E20" s="26"/>
      <c r="F20" s="19" t="s">
        <v>2</v>
      </c>
      <c r="G20" s="132">
        <f>SUM(F10:F19)</f>
        <v>64515241</v>
      </c>
    </row>
    <row r="21" spans="1:9" ht="15.75" x14ac:dyDescent="0.25">
      <c r="A21" s="17"/>
      <c r="B21" s="134"/>
      <c r="C21" s="26"/>
      <c r="D21" s="35"/>
      <c r="E21" s="136"/>
      <c r="F21" s="19"/>
      <c r="G21" s="77"/>
    </row>
    <row r="22" spans="1:9" ht="15.75" x14ac:dyDescent="0.25">
      <c r="A22" s="17">
        <v>11</v>
      </c>
      <c r="B22" s="18" t="s">
        <v>915</v>
      </c>
      <c r="C22" s="26" t="s">
        <v>917</v>
      </c>
      <c r="D22" s="35" t="s">
        <v>918</v>
      </c>
      <c r="E22" s="136"/>
      <c r="F22" s="19"/>
      <c r="G22" s="77">
        <v>16198250</v>
      </c>
      <c r="H22" s="131" t="s">
        <v>928</v>
      </c>
    </row>
    <row r="23" spans="1:9" ht="15.75" x14ac:dyDescent="0.25">
      <c r="A23" s="17">
        <v>12</v>
      </c>
      <c r="B23" s="18" t="s">
        <v>717</v>
      </c>
      <c r="C23" s="26" t="s">
        <v>917</v>
      </c>
      <c r="D23" s="32" t="s">
        <v>920</v>
      </c>
      <c r="E23" s="136"/>
      <c r="F23" s="19"/>
      <c r="G23" s="77">
        <v>19887750</v>
      </c>
    </row>
    <row r="24" spans="1:9" ht="15.75" x14ac:dyDescent="0.25">
      <c r="A24" s="17">
        <v>13</v>
      </c>
      <c r="B24" s="18" t="s">
        <v>717</v>
      </c>
      <c r="C24" s="126" t="s">
        <v>919</v>
      </c>
      <c r="D24" s="32" t="s">
        <v>921</v>
      </c>
      <c r="F24" s="19"/>
      <c r="G24" s="39">
        <v>9862400</v>
      </c>
    </row>
    <row r="25" spans="1:9" ht="15.75" x14ac:dyDescent="0.25">
      <c r="A25" s="17">
        <v>14</v>
      </c>
      <c r="B25" s="18" t="s">
        <v>319</v>
      </c>
      <c r="C25" s="26" t="s">
        <v>917</v>
      </c>
      <c r="D25" s="35" t="s">
        <v>922</v>
      </c>
      <c r="E25" s="136"/>
      <c r="F25" s="19"/>
      <c r="G25" s="39">
        <v>5058850</v>
      </c>
    </row>
    <row r="26" spans="1:9" ht="15.75" x14ac:dyDescent="0.25">
      <c r="A26" s="17">
        <v>15</v>
      </c>
      <c r="B26" s="18" t="s">
        <v>342</v>
      </c>
      <c r="C26" s="26" t="s">
        <v>917</v>
      </c>
      <c r="D26" s="35" t="s">
        <v>923</v>
      </c>
      <c r="E26" s="136"/>
      <c r="F26" s="19"/>
      <c r="G26" s="39">
        <v>7671000</v>
      </c>
    </row>
    <row r="27" spans="1:9" ht="15.75" x14ac:dyDescent="0.25">
      <c r="A27" s="17">
        <v>16</v>
      </c>
      <c r="B27" s="18" t="s">
        <v>916</v>
      </c>
      <c r="C27" s="126"/>
      <c r="D27" s="26" t="s">
        <v>611</v>
      </c>
      <c r="E27" s="26"/>
      <c r="F27" s="19"/>
      <c r="G27" s="39">
        <v>3000000</v>
      </c>
    </row>
    <row r="28" spans="1:9" ht="15.75" x14ac:dyDescent="0.25">
      <c r="A28" s="17">
        <v>17</v>
      </c>
      <c r="B28" s="18" t="s">
        <v>924</v>
      </c>
      <c r="C28" s="126"/>
      <c r="D28" s="35" t="s">
        <v>925</v>
      </c>
      <c r="E28" s="26" t="s">
        <v>926</v>
      </c>
      <c r="F28" s="19"/>
      <c r="G28" s="39">
        <v>321750</v>
      </c>
      <c r="H28" s="123"/>
    </row>
    <row r="29" spans="1:9" ht="15.75" x14ac:dyDescent="0.25">
      <c r="A29" s="17"/>
      <c r="B29" s="18"/>
      <c r="C29" s="26"/>
      <c r="D29" s="26"/>
      <c r="E29" s="26"/>
      <c r="F29" s="19"/>
      <c r="G29" s="39"/>
      <c r="H29" s="131"/>
    </row>
    <row r="30" spans="1:9" ht="15.75" x14ac:dyDescent="0.25">
      <c r="A30" s="17"/>
      <c r="B30" s="18"/>
      <c r="C30" s="18"/>
      <c r="D30" s="18"/>
      <c r="E30" s="13" t="s">
        <v>43</v>
      </c>
      <c r="F30" s="19"/>
      <c r="G30" s="133">
        <f>SUM(G20:G29)</f>
        <v>126515241</v>
      </c>
      <c r="H30" s="124">
        <v>126515241</v>
      </c>
      <c r="I30" s="124">
        <f>G30-H30</f>
        <v>0</v>
      </c>
    </row>
    <row r="31" spans="1:9" ht="15.75" x14ac:dyDescent="0.25">
      <c r="A31" s="20"/>
      <c r="B31" s="16"/>
      <c r="C31" s="16"/>
      <c r="D31" s="16"/>
      <c r="E31" s="16"/>
      <c r="F31" s="21"/>
      <c r="G31" s="21"/>
      <c r="H31" s="131">
        <f>H30-G30</f>
        <v>0</v>
      </c>
    </row>
    <row r="32" spans="1:9" ht="15.75" x14ac:dyDescent="0.25">
      <c r="A32" s="20"/>
      <c r="B32" s="16" t="s">
        <v>927</v>
      </c>
      <c r="C32" s="16"/>
      <c r="D32" s="16"/>
      <c r="E32" s="16"/>
      <c r="F32" s="21"/>
      <c r="G32" s="16"/>
    </row>
    <row r="33" spans="1:7" x14ac:dyDescent="0.25">
      <c r="A33" s="8"/>
      <c r="B33" s="8" t="s">
        <v>29</v>
      </c>
      <c r="C33" s="120" t="s">
        <v>31</v>
      </c>
      <c r="E33" s="8" t="s">
        <v>36</v>
      </c>
      <c r="F33" s="11"/>
    </row>
    <row r="34" spans="1:7" x14ac:dyDescent="0.25">
      <c r="A34" s="8"/>
      <c r="F34" s="11"/>
    </row>
    <row r="35" spans="1:7" x14ac:dyDescent="0.25">
      <c r="A35" s="8"/>
      <c r="F35" s="11"/>
    </row>
    <row r="36" spans="1:7" x14ac:dyDescent="0.25">
      <c r="A36" s="8"/>
      <c r="F36" s="11"/>
    </row>
    <row r="37" spans="1:7" x14ac:dyDescent="0.25">
      <c r="A37" s="8"/>
      <c r="F37" s="11"/>
    </row>
    <row r="38" spans="1:7" x14ac:dyDescent="0.25">
      <c r="B38" s="28" t="s">
        <v>30</v>
      </c>
      <c r="C38" s="24" t="s">
        <v>768</v>
      </c>
      <c r="D38" s="24"/>
      <c r="E38" s="24" t="s">
        <v>3</v>
      </c>
      <c r="F38" s="45" t="s">
        <v>872</v>
      </c>
    </row>
    <row r="39" spans="1:7" x14ac:dyDescent="0.25">
      <c r="B39" s="8" t="s">
        <v>5</v>
      </c>
      <c r="C39" s="1" t="s">
        <v>33</v>
      </c>
      <c r="E39" s="1" t="s">
        <v>6</v>
      </c>
      <c r="F39" s="11" t="s">
        <v>37</v>
      </c>
    </row>
    <row r="41" spans="1:7" ht="15.75" x14ac:dyDescent="0.25">
      <c r="A41" s="2" t="s">
        <v>0</v>
      </c>
      <c r="B41" s="3"/>
      <c r="C41" s="3"/>
      <c r="D41" s="3"/>
      <c r="E41" s="3"/>
      <c r="F41" s="9"/>
      <c r="G41" s="4"/>
    </row>
    <row r="42" spans="1:7" ht="15.75" x14ac:dyDescent="0.25">
      <c r="A42" s="47" t="s">
        <v>911</v>
      </c>
      <c r="B42" s="48"/>
      <c r="C42" s="2"/>
      <c r="D42" s="2"/>
      <c r="E42" s="2"/>
      <c r="F42" s="10"/>
      <c r="G42" s="4"/>
    </row>
    <row r="43" spans="1:7" ht="15.75" x14ac:dyDescent="0.25">
      <c r="A43" s="47"/>
      <c r="B43" s="48"/>
      <c r="C43" s="2"/>
      <c r="D43" s="2"/>
      <c r="E43" s="2"/>
      <c r="F43" s="10"/>
      <c r="G43" s="4"/>
    </row>
    <row r="44" spans="1:7" ht="15.75" x14ac:dyDescent="0.25">
      <c r="A44" s="27" t="s">
        <v>929</v>
      </c>
      <c r="B44" s="27"/>
      <c r="C44" s="16"/>
      <c r="D44" s="16"/>
      <c r="E44" s="16"/>
      <c r="F44" s="21"/>
      <c r="G44" s="16"/>
    </row>
    <row r="45" spans="1:7" ht="15.75" x14ac:dyDescent="0.25">
      <c r="A45" s="27" t="s">
        <v>930</v>
      </c>
      <c r="B45" s="27"/>
      <c r="C45" s="16"/>
      <c r="D45" s="16"/>
      <c r="E45" s="16"/>
      <c r="F45" s="21"/>
      <c r="G45" s="16"/>
    </row>
    <row r="46" spans="1:7" ht="15.75" x14ac:dyDescent="0.25">
      <c r="A46" s="27" t="s">
        <v>931</v>
      </c>
      <c r="B46" s="27"/>
      <c r="C46" s="16"/>
      <c r="D46" s="16"/>
      <c r="E46" s="16"/>
      <c r="F46" s="21"/>
      <c r="G46" s="16"/>
    </row>
    <row r="47" spans="1:7" x14ac:dyDescent="0.25">
      <c r="F47" s="11"/>
    </row>
    <row r="48" spans="1:7" ht="15.75" x14ac:dyDescent="0.25">
      <c r="A48" s="12" t="s">
        <v>13</v>
      </c>
      <c r="B48" s="13" t="s">
        <v>12</v>
      </c>
      <c r="C48" s="14" t="s">
        <v>15</v>
      </c>
      <c r="D48" s="14" t="s">
        <v>521</v>
      </c>
      <c r="E48" s="14" t="s">
        <v>1</v>
      </c>
      <c r="F48" s="22" t="s">
        <v>8</v>
      </c>
      <c r="G48" s="12" t="s">
        <v>2</v>
      </c>
    </row>
    <row r="49" spans="1:8" ht="15.75" x14ac:dyDescent="0.25">
      <c r="A49" s="17">
        <v>1</v>
      </c>
      <c r="B49" s="18" t="s">
        <v>39</v>
      </c>
      <c r="C49" s="14"/>
      <c r="D49" s="14"/>
      <c r="E49" s="14"/>
      <c r="F49" s="19">
        <v>0</v>
      </c>
      <c r="G49" s="12"/>
    </row>
    <row r="50" spans="1:8" ht="15.75" x14ac:dyDescent="0.25">
      <c r="A50" s="17">
        <v>2</v>
      </c>
      <c r="B50" s="18" t="s">
        <v>446</v>
      </c>
      <c r="C50" s="14"/>
      <c r="D50" s="14"/>
      <c r="E50" s="14"/>
      <c r="F50" s="19">
        <v>53833500</v>
      </c>
      <c r="G50" s="39"/>
    </row>
    <row r="51" spans="1:8" ht="15.75" x14ac:dyDescent="0.25">
      <c r="A51" s="17">
        <v>3</v>
      </c>
      <c r="B51" s="18" t="s">
        <v>153</v>
      </c>
      <c r="C51" s="14"/>
      <c r="D51" s="14"/>
      <c r="E51" s="14"/>
      <c r="F51" s="19">
        <v>0</v>
      </c>
      <c r="G51" s="39"/>
    </row>
    <row r="52" spans="1:8" ht="15.75" x14ac:dyDescent="0.25">
      <c r="A52" s="17">
        <v>4</v>
      </c>
      <c r="B52" s="18" t="s">
        <v>541</v>
      </c>
      <c r="C52" s="14"/>
      <c r="D52" s="14"/>
      <c r="E52" s="14"/>
      <c r="F52" s="19">
        <v>0</v>
      </c>
      <c r="G52" s="39"/>
    </row>
    <row r="53" spans="1:8" ht="15.75" x14ac:dyDescent="0.25">
      <c r="A53" s="17">
        <v>5</v>
      </c>
      <c r="B53" s="18" t="s">
        <v>38</v>
      </c>
      <c r="C53" s="26"/>
      <c r="D53" s="26"/>
      <c r="E53" s="26"/>
      <c r="F53" s="138">
        <v>1345838</v>
      </c>
      <c r="G53" s="40"/>
    </row>
    <row r="54" spans="1:8" ht="15.75" x14ac:dyDescent="0.25">
      <c r="A54" s="17">
        <v>6</v>
      </c>
      <c r="B54" s="18" t="s">
        <v>227</v>
      </c>
      <c r="C54" s="26"/>
      <c r="D54" s="26"/>
      <c r="E54" s="26"/>
      <c r="F54" s="137">
        <v>0</v>
      </c>
      <c r="G54" s="40"/>
    </row>
    <row r="55" spans="1:8" ht="15.75" x14ac:dyDescent="0.25">
      <c r="A55" s="17">
        <v>7</v>
      </c>
      <c r="B55" s="18" t="s">
        <v>548</v>
      </c>
      <c r="C55" s="26"/>
      <c r="D55" s="26"/>
      <c r="E55" s="26"/>
      <c r="F55" s="19">
        <v>6000</v>
      </c>
      <c r="G55" s="40"/>
    </row>
    <row r="56" spans="1:8" ht="15.75" x14ac:dyDescent="0.25">
      <c r="A56" s="17">
        <v>8</v>
      </c>
      <c r="B56" s="18" t="s">
        <v>794</v>
      </c>
      <c r="C56" s="26"/>
      <c r="D56" s="26"/>
      <c r="E56" s="26"/>
      <c r="F56" s="19">
        <v>0</v>
      </c>
      <c r="G56" s="40"/>
    </row>
    <row r="57" spans="1:8" ht="15.75" x14ac:dyDescent="0.25">
      <c r="A57" s="17">
        <v>9</v>
      </c>
      <c r="B57" s="18" t="s">
        <v>41</v>
      </c>
      <c r="C57" s="26"/>
      <c r="D57" s="26"/>
      <c r="E57" s="26"/>
      <c r="F57" s="19">
        <v>300000</v>
      </c>
      <c r="G57" s="40"/>
    </row>
    <row r="58" spans="1:8" ht="15.75" x14ac:dyDescent="0.25">
      <c r="A58" s="17">
        <v>10</v>
      </c>
      <c r="B58" s="18" t="s">
        <v>42</v>
      </c>
      <c r="C58" s="26"/>
      <c r="D58" s="26"/>
      <c r="E58" s="26"/>
      <c r="F58" s="19">
        <v>200000</v>
      </c>
      <c r="G58" s="40"/>
    </row>
    <row r="59" spans="1:8" ht="15.75" x14ac:dyDescent="0.25">
      <c r="A59" s="17"/>
      <c r="B59" s="18"/>
      <c r="C59" s="26"/>
      <c r="D59" s="26"/>
      <c r="E59" s="26"/>
      <c r="F59" s="19" t="s">
        <v>2</v>
      </c>
      <c r="G59" s="132">
        <f>SUM(F49:F58)</f>
        <v>55685338</v>
      </c>
    </row>
    <row r="60" spans="1:8" ht="15.75" x14ac:dyDescent="0.25">
      <c r="A60" s="17"/>
      <c r="B60" s="134"/>
      <c r="C60" s="26"/>
      <c r="D60" s="35"/>
      <c r="E60" s="136"/>
      <c r="F60" s="19"/>
      <c r="G60" s="77"/>
    </row>
    <row r="61" spans="1:8" ht="15.75" x14ac:dyDescent="0.25">
      <c r="A61" s="17">
        <v>11</v>
      </c>
      <c r="B61" s="18" t="s">
        <v>316</v>
      </c>
      <c r="C61" s="26" t="s">
        <v>815</v>
      </c>
      <c r="D61" s="35" t="s">
        <v>935</v>
      </c>
      <c r="E61" s="136"/>
      <c r="F61" s="19"/>
      <c r="G61" s="77">
        <v>5000000</v>
      </c>
    </row>
    <row r="62" spans="1:8" ht="15.75" x14ac:dyDescent="0.25">
      <c r="A62" s="17">
        <v>12</v>
      </c>
      <c r="B62" s="18" t="s">
        <v>932</v>
      </c>
      <c r="C62" s="126"/>
      <c r="D62" s="35" t="s">
        <v>933</v>
      </c>
      <c r="E62" s="26" t="s">
        <v>934</v>
      </c>
      <c r="F62" s="19"/>
      <c r="G62" s="39">
        <v>25000000</v>
      </c>
      <c r="H62" s="123">
        <v>85685338</v>
      </c>
    </row>
    <row r="63" spans="1:8" ht="15.75" x14ac:dyDescent="0.25">
      <c r="A63" s="17"/>
      <c r="B63" s="18"/>
      <c r="C63" s="26"/>
      <c r="D63" s="26"/>
      <c r="E63" s="26"/>
      <c r="F63" s="19"/>
      <c r="G63" s="39"/>
      <c r="H63" s="124">
        <f>H62-G64</f>
        <v>0</v>
      </c>
    </row>
    <row r="64" spans="1:8" ht="15.75" x14ac:dyDescent="0.25">
      <c r="A64" s="17"/>
      <c r="B64" s="18"/>
      <c r="C64" s="18"/>
      <c r="D64" s="18"/>
      <c r="E64" s="13" t="s">
        <v>43</v>
      </c>
      <c r="F64" s="19"/>
      <c r="G64" s="133">
        <f>SUM(G59:G63)</f>
        <v>85685338</v>
      </c>
    </row>
    <row r="65" spans="1:7" ht="15.75" x14ac:dyDescent="0.25">
      <c r="A65" s="20"/>
      <c r="B65" s="16"/>
      <c r="C65" s="16"/>
      <c r="D65" s="16"/>
      <c r="E65" s="16"/>
      <c r="F65" s="21"/>
      <c r="G65" s="21"/>
    </row>
    <row r="66" spans="1:7" ht="15.75" x14ac:dyDescent="0.25">
      <c r="A66" s="20"/>
      <c r="B66" s="16" t="s">
        <v>927</v>
      </c>
      <c r="C66" s="16"/>
      <c r="D66" s="16"/>
      <c r="E66" s="16"/>
      <c r="F66" s="21"/>
      <c r="G66" s="16"/>
    </row>
    <row r="67" spans="1:7" x14ac:dyDescent="0.25">
      <c r="A67" s="8"/>
      <c r="B67" s="8" t="s">
        <v>29</v>
      </c>
      <c r="C67" s="120" t="s">
        <v>31</v>
      </c>
      <c r="E67" s="8" t="s">
        <v>36</v>
      </c>
      <c r="F67" s="11"/>
    </row>
    <row r="68" spans="1:7" x14ac:dyDescent="0.25">
      <c r="A68" s="8"/>
      <c r="F68" s="11"/>
    </row>
    <row r="69" spans="1:7" x14ac:dyDescent="0.25">
      <c r="A69" s="8"/>
      <c r="F69" s="11"/>
    </row>
    <row r="70" spans="1:7" x14ac:dyDescent="0.25">
      <c r="A70" s="8"/>
      <c r="F70" s="11"/>
    </row>
    <row r="71" spans="1:7" x14ac:dyDescent="0.25">
      <c r="A71" s="8"/>
      <c r="F71" s="11"/>
    </row>
    <row r="72" spans="1:7" x14ac:dyDescent="0.25">
      <c r="B72" s="28" t="s">
        <v>30</v>
      </c>
      <c r="C72" s="24" t="s">
        <v>768</v>
      </c>
      <c r="D72" s="24"/>
      <c r="E72" s="24" t="s">
        <v>3</v>
      </c>
      <c r="F72" s="45" t="s">
        <v>872</v>
      </c>
    </row>
    <row r="73" spans="1:7" x14ac:dyDescent="0.25">
      <c r="B73" s="8" t="s">
        <v>5</v>
      </c>
      <c r="C73" s="1" t="s">
        <v>33</v>
      </c>
      <c r="E73" s="1" t="s">
        <v>6</v>
      </c>
      <c r="F73" s="11" t="s">
        <v>37</v>
      </c>
    </row>
    <row r="75" spans="1:7" ht="15.75" x14ac:dyDescent="0.25">
      <c r="A75" s="2" t="s">
        <v>0</v>
      </c>
      <c r="B75" s="3"/>
      <c r="C75" s="3"/>
      <c r="D75" s="3"/>
      <c r="E75" s="3"/>
      <c r="F75" s="9"/>
      <c r="G75" s="4"/>
    </row>
    <row r="76" spans="1:7" ht="15.75" x14ac:dyDescent="0.25">
      <c r="A76" s="47" t="s">
        <v>936</v>
      </c>
      <c r="B76" s="48"/>
      <c r="C76" s="2"/>
      <c r="D76" s="2"/>
      <c r="E76" s="2"/>
      <c r="F76" s="10"/>
      <c r="G76" s="4"/>
    </row>
    <row r="77" spans="1:7" ht="15.75" x14ac:dyDescent="0.25">
      <c r="A77" s="47"/>
      <c r="B77" s="48"/>
      <c r="C77" s="2"/>
      <c r="D77" s="2"/>
      <c r="E77" s="2"/>
      <c r="F77" s="10"/>
      <c r="G77" s="4"/>
    </row>
    <row r="78" spans="1:7" ht="15.75" x14ac:dyDescent="0.25">
      <c r="A78" s="27" t="s">
        <v>937</v>
      </c>
      <c r="B78" s="27"/>
      <c r="C78" s="16"/>
      <c r="D78" s="16"/>
      <c r="E78" s="16"/>
      <c r="F78" s="21"/>
      <c r="G78" s="16"/>
    </row>
    <row r="79" spans="1:7" ht="15.75" x14ac:dyDescent="0.25">
      <c r="A79" s="27" t="s">
        <v>938</v>
      </c>
      <c r="B79" s="27"/>
      <c r="C79" s="16"/>
      <c r="D79" s="16"/>
      <c r="E79" s="16"/>
      <c r="F79" s="21"/>
      <c r="G79" s="16"/>
    </row>
    <row r="80" spans="1:7" ht="15.75" x14ac:dyDescent="0.25">
      <c r="A80" s="27" t="s">
        <v>939</v>
      </c>
      <c r="B80" s="27"/>
      <c r="C80" s="16"/>
      <c r="D80" s="16"/>
      <c r="E80" s="16"/>
      <c r="F80" s="21"/>
      <c r="G80" s="16"/>
    </row>
    <row r="81" spans="1:7" x14ac:dyDescent="0.25">
      <c r="F81" s="11"/>
    </row>
    <row r="82" spans="1:7" ht="15.75" x14ac:dyDescent="0.25">
      <c r="A82" s="12" t="s">
        <v>13</v>
      </c>
      <c r="B82" s="13" t="s">
        <v>12</v>
      </c>
      <c r="C82" s="14" t="s">
        <v>15</v>
      </c>
      <c r="D82" s="14" t="s">
        <v>521</v>
      </c>
      <c r="E82" s="14" t="s">
        <v>1</v>
      </c>
      <c r="F82" s="22" t="s">
        <v>8</v>
      </c>
      <c r="G82" s="12" t="s">
        <v>2</v>
      </c>
    </row>
    <row r="83" spans="1:7" ht="15.75" x14ac:dyDescent="0.25">
      <c r="A83" s="17">
        <v>1</v>
      </c>
      <c r="B83" s="18" t="s">
        <v>39</v>
      </c>
      <c r="C83" s="14"/>
      <c r="D83" s="14"/>
      <c r="E83" s="14"/>
      <c r="F83" s="19">
        <v>0</v>
      </c>
      <c r="G83" s="12"/>
    </row>
    <row r="84" spans="1:7" ht="15.75" x14ac:dyDescent="0.25">
      <c r="A84" s="17">
        <v>2</v>
      </c>
      <c r="B84" s="18" t="s">
        <v>446</v>
      </c>
      <c r="C84" s="14"/>
      <c r="D84" s="14"/>
      <c r="E84" s="14"/>
      <c r="F84" s="19">
        <v>0</v>
      </c>
      <c r="G84" s="39"/>
    </row>
    <row r="85" spans="1:7" ht="15.75" x14ac:dyDescent="0.25">
      <c r="A85" s="17">
        <v>3</v>
      </c>
      <c r="B85" s="18" t="s">
        <v>153</v>
      </c>
      <c r="C85" s="14"/>
      <c r="D85" s="14"/>
      <c r="E85" s="14"/>
      <c r="F85" s="19">
        <v>0</v>
      </c>
      <c r="G85" s="39"/>
    </row>
    <row r="86" spans="1:7" ht="15.75" x14ac:dyDescent="0.25">
      <c r="A86" s="17">
        <v>4</v>
      </c>
      <c r="B86" s="18" t="s">
        <v>541</v>
      </c>
      <c r="C86" s="14"/>
      <c r="D86" s="14"/>
      <c r="E86" s="14"/>
      <c r="F86" s="19">
        <v>0</v>
      </c>
      <c r="G86" s="39"/>
    </row>
    <row r="87" spans="1:7" ht="15.75" x14ac:dyDescent="0.25">
      <c r="A87" s="17">
        <v>5</v>
      </c>
      <c r="B87" s="18" t="s">
        <v>38</v>
      </c>
      <c r="C87" s="26"/>
      <c r="D87" s="26"/>
      <c r="E87" s="26"/>
      <c r="F87" s="19">
        <v>0</v>
      </c>
      <c r="G87" s="40"/>
    </row>
    <row r="88" spans="1:7" ht="15.75" x14ac:dyDescent="0.25">
      <c r="A88" s="17">
        <v>6</v>
      </c>
      <c r="B88" s="18" t="s">
        <v>227</v>
      </c>
      <c r="C88" s="26"/>
      <c r="D88" s="26"/>
      <c r="E88" s="26"/>
      <c r="F88" s="19">
        <v>0</v>
      </c>
      <c r="G88" s="40"/>
    </row>
    <row r="89" spans="1:7" ht="15.75" x14ac:dyDescent="0.25">
      <c r="A89" s="17">
        <v>7</v>
      </c>
      <c r="B89" s="18" t="s">
        <v>548</v>
      </c>
      <c r="C89" s="26"/>
      <c r="D89" s="26"/>
      <c r="E89" s="26"/>
      <c r="F89" s="19">
        <v>12000</v>
      </c>
      <c r="G89" s="40"/>
    </row>
    <row r="90" spans="1:7" ht="15.75" x14ac:dyDescent="0.25">
      <c r="A90" s="17">
        <v>8</v>
      </c>
      <c r="B90" s="18" t="s">
        <v>794</v>
      </c>
      <c r="C90" s="26"/>
      <c r="D90" s="26"/>
      <c r="E90" s="26"/>
      <c r="F90" s="19">
        <v>0</v>
      </c>
      <c r="G90" s="40"/>
    </row>
    <row r="91" spans="1:7" ht="15.75" x14ac:dyDescent="0.25">
      <c r="A91" s="17">
        <v>9</v>
      </c>
      <c r="B91" s="18" t="s">
        <v>41</v>
      </c>
      <c r="C91" s="26"/>
      <c r="D91" s="26"/>
      <c r="E91" s="26"/>
      <c r="F91" s="19">
        <v>300000</v>
      </c>
      <c r="G91" s="40"/>
    </row>
    <row r="92" spans="1:7" ht="15.75" x14ac:dyDescent="0.25">
      <c r="A92" s="17">
        <v>10</v>
      </c>
      <c r="B92" s="18" t="s">
        <v>42</v>
      </c>
      <c r="C92" s="26"/>
      <c r="D92" s="26"/>
      <c r="E92" s="26"/>
      <c r="F92" s="19">
        <v>200000</v>
      </c>
      <c r="G92" s="40"/>
    </row>
    <row r="93" spans="1:7" ht="15.75" x14ac:dyDescent="0.25">
      <c r="A93" s="17"/>
      <c r="B93" s="18"/>
      <c r="C93" s="26"/>
      <c r="D93" s="26"/>
      <c r="E93" s="26"/>
      <c r="F93" s="19"/>
      <c r="G93" s="49">
        <f>SUM(F83:F92)</f>
        <v>512000</v>
      </c>
    </row>
    <row r="94" spans="1:7" ht="15.75" x14ac:dyDescent="0.25">
      <c r="A94" s="17"/>
      <c r="B94" s="18"/>
      <c r="C94" s="26"/>
      <c r="D94" s="35"/>
      <c r="E94" s="26"/>
      <c r="F94" s="19"/>
      <c r="G94" s="77"/>
    </row>
    <row r="95" spans="1:7" ht="15.75" x14ac:dyDescent="0.25">
      <c r="A95" s="17">
        <v>11</v>
      </c>
      <c r="B95" s="126" t="s">
        <v>942</v>
      </c>
      <c r="C95" s="127"/>
      <c r="D95" s="139" t="s">
        <v>940</v>
      </c>
      <c r="E95" s="26" t="s">
        <v>941</v>
      </c>
      <c r="F95" s="19"/>
      <c r="G95" s="77">
        <v>60000000</v>
      </c>
    </row>
    <row r="96" spans="1:7" ht="15.75" x14ac:dyDescent="0.25">
      <c r="A96" s="17"/>
      <c r="B96" s="18"/>
      <c r="C96" s="128"/>
      <c r="D96" s="16"/>
      <c r="E96" s="26"/>
      <c r="F96" s="19"/>
      <c r="G96" s="77"/>
    </row>
    <row r="97" spans="1:7" ht="15.75" x14ac:dyDescent="0.25">
      <c r="A97" s="17"/>
      <c r="B97" s="18"/>
      <c r="C97" s="26"/>
      <c r="D97" s="26"/>
      <c r="E97" s="26"/>
      <c r="F97" s="19"/>
      <c r="G97" s="39"/>
    </row>
    <row r="98" spans="1:7" ht="15.75" x14ac:dyDescent="0.25">
      <c r="A98" s="17"/>
      <c r="B98" s="18"/>
      <c r="C98" s="26"/>
      <c r="D98" s="26"/>
      <c r="E98" s="26"/>
      <c r="F98" s="19"/>
      <c r="G98" s="39"/>
    </row>
    <row r="99" spans="1:7" ht="15.75" x14ac:dyDescent="0.25">
      <c r="A99" s="17"/>
      <c r="B99" s="18"/>
      <c r="C99" s="26"/>
      <c r="D99" s="26"/>
      <c r="E99" s="26"/>
      <c r="F99" s="19"/>
      <c r="G99" s="39"/>
    </row>
    <row r="100" spans="1:7" ht="15.75" x14ac:dyDescent="0.25">
      <c r="A100" s="17"/>
      <c r="B100" s="18"/>
      <c r="C100" s="26"/>
      <c r="D100" s="26"/>
      <c r="E100" s="26"/>
      <c r="F100" s="19"/>
      <c r="G100" s="39"/>
    </row>
    <row r="101" spans="1:7" ht="15.75" x14ac:dyDescent="0.25">
      <c r="A101" s="17"/>
      <c r="B101" s="18"/>
      <c r="C101" s="26"/>
      <c r="D101" s="26"/>
      <c r="E101" s="26"/>
      <c r="F101" s="19"/>
      <c r="G101" s="39"/>
    </row>
    <row r="102" spans="1:7" ht="15.75" x14ac:dyDescent="0.25">
      <c r="A102" s="17"/>
      <c r="B102" s="18"/>
      <c r="C102" s="18"/>
      <c r="D102" s="18"/>
      <c r="E102" s="13" t="s">
        <v>43</v>
      </c>
      <c r="F102" s="19"/>
      <c r="G102" s="44">
        <f>SUM(G93:G101)</f>
        <v>60512000</v>
      </c>
    </row>
    <row r="103" spans="1:7" ht="15.75" x14ac:dyDescent="0.25">
      <c r="A103" s="20"/>
      <c r="B103" s="16"/>
      <c r="C103" s="16"/>
      <c r="D103" s="16"/>
      <c r="E103" s="16"/>
      <c r="F103" s="21"/>
      <c r="G103" s="21"/>
    </row>
    <row r="104" spans="1:7" ht="15.75" x14ac:dyDescent="0.25">
      <c r="A104" s="20"/>
      <c r="B104" s="16" t="s">
        <v>943</v>
      </c>
      <c r="C104" s="16"/>
      <c r="D104" s="16"/>
      <c r="E104" s="16"/>
      <c r="F104" s="21"/>
      <c r="G104" s="16"/>
    </row>
    <row r="105" spans="1:7" x14ac:dyDescent="0.25">
      <c r="A105" s="8"/>
      <c r="B105" s="8" t="s">
        <v>29</v>
      </c>
      <c r="C105" s="120" t="s">
        <v>31</v>
      </c>
      <c r="E105" s="8" t="s">
        <v>36</v>
      </c>
      <c r="F105" s="11"/>
    </row>
    <row r="106" spans="1:7" x14ac:dyDescent="0.25">
      <c r="A106" s="8"/>
      <c r="F106" s="11"/>
    </row>
    <row r="107" spans="1:7" x14ac:dyDescent="0.25">
      <c r="A107" s="8"/>
      <c r="F107" s="11"/>
    </row>
    <row r="108" spans="1:7" x14ac:dyDescent="0.25">
      <c r="A108" s="8"/>
      <c r="F108" s="11"/>
    </row>
    <row r="109" spans="1:7" x14ac:dyDescent="0.25">
      <c r="A109" s="8"/>
      <c r="F109" s="11"/>
    </row>
    <row r="110" spans="1:7" x14ac:dyDescent="0.25">
      <c r="B110" s="28" t="s">
        <v>30</v>
      </c>
      <c r="C110" s="24" t="s">
        <v>768</v>
      </c>
      <c r="D110" s="24"/>
      <c r="E110" s="24" t="s">
        <v>3</v>
      </c>
      <c r="F110" s="45" t="s">
        <v>872</v>
      </c>
    </row>
    <row r="111" spans="1:7" x14ac:dyDescent="0.25">
      <c r="B111" s="8" t="s">
        <v>5</v>
      </c>
      <c r="C111" s="1" t="s">
        <v>33</v>
      </c>
      <c r="E111" s="1" t="s">
        <v>6</v>
      </c>
      <c r="F111" s="11" t="s">
        <v>37</v>
      </c>
    </row>
  </sheetData>
  <pageMargins left="0.7" right="0.7" top="0.75" bottom="0.75" header="0.3" footer="0.3"/>
  <pageSetup paperSize="5" scale="85" orientation="landscape" horizontalDpi="4294967293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"/>
  <sheetViews>
    <sheetView topLeftCell="A91" workbookViewId="0">
      <selection activeCell="D107" sqref="D107"/>
    </sheetView>
  </sheetViews>
  <sheetFormatPr defaultRowHeight="15" x14ac:dyDescent="0.25"/>
  <cols>
    <col min="1" max="1" width="7.140625" style="1" customWidth="1"/>
    <col min="2" max="2" width="55.28515625" style="1" customWidth="1"/>
    <col min="3" max="3" width="21.5703125" style="1" customWidth="1"/>
    <col min="4" max="4" width="24.5703125" style="1" bestFit="1" customWidth="1"/>
    <col min="5" max="5" width="25" style="1" customWidth="1"/>
    <col min="6" max="6" width="17.42578125" style="1" customWidth="1"/>
    <col min="7" max="7" width="18.28515625" style="1" customWidth="1"/>
    <col min="8" max="8" width="18" style="1" customWidth="1"/>
    <col min="9" max="9" width="14.42578125" style="1" customWidth="1"/>
    <col min="10" max="16384" width="9.140625" style="1"/>
  </cols>
  <sheetData>
    <row r="1" spans="1:7" ht="15.75" x14ac:dyDescent="0.25">
      <c r="A1" s="2" t="s">
        <v>0</v>
      </c>
      <c r="B1" s="3"/>
      <c r="C1" s="3"/>
      <c r="D1" s="3"/>
      <c r="E1" s="3"/>
      <c r="F1" s="9"/>
      <c r="G1" s="4"/>
    </row>
    <row r="2" spans="1:7" ht="15.75" x14ac:dyDescent="0.25">
      <c r="A2" s="47" t="s">
        <v>951</v>
      </c>
      <c r="B2" s="48"/>
      <c r="C2" s="2"/>
      <c r="D2" s="2"/>
      <c r="E2" s="2"/>
      <c r="F2" s="10"/>
      <c r="G2" s="4"/>
    </row>
    <row r="3" spans="1:7" ht="15.75" x14ac:dyDescent="0.25">
      <c r="A3" s="47"/>
      <c r="B3" s="48"/>
      <c r="C3" s="2"/>
      <c r="D3" s="2"/>
      <c r="E3" s="2"/>
      <c r="F3" s="10"/>
      <c r="G3" s="4"/>
    </row>
    <row r="4" spans="1:7" ht="15.75" x14ac:dyDescent="0.25">
      <c r="A4" s="27" t="s">
        <v>944</v>
      </c>
      <c r="B4" s="27"/>
      <c r="C4" s="16"/>
      <c r="D4" s="16"/>
      <c r="E4" s="16"/>
      <c r="F4" s="21"/>
      <c r="G4" s="16"/>
    </row>
    <row r="5" spans="1:7" ht="15.75" x14ac:dyDescent="0.25">
      <c r="A5" s="27" t="s">
        <v>945</v>
      </c>
      <c r="B5" s="27"/>
      <c r="C5" s="16"/>
      <c r="D5" s="16"/>
      <c r="E5" s="16"/>
      <c r="F5" s="21"/>
      <c r="G5" s="16"/>
    </row>
    <row r="6" spans="1:7" ht="15.75" x14ac:dyDescent="0.25">
      <c r="A6" s="27" t="s">
        <v>946</v>
      </c>
      <c r="B6" s="27"/>
      <c r="C6" s="16"/>
      <c r="D6" s="16"/>
      <c r="E6" s="16"/>
      <c r="F6" s="21"/>
      <c r="G6" s="16"/>
    </row>
    <row r="7" spans="1:7" x14ac:dyDescent="0.25">
      <c r="F7" s="11"/>
    </row>
    <row r="8" spans="1:7" ht="15.75" x14ac:dyDescent="0.25">
      <c r="A8" s="12" t="s">
        <v>13</v>
      </c>
      <c r="B8" s="13" t="s">
        <v>12</v>
      </c>
      <c r="C8" s="14" t="s">
        <v>15</v>
      </c>
      <c r="D8" s="14" t="s">
        <v>521</v>
      </c>
      <c r="E8" s="14" t="s">
        <v>1</v>
      </c>
      <c r="F8" s="22" t="s">
        <v>8</v>
      </c>
      <c r="G8" s="12" t="s">
        <v>2</v>
      </c>
    </row>
    <row r="9" spans="1:7" ht="15.75" x14ac:dyDescent="0.25">
      <c r="A9" s="17">
        <v>1</v>
      </c>
      <c r="B9" s="18" t="s">
        <v>39</v>
      </c>
      <c r="C9" s="14"/>
      <c r="D9" s="14"/>
      <c r="E9" s="14"/>
      <c r="F9" s="19">
        <v>10000080</v>
      </c>
      <c r="G9" s="12"/>
    </row>
    <row r="10" spans="1:7" ht="15.75" x14ac:dyDescent="0.25">
      <c r="A10" s="17">
        <v>2</v>
      </c>
      <c r="B10" s="18" t="s">
        <v>446</v>
      </c>
      <c r="C10" s="14"/>
      <c r="D10" s="14"/>
      <c r="E10" s="14"/>
      <c r="F10" s="19">
        <v>0</v>
      </c>
      <c r="G10" s="39"/>
    </row>
    <row r="11" spans="1:7" ht="15.75" x14ac:dyDescent="0.25">
      <c r="A11" s="17">
        <v>3</v>
      </c>
      <c r="B11" s="18" t="s">
        <v>153</v>
      </c>
      <c r="C11" s="14"/>
      <c r="D11" s="14"/>
      <c r="E11" s="14"/>
      <c r="F11" s="19">
        <v>0</v>
      </c>
      <c r="G11" s="39"/>
    </row>
    <row r="12" spans="1:7" ht="15.75" x14ac:dyDescent="0.25">
      <c r="A12" s="17">
        <v>4</v>
      </c>
      <c r="B12" s="18" t="s">
        <v>541</v>
      </c>
      <c r="C12" s="14"/>
      <c r="D12" s="14"/>
      <c r="E12" s="14"/>
      <c r="F12" s="19">
        <v>0</v>
      </c>
      <c r="G12" s="39"/>
    </row>
    <row r="13" spans="1:7" ht="15.75" x14ac:dyDescent="0.25">
      <c r="A13" s="17">
        <v>5</v>
      </c>
      <c r="B13" s="18" t="s">
        <v>38</v>
      </c>
      <c r="C13" s="26"/>
      <c r="D13" s="26"/>
      <c r="E13" s="26"/>
      <c r="F13" s="19">
        <v>250002</v>
      </c>
      <c r="G13" s="40"/>
    </row>
    <row r="14" spans="1:7" ht="15.75" x14ac:dyDescent="0.25">
      <c r="A14" s="17">
        <v>6</v>
      </c>
      <c r="B14" s="18" t="s">
        <v>227</v>
      </c>
      <c r="C14" s="26"/>
      <c r="D14" s="26"/>
      <c r="E14" s="26"/>
      <c r="F14" s="19">
        <v>62903</v>
      </c>
      <c r="G14" s="40"/>
    </row>
    <row r="15" spans="1:7" ht="15.75" x14ac:dyDescent="0.25">
      <c r="A15" s="17">
        <v>7</v>
      </c>
      <c r="B15" s="18" t="s">
        <v>548</v>
      </c>
      <c r="C15" s="26"/>
      <c r="D15" s="26"/>
      <c r="E15" s="26"/>
      <c r="F15" s="19">
        <v>0</v>
      </c>
      <c r="G15" s="40"/>
    </row>
    <row r="16" spans="1:7" ht="15.75" x14ac:dyDescent="0.25">
      <c r="A16" s="17">
        <v>8</v>
      </c>
      <c r="B16" s="18" t="s">
        <v>794</v>
      </c>
      <c r="C16" s="26"/>
      <c r="D16" s="26"/>
      <c r="E16" s="26"/>
      <c r="F16" s="19">
        <v>0</v>
      </c>
      <c r="G16" s="40"/>
    </row>
    <row r="17" spans="1:7" ht="15.75" x14ac:dyDescent="0.25">
      <c r="A17" s="17">
        <v>9</v>
      </c>
      <c r="B17" s="18" t="s">
        <v>41</v>
      </c>
      <c r="C17" s="26"/>
      <c r="D17" s="26"/>
      <c r="E17" s="26"/>
      <c r="F17" s="19">
        <v>0</v>
      </c>
      <c r="G17" s="40"/>
    </row>
    <row r="18" spans="1:7" ht="15.75" x14ac:dyDescent="0.25">
      <c r="A18" s="17">
        <v>10</v>
      </c>
      <c r="B18" s="18" t="s">
        <v>42</v>
      </c>
      <c r="C18" s="26"/>
      <c r="D18" s="26"/>
      <c r="E18" s="26"/>
      <c r="F18" s="19">
        <v>0</v>
      </c>
      <c r="G18" s="40"/>
    </row>
    <row r="19" spans="1:7" ht="15.75" x14ac:dyDescent="0.25">
      <c r="A19" s="17"/>
      <c r="B19" s="18"/>
      <c r="C19" s="26"/>
      <c r="D19" s="26"/>
      <c r="E19" s="26"/>
      <c r="F19" s="19"/>
      <c r="G19" s="49">
        <f>SUM(F9:F18)</f>
        <v>10312985</v>
      </c>
    </row>
    <row r="20" spans="1:7" ht="15.75" x14ac:dyDescent="0.25">
      <c r="A20" s="17"/>
      <c r="B20" s="18"/>
      <c r="C20" s="26"/>
      <c r="D20" s="35"/>
      <c r="E20" s="26"/>
      <c r="F20" s="19"/>
      <c r="G20" s="77"/>
    </row>
    <row r="21" spans="1:7" ht="15.75" x14ac:dyDescent="0.25">
      <c r="A21" s="17">
        <v>11</v>
      </c>
      <c r="B21" s="126" t="s">
        <v>947</v>
      </c>
      <c r="C21" s="127"/>
      <c r="D21" s="139" t="s">
        <v>948</v>
      </c>
      <c r="E21" s="26" t="s">
        <v>949</v>
      </c>
      <c r="F21" s="19"/>
      <c r="G21" s="77">
        <v>500000</v>
      </c>
    </row>
    <row r="22" spans="1:7" ht="15.75" x14ac:dyDescent="0.25">
      <c r="A22" s="17"/>
      <c r="B22" s="18"/>
      <c r="C22" s="128"/>
      <c r="D22" s="16"/>
      <c r="E22" s="26"/>
      <c r="F22" s="19"/>
      <c r="G22" s="77"/>
    </row>
    <row r="23" spans="1:7" ht="15.75" x14ac:dyDescent="0.25">
      <c r="A23" s="17"/>
      <c r="B23" s="18"/>
      <c r="C23" s="26"/>
      <c r="D23" s="26"/>
      <c r="E23" s="26"/>
      <c r="F23" s="19"/>
      <c r="G23" s="39"/>
    </row>
    <row r="24" spans="1:7" ht="15.75" x14ac:dyDescent="0.25">
      <c r="A24" s="17"/>
      <c r="B24" s="18"/>
      <c r="C24" s="26"/>
      <c r="D24" s="26"/>
      <c r="E24" s="26"/>
      <c r="F24" s="19"/>
      <c r="G24" s="39"/>
    </row>
    <row r="25" spans="1:7" ht="15.75" x14ac:dyDescent="0.25">
      <c r="A25" s="17"/>
      <c r="B25" s="18"/>
      <c r="C25" s="26"/>
      <c r="D25" s="26"/>
      <c r="E25" s="26"/>
      <c r="F25" s="19"/>
      <c r="G25" s="39"/>
    </row>
    <row r="26" spans="1:7" ht="15.75" x14ac:dyDescent="0.25">
      <c r="A26" s="17"/>
      <c r="B26" s="18"/>
      <c r="C26" s="26"/>
      <c r="D26" s="26"/>
      <c r="E26" s="26"/>
      <c r="F26" s="19"/>
      <c r="G26" s="39"/>
    </row>
    <row r="27" spans="1:7" ht="15.75" x14ac:dyDescent="0.25">
      <c r="A27" s="17"/>
      <c r="B27" s="18"/>
      <c r="C27" s="26"/>
      <c r="D27" s="26"/>
      <c r="E27" s="26"/>
      <c r="F27" s="19"/>
      <c r="G27" s="39"/>
    </row>
    <row r="28" spans="1:7" ht="15.75" x14ac:dyDescent="0.25">
      <c r="A28" s="17"/>
      <c r="B28" s="18"/>
      <c r="C28" s="18"/>
      <c r="D28" s="18"/>
      <c r="E28" s="13" t="s">
        <v>43</v>
      </c>
      <c r="F28" s="19"/>
      <c r="G28" s="44">
        <f>SUM(G19:G27)</f>
        <v>10812985</v>
      </c>
    </row>
    <row r="29" spans="1:7" ht="15.75" x14ac:dyDescent="0.25">
      <c r="A29" s="20"/>
      <c r="B29" s="16"/>
      <c r="C29" s="16"/>
      <c r="D29" s="16"/>
      <c r="E29" s="16"/>
      <c r="F29" s="21"/>
      <c r="G29" s="21"/>
    </row>
    <row r="30" spans="1:7" ht="15.75" x14ac:dyDescent="0.25">
      <c r="A30" s="20"/>
      <c r="B30" s="16" t="s">
        <v>950</v>
      </c>
      <c r="C30" s="16"/>
      <c r="D30" s="16"/>
      <c r="E30" s="16"/>
      <c r="F30" s="21"/>
      <c r="G30" s="16"/>
    </row>
    <row r="31" spans="1:7" x14ac:dyDescent="0.25">
      <c r="A31" s="8"/>
      <c r="B31" s="8" t="s">
        <v>29</v>
      </c>
      <c r="C31" s="120" t="s">
        <v>31</v>
      </c>
      <c r="E31" s="8" t="s">
        <v>36</v>
      </c>
      <c r="F31" s="11"/>
    </row>
    <row r="32" spans="1:7" x14ac:dyDescent="0.25">
      <c r="A32" s="8"/>
      <c r="F32" s="11"/>
    </row>
    <row r="33" spans="1:7" x14ac:dyDescent="0.25">
      <c r="A33" s="8"/>
      <c r="F33" s="11"/>
    </row>
    <row r="34" spans="1:7" x14ac:dyDescent="0.25">
      <c r="A34" s="8"/>
      <c r="F34" s="11"/>
    </row>
    <row r="35" spans="1:7" x14ac:dyDescent="0.25">
      <c r="A35" s="8"/>
      <c r="F35" s="11"/>
    </row>
    <row r="36" spans="1:7" x14ac:dyDescent="0.25">
      <c r="B36" s="28" t="s">
        <v>30</v>
      </c>
      <c r="C36" s="24" t="s">
        <v>768</v>
      </c>
      <c r="D36" s="24"/>
      <c r="E36" s="24" t="s">
        <v>3</v>
      </c>
      <c r="F36" s="45" t="s">
        <v>872</v>
      </c>
    </row>
    <row r="37" spans="1:7" x14ac:dyDescent="0.25">
      <c r="B37" s="8" t="s">
        <v>5</v>
      </c>
      <c r="C37" s="1" t="s">
        <v>33</v>
      </c>
      <c r="E37" s="1" t="s">
        <v>6</v>
      </c>
      <c r="F37" s="11" t="s">
        <v>37</v>
      </c>
    </row>
    <row r="39" spans="1:7" ht="15.75" x14ac:dyDescent="0.25">
      <c r="A39" s="2" t="s">
        <v>0</v>
      </c>
      <c r="B39" s="3"/>
      <c r="C39" s="3"/>
      <c r="D39" s="3"/>
      <c r="E39" s="3"/>
      <c r="F39" s="9"/>
      <c r="G39" s="4"/>
    </row>
    <row r="40" spans="1:7" ht="15.75" x14ac:dyDescent="0.25">
      <c r="A40" s="47" t="s">
        <v>952</v>
      </c>
      <c r="B40" s="48"/>
      <c r="C40" s="2"/>
      <c r="D40" s="2"/>
      <c r="E40" s="2"/>
      <c r="F40" s="10"/>
      <c r="G40" s="4"/>
    </row>
    <row r="41" spans="1:7" ht="15.75" x14ac:dyDescent="0.25">
      <c r="A41" s="47"/>
      <c r="B41" s="48"/>
      <c r="C41" s="2"/>
      <c r="D41" s="2"/>
      <c r="E41" s="2"/>
      <c r="F41" s="10"/>
      <c r="G41" s="4"/>
    </row>
    <row r="42" spans="1:7" ht="15.75" x14ac:dyDescent="0.25">
      <c r="A42" s="27" t="s">
        <v>944</v>
      </c>
      <c r="B42" s="27"/>
      <c r="C42" s="16"/>
      <c r="D42" s="16"/>
      <c r="E42" s="16"/>
      <c r="F42" s="21"/>
      <c r="G42" s="16"/>
    </row>
    <row r="43" spans="1:7" ht="15.75" x14ac:dyDescent="0.25">
      <c r="A43" s="27" t="s">
        <v>945</v>
      </c>
      <c r="B43" s="27"/>
      <c r="C43" s="16"/>
      <c r="D43" s="16"/>
      <c r="E43" s="16"/>
      <c r="F43" s="21"/>
      <c r="G43" s="16"/>
    </row>
    <row r="44" spans="1:7" ht="15.75" x14ac:dyDescent="0.25">
      <c r="A44" s="27" t="s">
        <v>946</v>
      </c>
      <c r="B44" s="27"/>
      <c r="C44" s="16"/>
      <c r="D44" s="16"/>
      <c r="E44" s="16"/>
      <c r="F44" s="21"/>
      <c r="G44" s="16"/>
    </row>
    <row r="45" spans="1:7" x14ac:dyDescent="0.25">
      <c r="F45" s="11"/>
    </row>
    <row r="46" spans="1:7" ht="15.75" x14ac:dyDescent="0.25">
      <c r="A46" s="12" t="s">
        <v>13</v>
      </c>
      <c r="B46" s="13" t="s">
        <v>12</v>
      </c>
      <c r="C46" s="14" t="s">
        <v>15</v>
      </c>
      <c r="D46" s="14" t="s">
        <v>521</v>
      </c>
      <c r="E46" s="14" t="s">
        <v>1</v>
      </c>
      <c r="F46" s="22" t="s">
        <v>8</v>
      </c>
      <c r="G46" s="12" t="s">
        <v>2</v>
      </c>
    </row>
    <row r="47" spans="1:7" ht="15.75" x14ac:dyDescent="0.25">
      <c r="A47" s="17">
        <v>1</v>
      </c>
      <c r="B47" s="18" t="s">
        <v>39</v>
      </c>
      <c r="C47" s="14"/>
      <c r="D47" s="14"/>
      <c r="E47" s="14"/>
      <c r="F47" s="19">
        <v>0</v>
      </c>
      <c r="G47" s="12"/>
    </row>
    <row r="48" spans="1:7" ht="15.75" x14ac:dyDescent="0.25">
      <c r="A48" s="17">
        <v>2</v>
      </c>
      <c r="B48" s="18" t="s">
        <v>446</v>
      </c>
      <c r="C48" s="14"/>
      <c r="D48" s="14"/>
      <c r="E48" s="14"/>
      <c r="F48" s="19">
        <v>0</v>
      </c>
      <c r="G48" s="39"/>
    </row>
    <row r="49" spans="1:7" ht="15.75" x14ac:dyDescent="0.25">
      <c r="A49" s="17">
        <v>3</v>
      </c>
      <c r="B49" s="18" t="s">
        <v>153</v>
      </c>
      <c r="C49" s="14"/>
      <c r="D49" s="14"/>
      <c r="E49" s="14"/>
      <c r="F49" s="19">
        <v>0</v>
      </c>
      <c r="G49" s="39"/>
    </row>
    <row r="50" spans="1:7" ht="15.75" x14ac:dyDescent="0.25">
      <c r="A50" s="17">
        <v>4</v>
      </c>
      <c r="B50" s="18" t="s">
        <v>541</v>
      </c>
      <c r="C50" s="14"/>
      <c r="D50" s="14"/>
      <c r="E50" s="14"/>
      <c r="F50" s="19">
        <v>0</v>
      </c>
      <c r="G50" s="39"/>
    </row>
    <row r="51" spans="1:7" ht="15.75" x14ac:dyDescent="0.25">
      <c r="A51" s="17">
        <v>5</v>
      </c>
      <c r="B51" s="18" t="s">
        <v>38</v>
      </c>
      <c r="C51" s="26"/>
      <c r="D51" s="26"/>
      <c r="E51" s="26"/>
      <c r="F51" s="19">
        <v>0</v>
      </c>
      <c r="G51" s="40"/>
    </row>
    <row r="52" spans="1:7" ht="15.75" x14ac:dyDescent="0.25">
      <c r="A52" s="17">
        <v>6</v>
      </c>
      <c r="B52" s="18" t="s">
        <v>227</v>
      </c>
      <c r="C52" s="26"/>
      <c r="D52" s="26"/>
      <c r="E52" s="26"/>
      <c r="F52" s="19">
        <v>0</v>
      </c>
      <c r="G52" s="40"/>
    </row>
    <row r="53" spans="1:7" ht="15.75" x14ac:dyDescent="0.25">
      <c r="A53" s="17">
        <v>7</v>
      </c>
      <c r="B53" s="18" t="s">
        <v>548</v>
      </c>
      <c r="C53" s="26"/>
      <c r="D53" s="26"/>
      <c r="E53" s="26"/>
      <c r="F53" s="19">
        <v>0</v>
      </c>
      <c r="G53" s="40"/>
    </row>
    <row r="54" spans="1:7" ht="15.75" x14ac:dyDescent="0.25">
      <c r="A54" s="17">
        <v>8</v>
      </c>
      <c r="B54" s="18" t="s">
        <v>794</v>
      </c>
      <c r="C54" s="26"/>
      <c r="D54" s="26"/>
      <c r="E54" s="26"/>
      <c r="F54" s="19">
        <v>0</v>
      </c>
      <c r="G54" s="40"/>
    </row>
    <row r="55" spans="1:7" ht="15.75" x14ac:dyDescent="0.25">
      <c r="A55" s="17">
        <v>9</v>
      </c>
      <c r="B55" s="18" t="s">
        <v>41</v>
      </c>
      <c r="C55" s="26"/>
      <c r="D55" s="26"/>
      <c r="E55" s="26"/>
      <c r="F55" s="19">
        <v>0</v>
      </c>
      <c r="G55" s="40"/>
    </row>
    <row r="56" spans="1:7" ht="15.75" x14ac:dyDescent="0.25">
      <c r="A56" s="17">
        <v>10</v>
      </c>
      <c r="B56" s="18" t="s">
        <v>42</v>
      </c>
      <c r="C56" s="26"/>
      <c r="D56" s="26"/>
      <c r="E56" s="26"/>
      <c r="F56" s="19">
        <v>0</v>
      </c>
      <c r="G56" s="40"/>
    </row>
    <row r="57" spans="1:7" ht="15.75" x14ac:dyDescent="0.25">
      <c r="A57" s="17"/>
      <c r="B57" s="18"/>
      <c r="C57" s="26"/>
      <c r="D57" s="26"/>
      <c r="E57" s="26"/>
      <c r="F57" s="19"/>
      <c r="G57" s="49">
        <f>SUM(F47:F56)</f>
        <v>0</v>
      </c>
    </row>
    <row r="58" spans="1:7" ht="15.75" x14ac:dyDescent="0.25">
      <c r="A58" s="17"/>
      <c r="B58" s="18"/>
      <c r="C58" s="26"/>
      <c r="D58" s="35"/>
      <c r="E58" s="26"/>
      <c r="F58" s="19"/>
      <c r="G58" s="77"/>
    </row>
    <row r="59" spans="1:7" ht="15.75" x14ac:dyDescent="0.25">
      <c r="A59" s="17">
        <v>11</v>
      </c>
      <c r="B59" s="126" t="s">
        <v>954</v>
      </c>
      <c r="C59" s="127"/>
      <c r="D59" s="139" t="s">
        <v>948</v>
      </c>
      <c r="E59" s="26" t="s">
        <v>949</v>
      </c>
      <c r="F59" s="19"/>
      <c r="G59" s="77">
        <v>4187015</v>
      </c>
    </row>
    <row r="60" spans="1:7" ht="15.75" x14ac:dyDescent="0.25">
      <c r="A60" s="17"/>
      <c r="B60" s="18"/>
      <c r="C60" s="128"/>
      <c r="D60" s="18"/>
      <c r="E60" s="26"/>
      <c r="F60" s="19"/>
      <c r="G60" s="77"/>
    </row>
    <row r="61" spans="1:7" ht="15.75" x14ac:dyDescent="0.25">
      <c r="A61" s="17"/>
      <c r="B61" s="18"/>
      <c r="C61" s="26"/>
      <c r="D61" s="26"/>
      <c r="E61" s="26"/>
      <c r="F61" s="19"/>
      <c r="G61" s="39"/>
    </row>
    <row r="62" spans="1:7" ht="15.75" x14ac:dyDescent="0.25">
      <c r="A62" s="17"/>
      <c r="B62" s="18"/>
      <c r="C62" s="26"/>
      <c r="D62" s="26"/>
      <c r="E62" s="26"/>
      <c r="F62" s="19"/>
      <c r="G62" s="39"/>
    </row>
    <row r="63" spans="1:7" ht="15.75" x14ac:dyDescent="0.25">
      <c r="A63" s="17"/>
      <c r="B63" s="18"/>
      <c r="C63" s="26"/>
      <c r="D63" s="26"/>
      <c r="E63" s="26"/>
      <c r="F63" s="19"/>
      <c r="G63" s="39"/>
    </row>
    <row r="64" spans="1:7" ht="15.75" x14ac:dyDescent="0.25">
      <c r="A64" s="17"/>
      <c r="B64" s="18"/>
      <c r="C64" s="26"/>
      <c r="D64" s="26"/>
      <c r="E64" s="26"/>
      <c r="F64" s="19"/>
      <c r="G64" s="39"/>
    </row>
    <row r="65" spans="1:7" ht="15.75" x14ac:dyDescent="0.25">
      <c r="A65" s="17"/>
      <c r="B65" s="18"/>
      <c r="C65" s="26"/>
      <c r="D65" s="26"/>
      <c r="E65" s="26"/>
      <c r="F65" s="19"/>
      <c r="G65" s="39"/>
    </row>
    <row r="66" spans="1:7" ht="15.75" x14ac:dyDescent="0.25">
      <c r="A66" s="17"/>
      <c r="B66" s="18"/>
      <c r="C66" s="18"/>
      <c r="D66" s="18"/>
      <c r="E66" s="13" t="s">
        <v>43</v>
      </c>
      <c r="F66" s="19"/>
      <c r="G66" s="44">
        <f>SUM(G57:G65)</f>
        <v>4187015</v>
      </c>
    </row>
    <row r="67" spans="1:7" ht="15.75" x14ac:dyDescent="0.25">
      <c r="A67" s="20"/>
      <c r="B67" s="16"/>
      <c r="C67" s="16"/>
      <c r="D67" s="16"/>
      <c r="E67" s="16"/>
      <c r="F67" s="21"/>
      <c r="G67" s="21"/>
    </row>
    <row r="68" spans="1:7" ht="15.75" x14ac:dyDescent="0.25">
      <c r="A68" s="20"/>
      <c r="B68" s="16" t="s">
        <v>953</v>
      </c>
      <c r="C68" s="16"/>
      <c r="D68" s="16"/>
      <c r="E68" s="16"/>
      <c r="F68" s="21"/>
      <c r="G68" s="16"/>
    </row>
    <row r="69" spans="1:7" x14ac:dyDescent="0.25">
      <c r="A69" s="8"/>
      <c r="B69" s="8" t="s">
        <v>29</v>
      </c>
      <c r="C69" s="120" t="s">
        <v>31</v>
      </c>
      <c r="E69" s="8" t="s">
        <v>36</v>
      </c>
      <c r="F69" s="11"/>
    </row>
    <row r="70" spans="1:7" x14ac:dyDescent="0.25">
      <c r="A70" s="8"/>
      <c r="F70" s="11"/>
    </row>
    <row r="71" spans="1:7" x14ac:dyDescent="0.25">
      <c r="A71" s="8"/>
      <c r="F71" s="11"/>
    </row>
    <row r="72" spans="1:7" x14ac:dyDescent="0.25">
      <c r="A72" s="8"/>
      <c r="F72" s="11"/>
    </row>
    <row r="73" spans="1:7" x14ac:dyDescent="0.25">
      <c r="A73" s="8"/>
      <c r="F73" s="11"/>
    </row>
    <row r="74" spans="1:7" x14ac:dyDescent="0.25">
      <c r="B74" s="28" t="s">
        <v>30</v>
      </c>
      <c r="C74" s="24" t="s">
        <v>768</v>
      </c>
      <c r="D74" s="24"/>
      <c r="E74" s="24" t="s">
        <v>3</v>
      </c>
      <c r="F74" s="45" t="s">
        <v>872</v>
      </c>
    </row>
    <row r="75" spans="1:7" x14ac:dyDescent="0.25">
      <c r="B75" s="8" t="s">
        <v>5</v>
      </c>
      <c r="C75" s="1" t="s">
        <v>33</v>
      </c>
      <c r="E75" s="1" t="s">
        <v>6</v>
      </c>
      <c r="F75" s="11" t="s">
        <v>37</v>
      </c>
    </row>
    <row r="77" spans="1:7" ht="15.75" x14ac:dyDescent="0.25">
      <c r="A77" s="2" t="s">
        <v>0</v>
      </c>
      <c r="B77" s="3"/>
      <c r="C77" s="3"/>
      <c r="D77" s="3"/>
      <c r="E77" s="3"/>
      <c r="F77" s="9"/>
      <c r="G77" s="4"/>
    </row>
    <row r="78" spans="1:7" ht="15.75" x14ac:dyDescent="0.25">
      <c r="A78" s="47" t="s">
        <v>956</v>
      </c>
      <c r="B78" s="48"/>
      <c r="C78" s="2"/>
      <c r="D78" s="2"/>
      <c r="E78" s="2"/>
      <c r="F78" s="10"/>
      <c r="G78" s="4"/>
    </row>
    <row r="79" spans="1:7" ht="15.75" x14ac:dyDescent="0.25">
      <c r="A79" s="47"/>
      <c r="B79" s="48"/>
      <c r="C79" s="2"/>
      <c r="D79" s="2"/>
      <c r="E79" s="2"/>
      <c r="F79" s="10"/>
      <c r="G79" s="4"/>
    </row>
    <row r="80" spans="1:7" ht="15.75" x14ac:dyDescent="0.25">
      <c r="A80" s="27" t="s">
        <v>955</v>
      </c>
      <c r="B80" s="27"/>
      <c r="C80" s="16"/>
      <c r="D80" s="16"/>
      <c r="E80" s="16"/>
      <c r="F80" s="21"/>
      <c r="G80" s="16"/>
    </row>
    <row r="81" spans="1:7" ht="15.75" x14ac:dyDescent="0.25">
      <c r="A81" s="27" t="s">
        <v>957</v>
      </c>
      <c r="B81" s="27"/>
      <c r="C81" s="16"/>
      <c r="D81" s="16"/>
      <c r="E81" s="16"/>
      <c r="F81" s="21"/>
      <c r="G81" s="16"/>
    </row>
    <row r="82" spans="1:7" ht="15.75" x14ac:dyDescent="0.25">
      <c r="A82" s="27" t="s">
        <v>958</v>
      </c>
      <c r="B82" s="27"/>
      <c r="C82" s="16"/>
      <c r="D82" s="16"/>
      <c r="E82" s="16"/>
      <c r="F82" s="21"/>
      <c r="G82" s="16"/>
    </row>
    <row r="83" spans="1:7" x14ac:dyDescent="0.25">
      <c r="F83" s="11"/>
    </row>
    <row r="84" spans="1:7" ht="15.75" x14ac:dyDescent="0.25">
      <c r="A84" s="12" t="s">
        <v>13</v>
      </c>
      <c r="B84" s="13" t="s">
        <v>12</v>
      </c>
      <c r="C84" s="14" t="s">
        <v>15</v>
      </c>
      <c r="D84" s="14" t="s">
        <v>521</v>
      </c>
      <c r="E84" s="14" t="s">
        <v>1</v>
      </c>
      <c r="F84" s="22" t="s">
        <v>8</v>
      </c>
      <c r="G84" s="12" t="s">
        <v>2</v>
      </c>
    </row>
    <row r="85" spans="1:7" ht="15.75" x14ac:dyDescent="0.25">
      <c r="A85" s="17">
        <v>1</v>
      </c>
      <c r="B85" s="18" t="s">
        <v>39</v>
      </c>
      <c r="C85" s="14"/>
      <c r="D85" s="14"/>
      <c r="E85" s="14"/>
      <c r="F85" s="19">
        <v>27500220</v>
      </c>
      <c r="G85" s="12"/>
    </row>
    <row r="86" spans="1:7" ht="15.75" x14ac:dyDescent="0.25">
      <c r="A86" s="17">
        <v>2</v>
      </c>
      <c r="B86" s="18" t="s">
        <v>446</v>
      </c>
      <c r="C86" s="14"/>
      <c r="D86" s="14"/>
      <c r="E86" s="14"/>
      <c r="F86" s="19">
        <v>0</v>
      </c>
      <c r="G86" s="39"/>
    </row>
    <row r="87" spans="1:7" ht="15.75" x14ac:dyDescent="0.25">
      <c r="A87" s="17">
        <v>3</v>
      </c>
      <c r="B87" s="18" t="s">
        <v>153</v>
      </c>
      <c r="C87" s="14"/>
      <c r="D87" s="14"/>
      <c r="E87" s="14"/>
      <c r="F87" s="19">
        <v>0</v>
      </c>
      <c r="G87" s="39"/>
    </row>
    <row r="88" spans="1:7" ht="15.75" x14ac:dyDescent="0.25">
      <c r="A88" s="17">
        <v>4</v>
      </c>
      <c r="B88" s="18" t="s">
        <v>541</v>
      </c>
      <c r="C88" s="14"/>
      <c r="D88" s="14"/>
      <c r="E88" s="14"/>
      <c r="F88" s="19">
        <v>0</v>
      </c>
      <c r="G88" s="39"/>
    </row>
    <row r="89" spans="1:7" ht="15.75" x14ac:dyDescent="0.25">
      <c r="A89" s="17">
        <v>5</v>
      </c>
      <c r="B89" s="18" t="s">
        <v>38</v>
      </c>
      <c r="C89" s="26"/>
      <c r="D89" s="26"/>
      <c r="E89" s="26"/>
      <c r="F89" s="19">
        <v>687506</v>
      </c>
      <c r="G89" s="40"/>
    </row>
    <row r="90" spans="1:7" ht="15.75" x14ac:dyDescent="0.25">
      <c r="A90" s="17">
        <v>6</v>
      </c>
      <c r="B90" s="18" t="s">
        <v>227</v>
      </c>
      <c r="C90" s="26"/>
      <c r="D90" s="26"/>
      <c r="E90" s="26"/>
      <c r="F90" s="19">
        <v>0</v>
      </c>
      <c r="G90" s="40"/>
    </row>
    <row r="91" spans="1:7" ht="15.75" x14ac:dyDescent="0.25">
      <c r="A91" s="17">
        <v>7</v>
      </c>
      <c r="B91" s="18" t="s">
        <v>548</v>
      </c>
      <c r="C91" s="26"/>
      <c r="D91" s="26"/>
      <c r="E91" s="26"/>
      <c r="F91" s="19">
        <v>24000</v>
      </c>
      <c r="G91" s="40"/>
    </row>
    <row r="92" spans="1:7" ht="15.75" x14ac:dyDescent="0.25">
      <c r="A92" s="17">
        <v>8</v>
      </c>
      <c r="B92" s="18" t="s">
        <v>794</v>
      </c>
      <c r="C92" s="26"/>
      <c r="D92" s="26"/>
      <c r="E92" s="26"/>
      <c r="F92" s="19">
        <v>0</v>
      </c>
      <c r="G92" s="40"/>
    </row>
    <row r="93" spans="1:7" ht="15.75" x14ac:dyDescent="0.25">
      <c r="A93" s="17">
        <v>9</v>
      </c>
      <c r="B93" s="18" t="s">
        <v>41</v>
      </c>
      <c r="C93" s="26"/>
      <c r="D93" s="26"/>
      <c r="E93" s="26"/>
      <c r="F93" s="19">
        <v>800000</v>
      </c>
      <c r="G93" s="40"/>
    </row>
    <row r="94" spans="1:7" ht="15.75" x14ac:dyDescent="0.25">
      <c r="A94" s="17">
        <v>10</v>
      </c>
      <c r="B94" s="18" t="s">
        <v>42</v>
      </c>
      <c r="C94" s="26"/>
      <c r="D94" s="26"/>
      <c r="E94" s="26"/>
      <c r="F94" s="19">
        <v>200000</v>
      </c>
      <c r="G94" s="40"/>
    </row>
    <row r="95" spans="1:7" ht="15.75" x14ac:dyDescent="0.25">
      <c r="A95" s="17"/>
      <c r="B95" s="18"/>
      <c r="C95" s="26"/>
      <c r="D95" s="26"/>
      <c r="E95" s="26"/>
      <c r="F95" s="19"/>
      <c r="G95" s="49">
        <f>SUM(F85:F94)</f>
        <v>29211726</v>
      </c>
    </row>
    <row r="96" spans="1:7" ht="15.75" x14ac:dyDescent="0.25">
      <c r="A96" s="17"/>
      <c r="B96" s="18"/>
      <c r="C96" s="26"/>
      <c r="D96" s="35"/>
      <c r="E96" s="26"/>
      <c r="F96" s="19"/>
      <c r="G96" s="77"/>
    </row>
    <row r="97" spans="1:8" ht="15.75" x14ac:dyDescent="0.25">
      <c r="A97" s="17">
        <v>11</v>
      </c>
      <c r="B97" s="18" t="s">
        <v>532</v>
      </c>
      <c r="C97" s="127"/>
      <c r="D97" s="35" t="s">
        <v>233</v>
      </c>
      <c r="E97" s="26"/>
      <c r="F97" s="19"/>
      <c r="G97" s="77">
        <v>22550000</v>
      </c>
    </row>
    <row r="98" spans="1:8" ht="15.75" x14ac:dyDescent="0.25">
      <c r="A98" s="17">
        <v>12</v>
      </c>
      <c r="B98" s="18" t="s">
        <v>959</v>
      </c>
      <c r="C98" s="128" t="s">
        <v>969</v>
      </c>
      <c r="D98" s="18" t="s">
        <v>961</v>
      </c>
      <c r="E98" s="26" t="s">
        <v>964</v>
      </c>
      <c r="F98" s="19"/>
      <c r="G98" s="77">
        <v>15968000</v>
      </c>
    </row>
    <row r="99" spans="1:8" ht="15.75" x14ac:dyDescent="0.25">
      <c r="A99" s="17">
        <v>13</v>
      </c>
      <c r="B99" s="18" t="s">
        <v>960</v>
      </c>
      <c r="C99" s="128" t="s">
        <v>969</v>
      </c>
      <c r="D99" s="35" t="s">
        <v>962</v>
      </c>
      <c r="E99" s="26" t="s">
        <v>965</v>
      </c>
      <c r="F99" s="19"/>
      <c r="G99" s="39">
        <v>6253000</v>
      </c>
    </row>
    <row r="100" spans="1:8" ht="15.75" x14ac:dyDescent="0.25">
      <c r="A100" s="17"/>
      <c r="B100" s="18"/>
      <c r="C100" s="26"/>
      <c r="D100" s="26"/>
      <c r="E100" s="26" t="s">
        <v>963</v>
      </c>
      <c r="F100" s="19"/>
      <c r="G100" s="39"/>
    </row>
    <row r="101" spans="1:8" ht="15.75" x14ac:dyDescent="0.25">
      <c r="A101" s="17">
        <v>14</v>
      </c>
      <c r="B101" s="18" t="s">
        <v>966</v>
      </c>
      <c r="C101" s="26"/>
      <c r="D101" s="35" t="s">
        <v>967</v>
      </c>
      <c r="E101" s="26"/>
      <c r="F101" s="19"/>
      <c r="G101" s="39">
        <f>36017996-722</f>
        <v>36017274</v>
      </c>
      <c r="H101" s="131">
        <f>110000000-G104</f>
        <v>0</v>
      </c>
    </row>
    <row r="102" spans="1:8" ht="15.75" x14ac:dyDescent="0.25">
      <c r="A102" s="17"/>
      <c r="B102" s="18"/>
      <c r="C102" s="26"/>
      <c r="D102" s="26"/>
      <c r="E102" s="26"/>
      <c r="F102" s="19"/>
      <c r="G102" s="39"/>
    </row>
    <row r="103" spans="1:8" ht="15.75" x14ac:dyDescent="0.25">
      <c r="A103" s="17"/>
      <c r="B103" s="18"/>
      <c r="C103" s="26"/>
      <c r="D103" s="26"/>
      <c r="E103" s="26"/>
      <c r="F103" s="19"/>
      <c r="G103" s="39"/>
    </row>
    <row r="104" spans="1:8" ht="15.75" x14ac:dyDescent="0.25">
      <c r="A104" s="17"/>
      <c r="B104" s="18"/>
      <c r="C104" s="18"/>
      <c r="D104" s="18"/>
      <c r="E104" s="13" t="s">
        <v>43</v>
      </c>
      <c r="F104" s="19"/>
      <c r="G104" s="44">
        <f>SUM(G95:G103)</f>
        <v>110000000</v>
      </c>
    </row>
    <row r="105" spans="1:8" ht="15.75" x14ac:dyDescent="0.25">
      <c r="A105" s="20"/>
      <c r="B105" s="16"/>
      <c r="C105" s="16"/>
      <c r="D105" s="16"/>
      <c r="E105" s="16"/>
      <c r="F105" s="21"/>
      <c r="G105" s="21"/>
    </row>
    <row r="106" spans="1:8" ht="15.75" x14ac:dyDescent="0.25">
      <c r="A106" s="20"/>
      <c r="B106" s="16" t="s">
        <v>968</v>
      </c>
      <c r="C106" s="16"/>
      <c r="D106" s="16"/>
      <c r="E106" s="16"/>
      <c r="F106" s="21"/>
      <c r="G106" s="16"/>
    </row>
    <row r="107" spans="1:8" x14ac:dyDescent="0.25">
      <c r="A107" s="8"/>
      <c r="B107" s="8" t="s">
        <v>29</v>
      </c>
      <c r="C107" s="120" t="s">
        <v>31</v>
      </c>
      <c r="E107" s="8" t="s">
        <v>36</v>
      </c>
      <c r="F107" s="11"/>
    </row>
    <row r="108" spans="1:8" x14ac:dyDescent="0.25">
      <c r="A108" s="8"/>
      <c r="F108" s="11"/>
    </row>
    <row r="109" spans="1:8" x14ac:dyDescent="0.25">
      <c r="A109" s="8"/>
      <c r="F109" s="11"/>
    </row>
    <row r="110" spans="1:8" x14ac:dyDescent="0.25">
      <c r="A110" s="8"/>
      <c r="F110" s="11"/>
    </row>
    <row r="111" spans="1:8" x14ac:dyDescent="0.25">
      <c r="A111" s="8"/>
      <c r="F111" s="11"/>
    </row>
    <row r="112" spans="1:8" x14ac:dyDescent="0.25">
      <c r="B112" s="28" t="s">
        <v>30</v>
      </c>
      <c r="C112" s="24" t="s">
        <v>768</v>
      </c>
      <c r="D112" s="24"/>
      <c r="E112" s="24" t="s">
        <v>3</v>
      </c>
      <c r="F112" s="45" t="s">
        <v>872</v>
      </c>
    </row>
    <row r="113" spans="2:6" x14ac:dyDescent="0.25">
      <c r="B113" s="8" t="s">
        <v>5</v>
      </c>
      <c r="C113" s="1" t="s">
        <v>33</v>
      </c>
      <c r="E113" s="1" t="s">
        <v>6</v>
      </c>
      <c r="F113" s="11" t="s">
        <v>37</v>
      </c>
    </row>
  </sheetData>
  <pageMargins left="0" right="0.7" top="0.75" bottom="0.75" header="0.3" footer="0.3"/>
  <pageSetup paperSize="5" scale="80" orientation="landscape" horizontalDpi="4294967293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C23" sqref="C23"/>
    </sheetView>
  </sheetViews>
  <sheetFormatPr defaultRowHeight="15" x14ac:dyDescent="0.25"/>
  <cols>
    <col min="1" max="1" width="7.140625" style="1" customWidth="1"/>
    <col min="2" max="2" width="55.28515625" style="1" customWidth="1"/>
    <col min="3" max="3" width="21.5703125" style="1" customWidth="1"/>
    <col min="4" max="4" width="24.5703125" style="1" bestFit="1" customWidth="1"/>
    <col min="5" max="5" width="25" style="1" customWidth="1"/>
    <col min="6" max="6" width="17.42578125" style="1" customWidth="1"/>
    <col min="7" max="7" width="18.28515625" style="1" customWidth="1"/>
    <col min="8" max="8" width="18" style="1" customWidth="1"/>
    <col min="9" max="9" width="14.42578125" style="1" customWidth="1"/>
    <col min="10" max="16384" width="9.140625" style="1"/>
  </cols>
  <sheetData>
    <row r="1" spans="1:7" ht="15.75" x14ac:dyDescent="0.25">
      <c r="A1" s="2" t="s">
        <v>0</v>
      </c>
      <c r="B1" s="3"/>
      <c r="C1" s="3"/>
      <c r="D1" s="3"/>
      <c r="E1" s="3"/>
      <c r="F1" s="9"/>
      <c r="G1" s="4"/>
    </row>
    <row r="2" spans="1:7" ht="15.75" x14ac:dyDescent="0.25">
      <c r="A2" s="47" t="s">
        <v>979</v>
      </c>
      <c r="B2" s="48"/>
      <c r="C2" s="2"/>
      <c r="D2" s="2"/>
      <c r="E2" s="2"/>
      <c r="F2" s="10"/>
      <c r="G2" s="4"/>
    </row>
    <row r="3" spans="1:7" ht="15.75" x14ac:dyDescent="0.25">
      <c r="A3" s="47"/>
      <c r="B3" s="48"/>
      <c r="C3" s="2"/>
      <c r="D3" s="2"/>
      <c r="E3" s="2"/>
      <c r="F3" s="10"/>
      <c r="G3" s="4"/>
    </row>
    <row r="4" spans="1:7" ht="15.75" x14ac:dyDescent="0.25">
      <c r="A4" s="27" t="s">
        <v>971</v>
      </c>
      <c r="B4" s="27"/>
      <c r="C4" s="16"/>
      <c r="D4" s="16"/>
      <c r="E4" s="16"/>
      <c r="F4" s="21"/>
      <c r="G4" s="16"/>
    </row>
    <row r="5" spans="1:7" ht="15.75" x14ac:dyDescent="0.25">
      <c r="A5" s="27" t="s">
        <v>972</v>
      </c>
      <c r="B5" s="27"/>
      <c r="C5" s="16"/>
      <c r="D5" s="16"/>
      <c r="E5" s="16"/>
      <c r="F5" s="21"/>
      <c r="G5" s="16"/>
    </row>
    <row r="6" spans="1:7" ht="15.75" x14ac:dyDescent="0.25">
      <c r="A6" s="27" t="s">
        <v>771</v>
      </c>
      <c r="B6" s="27"/>
      <c r="C6" s="16"/>
      <c r="D6" s="16"/>
      <c r="E6" s="16"/>
      <c r="F6" s="21"/>
      <c r="G6" s="16"/>
    </row>
    <row r="7" spans="1:7" x14ac:dyDescent="0.25">
      <c r="F7" s="11"/>
    </row>
    <row r="8" spans="1:7" ht="15.75" x14ac:dyDescent="0.25">
      <c r="A8" s="12" t="s">
        <v>13</v>
      </c>
      <c r="B8" s="13" t="s">
        <v>12</v>
      </c>
      <c r="C8" s="14" t="s">
        <v>15</v>
      </c>
      <c r="D8" s="14" t="s">
        <v>521</v>
      </c>
      <c r="E8" s="14" t="s">
        <v>1</v>
      </c>
      <c r="F8" s="22" t="s">
        <v>8</v>
      </c>
      <c r="G8" s="12" t="s">
        <v>2</v>
      </c>
    </row>
    <row r="9" spans="1:7" ht="15.75" x14ac:dyDescent="0.25">
      <c r="A9" s="17">
        <v>1</v>
      </c>
      <c r="B9" s="18" t="s">
        <v>39</v>
      </c>
      <c r="C9" s="14"/>
      <c r="D9" s="14"/>
      <c r="E9" s="14"/>
      <c r="F9" s="19">
        <v>0</v>
      </c>
      <c r="G9" s="12"/>
    </row>
    <row r="10" spans="1:7" ht="15.75" x14ac:dyDescent="0.25">
      <c r="A10" s="17">
        <v>2</v>
      </c>
      <c r="B10" s="18" t="s">
        <v>446</v>
      </c>
      <c r="C10" s="14"/>
      <c r="D10" s="14"/>
      <c r="E10" s="14"/>
      <c r="F10" s="19">
        <v>35491000</v>
      </c>
      <c r="G10" s="39"/>
    </row>
    <row r="11" spans="1:7" ht="15.75" x14ac:dyDescent="0.25">
      <c r="A11" s="17">
        <v>3</v>
      </c>
      <c r="B11" s="18" t="s">
        <v>153</v>
      </c>
      <c r="C11" s="14"/>
      <c r="D11" s="14"/>
      <c r="E11" s="14"/>
      <c r="F11" s="19">
        <v>0</v>
      </c>
      <c r="G11" s="39"/>
    </row>
    <row r="12" spans="1:7" ht="15.75" x14ac:dyDescent="0.25">
      <c r="A12" s="17">
        <v>4</v>
      </c>
      <c r="B12" s="18" t="s">
        <v>541</v>
      </c>
      <c r="C12" s="14"/>
      <c r="D12" s="14"/>
      <c r="E12" s="14"/>
      <c r="F12" s="19">
        <v>0</v>
      </c>
      <c r="G12" s="39"/>
    </row>
    <row r="13" spans="1:7" ht="15.75" x14ac:dyDescent="0.25">
      <c r="A13" s="17">
        <v>5</v>
      </c>
      <c r="B13" s="18" t="s">
        <v>38</v>
      </c>
      <c r="C13" s="26"/>
      <c r="D13" s="26"/>
      <c r="E13" s="26"/>
      <c r="F13" s="19">
        <v>887275</v>
      </c>
      <c r="G13" s="40"/>
    </row>
    <row r="14" spans="1:7" ht="15.75" x14ac:dyDescent="0.25">
      <c r="A14" s="17">
        <v>6</v>
      </c>
      <c r="B14" s="18" t="s">
        <v>227</v>
      </c>
      <c r="C14" s="26"/>
      <c r="D14" s="26"/>
      <c r="E14" s="26"/>
      <c r="F14" s="19">
        <v>0</v>
      </c>
      <c r="G14" s="40"/>
    </row>
    <row r="15" spans="1:7" ht="15.75" x14ac:dyDescent="0.25">
      <c r="A15" s="17">
        <v>7</v>
      </c>
      <c r="B15" s="18" t="s">
        <v>548</v>
      </c>
      <c r="C15" s="26"/>
      <c r="D15" s="26"/>
      <c r="E15" s="26"/>
      <c r="F15" s="19">
        <v>0</v>
      </c>
      <c r="G15" s="40"/>
    </row>
    <row r="16" spans="1:7" ht="15.75" x14ac:dyDescent="0.25">
      <c r="A16" s="17">
        <v>8</v>
      </c>
      <c r="B16" s="18" t="s">
        <v>794</v>
      </c>
      <c r="C16" s="26"/>
      <c r="D16" s="26"/>
      <c r="E16" s="26"/>
      <c r="F16" s="19">
        <v>0</v>
      </c>
      <c r="G16" s="40"/>
    </row>
    <row r="17" spans="1:7" ht="15.75" x14ac:dyDescent="0.25">
      <c r="A17" s="17">
        <v>9</v>
      </c>
      <c r="B17" s="18" t="s">
        <v>41</v>
      </c>
      <c r="C17" s="26"/>
      <c r="D17" s="26"/>
      <c r="E17" s="26"/>
      <c r="F17" s="19">
        <v>1700000</v>
      </c>
      <c r="G17" s="40"/>
    </row>
    <row r="18" spans="1:7" ht="15.75" x14ac:dyDescent="0.25">
      <c r="A18" s="17">
        <v>10</v>
      </c>
      <c r="B18" s="18" t="s">
        <v>42</v>
      </c>
      <c r="C18" s="26"/>
      <c r="D18" s="26"/>
      <c r="E18" s="26"/>
      <c r="F18" s="19">
        <v>200000</v>
      </c>
      <c r="G18" s="40"/>
    </row>
    <row r="19" spans="1:7" ht="15.75" x14ac:dyDescent="0.25">
      <c r="A19" s="17"/>
      <c r="B19" s="18"/>
      <c r="C19" s="26"/>
      <c r="D19" s="26"/>
      <c r="E19" s="26"/>
      <c r="F19" s="19"/>
      <c r="G19" s="49">
        <f>SUM(F9:F18)</f>
        <v>38278275</v>
      </c>
    </row>
    <row r="20" spans="1:7" ht="15.75" x14ac:dyDescent="0.25">
      <c r="A20" s="17"/>
      <c r="B20" s="18"/>
      <c r="C20" s="26"/>
      <c r="D20" s="35"/>
      <c r="E20" s="26"/>
      <c r="F20" s="19"/>
      <c r="G20" s="77"/>
    </row>
    <row r="21" spans="1:7" ht="15.75" x14ac:dyDescent="0.25">
      <c r="A21" s="17">
        <v>11</v>
      </c>
      <c r="B21" s="134" t="s">
        <v>732</v>
      </c>
      <c r="C21" s="127"/>
      <c r="D21" s="35" t="s">
        <v>230</v>
      </c>
      <c r="E21" s="26"/>
      <c r="F21" s="19"/>
      <c r="G21" s="77">
        <v>30000000</v>
      </c>
    </row>
    <row r="22" spans="1:7" ht="15.75" x14ac:dyDescent="0.25">
      <c r="A22" s="17"/>
      <c r="B22" s="18"/>
      <c r="C22" s="26"/>
      <c r="D22" s="26"/>
      <c r="E22" s="26"/>
      <c r="F22" s="19"/>
      <c r="G22" s="39"/>
    </row>
    <row r="23" spans="1:7" ht="15.75" x14ac:dyDescent="0.25">
      <c r="A23" s="17"/>
      <c r="B23" s="18"/>
      <c r="C23" s="26"/>
      <c r="D23" s="26"/>
      <c r="E23" s="26"/>
      <c r="F23" s="19"/>
      <c r="G23" s="39"/>
    </row>
    <row r="24" spans="1:7" ht="15.75" x14ac:dyDescent="0.25">
      <c r="A24" s="17"/>
      <c r="B24" s="18"/>
      <c r="C24" s="18"/>
      <c r="D24" s="18"/>
      <c r="E24" s="13" t="s">
        <v>43</v>
      </c>
      <c r="F24" s="19"/>
      <c r="G24" s="44">
        <f>SUM(G19:G23)</f>
        <v>68278275</v>
      </c>
    </row>
    <row r="25" spans="1:7" ht="15.75" x14ac:dyDescent="0.25">
      <c r="A25" s="20"/>
      <c r="B25" s="16"/>
      <c r="C25" s="16"/>
      <c r="D25" s="16"/>
      <c r="E25" s="16"/>
      <c r="F25" s="21"/>
      <c r="G25" s="21"/>
    </row>
    <row r="26" spans="1:7" ht="15.75" x14ac:dyDescent="0.25">
      <c r="A26" s="20"/>
      <c r="B26" s="16" t="s">
        <v>980</v>
      </c>
      <c r="C26" s="16"/>
      <c r="D26" s="16"/>
      <c r="E26" s="16"/>
      <c r="F26" s="21"/>
      <c r="G26" s="16"/>
    </row>
    <row r="27" spans="1:7" x14ac:dyDescent="0.25">
      <c r="A27" s="8"/>
      <c r="B27" s="8" t="s">
        <v>29</v>
      </c>
      <c r="C27" s="120" t="s">
        <v>31</v>
      </c>
      <c r="E27" s="8" t="s">
        <v>36</v>
      </c>
      <c r="F27" s="11"/>
    </row>
    <row r="28" spans="1:7" x14ac:dyDescent="0.25">
      <c r="A28" s="8"/>
      <c r="F28" s="11"/>
    </row>
    <row r="29" spans="1:7" x14ac:dyDescent="0.25">
      <c r="A29" s="8"/>
      <c r="F29" s="11"/>
    </row>
    <row r="30" spans="1:7" x14ac:dyDescent="0.25">
      <c r="A30" s="8"/>
      <c r="F30" s="11"/>
    </row>
    <row r="31" spans="1:7" x14ac:dyDescent="0.25">
      <c r="A31" s="8"/>
      <c r="F31" s="11"/>
    </row>
    <row r="32" spans="1:7" x14ac:dyDescent="0.25">
      <c r="B32" s="28" t="s">
        <v>30</v>
      </c>
      <c r="C32" s="24" t="s">
        <v>768</v>
      </c>
      <c r="D32" s="24"/>
      <c r="E32" s="24" t="s">
        <v>3</v>
      </c>
      <c r="F32" s="45" t="s">
        <v>872</v>
      </c>
    </row>
    <row r="33" spans="2:6" x14ac:dyDescent="0.25">
      <c r="B33" s="8" t="s">
        <v>5</v>
      </c>
      <c r="C33" s="1" t="s">
        <v>33</v>
      </c>
      <c r="E33" s="1" t="s">
        <v>6</v>
      </c>
      <c r="F33" s="11" t="s">
        <v>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3"/>
  <sheetViews>
    <sheetView topLeftCell="A176" workbookViewId="0">
      <selection activeCell="C195" sqref="C195"/>
    </sheetView>
  </sheetViews>
  <sheetFormatPr defaultRowHeight="15" x14ac:dyDescent="0.25"/>
  <cols>
    <col min="1" max="1" width="7.140625" style="1" customWidth="1"/>
    <col min="2" max="2" width="55.28515625" style="1" customWidth="1"/>
    <col min="3" max="3" width="21.5703125" style="1" customWidth="1"/>
    <col min="4" max="4" width="24.5703125" style="1" customWidth="1"/>
    <col min="5" max="5" width="25" style="1" customWidth="1"/>
    <col min="6" max="6" width="17.42578125" style="1" customWidth="1"/>
    <col min="7" max="7" width="18.28515625" style="1" customWidth="1"/>
    <col min="8" max="8" width="18" style="1" customWidth="1"/>
    <col min="9" max="9" width="14.42578125" style="1" customWidth="1"/>
    <col min="10" max="16384" width="9.140625" style="1"/>
  </cols>
  <sheetData>
    <row r="1" spans="1:7" ht="15.75" x14ac:dyDescent="0.25">
      <c r="A1" s="2" t="s">
        <v>0</v>
      </c>
      <c r="B1" s="3"/>
      <c r="C1" s="3"/>
      <c r="D1" s="3"/>
      <c r="E1" s="3"/>
      <c r="F1" s="9"/>
      <c r="G1" s="4"/>
    </row>
    <row r="2" spans="1:7" ht="15.75" x14ac:dyDescent="0.25">
      <c r="A2" s="47" t="s">
        <v>970</v>
      </c>
      <c r="B2" s="48"/>
      <c r="C2" s="2"/>
      <c r="D2" s="2"/>
      <c r="E2" s="2"/>
      <c r="F2" s="10"/>
      <c r="G2" s="4"/>
    </row>
    <row r="3" spans="1:7" ht="15.75" x14ac:dyDescent="0.25">
      <c r="A3" s="47"/>
      <c r="B3" s="48"/>
      <c r="C3" s="2"/>
      <c r="D3" s="2"/>
      <c r="E3" s="2"/>
      <c r="F3" s="10"/>
      <c r="G3" s="4"/>
    </row>
    <row r="4" spans="1:7" ht="15.75" x14ac:dyDescent="0.25">
      <c r="A4" s="27" t="s">
        <v>971</v>
      </c>
      <c r="B4" s="27"/>
      <c r="C4" s="16"/>
      <c r="D4" s="16"/>
      <c r="E4" s="16"/>
      <c r="F4" s="21"/>
      <c r="G4" s="16"/>
    </row>
    <row r="5" spans="1:7" ht="15.75" x14ac:dyDescent="0.25">
      <c r="A5" s="27" t="s">
        <v>972</v>
      </c>
      <c r="B5" s="27"/>
      <c r="C5" s="16"/>
      <c r="D5" s="16"/>
      <c r="E5" s="16"/>
      <c r="F5" s="21"/>
      <c r="G5" s="16"/>
    </row>
    <row r="6" spans="1:7" ht="15.75" x14ac:dyDescent="0.25">
      <c r="A6" s="27" t="s">
        <v>771</v>
      </c>
      <c r="B6" s="27"/>
      <c r="C6" s="16"/>
      <c r="D6" s="16"/>
      <c r="E6" s="16"/>
      <c r="F6" s="21"/>
      <c r="G6" s="16"/>
    </row>
    <row r="7" spans="1:7" x14ac:dyDescent="0.25">
      <c r="F7" s="11"/>
    </row>
    <row r="8" spans="1:7" ht="15.75" x14ac:dyDescent="0.25">
      <c r="A8" s="12" t="s">
        <v>13</v>
      </c>
      <c r="B8" s="13" t="s">
        <v>12</v>
      </c>
      <c r="C8" s="14" t="s">
        <v>15</v>
      </c>
      <c r="D8" s="14" t="s">
        <v>521</v>
      </c>
      <c r="E8" s="14" t="s">
        <v>1</v>
      </c>
      <c r="F8" s="22" t="s">
        <v>8</v>
      </c>
      <c r="G8" s="12" t="s">
        <v>2</v>
      </c>
    </row>
    <row r="9" spans="1:7" ht="15.75" x14ac:dyDescent="0.25">
      <c r="A9" s="17">
        <v>1</v>
      </c>
      <c r="B9" s="18" t="s">
        <v>39</v>
      </c>
      <c r="C9" s="14"/>
      <c r="D9" s="14"/>
      <c r="E9" s="14"/>
      <c r="F9" s="19">
        <v>0</v>
      </c>
      <c r="G9" s="12"/>
    </row>
    <row r="10" spans="1:7" ht="15.75" x14ac:dyDescent="0.25">
      <c r="A10" s="17">
        <v>2</v>
      </c>
      <c r="B10" s="18" t="s">
        <v>446</v>
      </c>
      <c r="C10" s="14"/>
      <c r="D10" s="14"/>
      <c r="E10" s="14"/>
      <c r="F10" s="19">
        <v>0</v>
      </c>
      <c r="G10" s="39"/>
    </row>
    <row r="11" spans="1:7" ht="15.75" x14ac:dyDescent="0.25">
      <c r="A11" s="17">
        <v>3</v>
      </c>
      <c r="B11" s="18" t="s">
        <v>153</v>
      </c>
      <c r="C11" s="14"/>
      <c r="D11" s="14"/>
      <c r="E11" s="14"/>
      <c r="F11" s="19">
        <v>0</v>
      </c>
      <c r="G11" s="39"/>
    </row>
    <row r="12" spans="1:7" ht="15.75" x14ac:dyDescent="0.25">
      <c r="A12" s="17">
        <v>4</v>
      </c>
      <c r="B12" s="18" t="s">
        <v>541</v>
      </c>
      <c r="C12" s="14"/>
      <c r="D12" s="14"/>
      <c r="E12" s="14"/>
      <c r="F12" s="19">
        <v>0</v>
      </c>
      <c r="G12" s="39"/>
    </row>
    <row r="13" spans="1:7" ht="15.75" x14ac:dyDescent="0.25">
      <c r="A13" s="17">
        <v>5</v>
      </c>
      <c r="B13" s="18" t="s">
        <v>38</v>
      </c>
      <c r="C13" s="26"/>
      <c r="D13" s="26"/>
      <c r="E13" s="26"/>
      <c r="F13" s="19">
        <v>0</v>
      </c>
      <c r="G13" s="40"/>
    </row>
    <row r="14" spans="1:7" ht="15.75" x14ac:dyDescent="0.25">
      <c r="A14" s="17">
        <v>6</v>
      </c>
      <c r="B14" s="18" t="s">
        <v>227</v>
      </c>
      <c r="C14" s="26"/>
      <c r="D14" s="26"/>
      <c r="E14" s="26"/>
      <c r="F14" s="19">
        <v>0</v>
      </c>
      <c r="G14" s="40"/>
    </row>
    <row r="15" spans="1:7" ht="15.75" x14ac:dyDescent="0.25">
      <c r="A15" s="17">
        <v>7</v>
      </c>
      <c r="B15" s="18" t="s">
        <v>548</v>
      </c>
      <c r="C15" s="26"/>
      <c r="D15" s="26"/>
      <c r="E15" s="26"/>
      <c r="F15" s="19">
        <v>0</v>
      </c>
      <c r="G15" s="40"/>
    </row>
    <row r="16" spans="1:7" ht="15.75" x14ac:dyDescent="0.25">
      <c r="A16" s="17">
        <v>8</v>
      </c>
      <c r="B16" s="18" t="s">
        <v>794</v>
      </c>
      <c r="C16" s="26"/>
      <c r="D16" s="26"/>
      <c r="E16" s="26"/>
      <c r="F16" s="19">
        <v>0</v>
      </c>
      <c r="G16" s="40"/>
    </row>
    <row r="17" spans="1:8" ht="15.75" x14ac:dyDescent="0.25">
      <c r="A17" s="17">
        <v>9</v>
      </c>
      <c r="B17" s="18" t="s">
        <v>41</v>
      </c>
      <c r="C17" s="26"/>
      <c r="D17" s="26"/>
      <c r="E17" s="26"/>
      <c r="F17" s="19">
        <v>0</v>
      </c>
      <c r="G17" s="40"/>
    </row>
    <row r="18" spans="1:8" ht="15.75" x14ac:dyDescent="0.25">
      <c r="A18" s="17">
        <v>10</v>
      </c>
      <c r="B18" s="18" t="s">
        <v>42</v>
      </c>
      <c r="C18" s="26"/>
      <c r="D18" s="26"/>
      <c r="E18" s="26"/>
      <c r="F18" s="19">
        <v>0</v>
      </c>
      <c r="G18" s="40"/>
    </row>
    <row r="19" spans="1:8" ht="15.75" x14ac:dyDescent="0.25">
      <c r="A19" s="17"/>
      <c r="B19" s="18"/>
      <c r="C19" s="26"/>
      <c r="D19" s="26"/>
      <c r="E19" s="26"/>
      <c r="F19" s="19"/>
      <c r="G19" s="49">
        <f>SUM(F9:F18)</f>
        <v>0</v>
      </c>
    </row>
    <row r="20" spans="1:8" ht="15.75" x14ac:dyDescent="0.25">
      <c r="A20" s="17"/>
      <c r="B20" s="18"/>
      <c r="C20" s="26"/>
      <c r="D20" s="35"/>
      <c r="E20" s="26"/>
      <c r="F20" s="19"/>
      <c r="G20" s="77"/>
    </row>
    <row r="21" spans="1:8" ht="15.75" x14ac:dyDescent="0.25">
      <c r="A21" s="17">
        <v>11</v>
      </c>
      <c r="B21" s="18" t="s">
        <v>973</v>
      </c>
      <c r="C21" s="26"/>
      <c r="D21" s="35" t="s">
        <v>974</v>
      </c>
      <c r="E21" s="26"/>
      <c r="F21" s="19"/>
      <c r="G21" s="39">
        <f>161776635-30000000</f>
        <v>131776635</v>
      </c>
      <c r="H21" s="131"/>
    </row>
    <row r="22" spans="1:8" ht="15.75" x14ac:dyDescent="0.25">
      <c r="A22" s="17"/>
      <c r="B22" s="18"/>
      <c r="C22" s="26"/>
      <c r="D22" s="26"/>
      <c r="E22" s="26"/>
      <c r="F22" s="19"/>
      <c r="G22" s="39"/>
    </row>
    <row r="23" spans="1:8" ht="15.75" x14ac:dyDescent="0.25">
      <c r="A23" s="17"/>
      <c r="B23" s="18"/>
      <c r="C23" s="26"/>
      <c r="D23" s="26"/>
      <c r="E23" s="26"/>
      <c r="F23" s="19"/>
      <c r="G23" s="39"/>
    </row>
    <row r="24" spans="1:8" ht="15.75" x14ac:dyDescent="0.25">
      <c r="A24" s="17"/>
      <c r="B24" s="18"/>
      <c r="C24" s="18"/>
      <c r="D24" s="18"/>
      <c r="E24" s="13" t="s">
        <v>43</v>
      </c>
      <c r="F24" s="19"/>
      <c r="G24" s="44">
        <f>SUM(G19:G23)</f>
        <v>131776635</v>
      </c>
    </row>
    <row r="25" spans="1:8" ht="15.75" x14ac:dyDescent="0.25">
      <c r="A25" s="20"/>
      <c r="B25" s="16"/>
      <c r="C25" s="16"/>
      <c r="D25" s="16"/>
      <c r="E25" s="16"/>
      <c r="F25" s="21"/>
      <c r="G25" s="21"/>
    </row>
    <row r="26" spans="1:8" ht="15.75" x14ac:dyDescent="0.25">
      <c r="A26" s="20"/>
      <c r="B26" s="16" t="s">
        <v>975</v>
      </c>
      <c r="C26" s="16"/>
      <c r="D26" s="16"/>
      <c r="E26" s="16"/>
      <c r="F26" s="21"/>
      <c r="G26" s="16"/>
    </row>
    <row r="27" spans="1:8" x14ac:dyDescent="0.25">
      <c r="A27" s="8"/>
      <c r="B27" s="120" t="s">
        <v>976</v>
      </c>
      <c r="C27" s="120" t="s">
        <v>31</v>
      </c>
      <c r="E27" s="8" t="s">
        <v>36</v>
      </c>
      <c r="F27" s="11"/>
    </row>
    <row r="28" spans="1:8" x14ac:dyDescent="0.25">
      <c r="A28" s="8"/>
      <c r="F28" s="11"/>
    </row>
    <row r="29" spans="1:8" x14ac:dyDescent="0.25">
      <c r="A29" s="8"/>
      <c r="F29" s="11"/>
    </row>
    <row r="30" spans="1:8" x14ac:dyDescent="0.25">
      <c r="A30" s="8"/>
      <c r="F30" s="11"/>
    </row>
    <row r="31" spans="1:8" x14ac:dyDescent="0.25">
      <c r="A31" s="8"/>
      <c r="F31" s="11"/>
    </row>
    <row r="32" spans="1:8" x14ac:dyDescent="0.25">
      <c r="B32" s="140" t="s">
        <v>977</v>
      </c>
      <c r="C32" s="24" t="s">
        <v>768</v>
      </c>
      <c r="D32" s="24"/>
      <c r="E32" s="24" t="s">
        <v>3</v>
      </c>
      <c r="F32" s="45" t="s">
        <v>872</v>
      </c>
    </row>
    <row r="33" spans="1:7" x14ac:dyDescent="0.25">
      <c r="B33" s="120" t="s">
        <v>978</v>
      </c>
      <c r="C33" s="1" t="s">
        <v>33</v>
      </c>
      <c r="E33" s="1" t="s">
        <v>6</v>
      </c>
      <c r="F33" s="11" t="s">
        <v>37</v>
      </c>
    </row>
    <row r="35" spans="1:7" ht="15.75" x14ac:dyDescent="0.25">
      <c r="A35" s="2" t="s">
        <v>0</v>
      </c>
      <c r="B35" s="3"/>
      <c r="C35" s="3"/>
      <c r="D35" s="3"/>
      <c r="E35" s="3"/>
      <c r="F35" s="9"/>
      <c r="G35" s="4"/>
    </row>
    <row r="36" spans="1:7" ht="15.75" x14ac:dyDescent="0.25">
      <c r="A36" s="47" t="s">
        <v>981</v>
      </c>
      <c r="B36" s="48"/>
      <c r="C36" s="2"/>
      <c r="D36" s="2"/>
      <c r="E36" s="2"/>
      <c r="F36" s="10"/>
      <c r="G36" s="4"/>
    </row>
    <row r="37" spans="1:7" ht="15.75" x14ac:dyDescent="0.25">
      <c r="A37" s="47"/>
      <c r="B37" s="48"/>
      <c r="C37" s="2"/>
      <c r="D37" s="2"/>
      <c r="E37" s="2"/>
      <c r="F37" s="10"/>
      <c r="G37" s="4"/>
    </row>
    <row r="38" spans="1:7" ht="15.75" x14ac:dyDescent="0.25">
      <c r="A38" s="27" t="s">
        <v>982</v>
      </c>
      <c r="B38" s="27"/>
      <c r="C38" s="16"/>
      <c r="D38" s="16"/>
      <c r="E38" s="16"/>
      <c r="F38" s="21"/>
      <c r="G38" s="16"/>
    </row>
    <row r="39" spans="1:7" ht="15.75" x14ac:dyDescent="0.25">
      <c r="A39" s="27" t="s">
        <v>983</v>
      </c>
      <c r="B39" s="27"/>
      <c r="C39" s="16"/>
      <c r="D39" s="16"/>
      <c r="E39" s="16"/>
      <c r="F39" s="21"/>
      <c r="G39" s="16"/>
    </row>
    <row r="40" spans="1:7" ht="15.75" x14ac:dyDescent="0.25">
      <c r="A40" s="27" t="s">
        <v>958</v>
      </c>
      <c r="B40" s="27"/>
      <c r="C40" s="16"/>
      <c r="D40" s="16"/>
      <c r="E40" s="16"/>
      <c r="F40" s="21"/>
      <c r="G40" s="16"/>
    </row>
    <row r="41" spans="1:7" x14ac:dyDescent="0.25">
      <c r="F41" s="11"/>
    </row>
    <row r="42" spans="1:7" ht="15.75" x14ac:dyDescent="0.25">
      <c r="A42" s="12" t="s">
        <v>13</v>
      </c>
      <c r="B42" s="13" t="s">
        <v>12</v>
      </c>
      <c r="C42" s="14" t="s">
        <v>15</v>
      </c>
      <c r="D42" s="14" t="s">
        <v>521</v>
      </c>
      <c r="E42" s="14" t="s">
        <v>1</v>
      </c>
      <c r="F42" s="22" t="s">
        <v>8</v>
      </c>
      <c r="G42" s="12" t="s">
        <v>2</v>
      </c>
    </row>
    <row r="43" spans="1:7" ht="15.75" x14ac:dyDescent="0.25">
      <c r="A43" s="17">
        <v>1</v>
      </c>
      <c r="B43" s="18" t="s">
        <v>39</v>
      </c>
      <c r="C43" s="14"/>
      <c r="D43" s="14"/>
      <c r="E43" s="14"/>
      <c r="F43" s="19">
        <v>0</v>
      </c>
      <c r="G43" s="12"/>
    </row>
    <row r="44" spans="1:7" ht="15.75" x14ac:dyDescent="0.25">
      <c r="A44" s="17">
        <v>2</v>
      </c>
      <c r="B44" s="18" t="s">
        <v>446</v>
      </c>
      <c r="C44" s="14"/>
      <c r="D44" s="14"/>
      <c r="E44" s="14"/>
      <c r="F44" s="19">
        <v>24541140</v>
      </c>
      <c r="G44" s="39"/>
    </row>
    <row r="45" spans="1:7" ht="15.75" x14ac:dyDescent="0.25">
      <c r="A45" s="17">
        <v>3</v>
      </c>
      <c r="B45" s="18" t="s">
        <v>153</v>
      </c>
      <c r="C45" s="14"/>
      <c r="D45" s="14"/>
      <c r="E45" s="14"/>
      <c r="F45" s="19">
        <v>0</v>
      </c>
      <c r="G45" s="39"/>
    </row>
    <row r="46" spans="1:7" ht="15.75" x14ac:dyDescent="0.25">
      <c r="A46" s="17">
        <v>4</v>
      </c>
      <c r="B46" s="18" t="s">
        <v>541</v>
      </c>
      <c r="C46" s="14"/>
      <c r="D46" s="14"/>
      <c r="E46" s="14"/>
      <c r="F46" s="19">
        <v>0</v>
      </c>
      <c r="G46" s="39"/>
    </row>
    <row r="47" spans="1:7" ht="15.75" x14ac:dyDescent="0.25">
      <c r="A47" s="17">
        <v>5</v>
      </c>
      <c r="B47" s="18" t="s">
        <v>38</v>
      </c>
      <c r="C47" s="26"/>
      <c r="D47" s="26"/>
      <c r="E47" s="26"/>
      <c r="F47" s="19">
        <v>613529</v>
      </c>
      <c r="G47" s="40"/>
    </row>
    <row r="48" spans="1:7" ht="15.75" x14ac:dyDescent="0.25">
      <c r="A48" s="17">
        <v>6</v>
      </c>
      <c r="B48" s="18" t="s">
        <v>227</v>
      </c>
      <c r="C48" s="26"/>
      <c r="D48" s="26"/>
      <c r="E48" s="26"/>
      <c r="F48" s="19">
        <v>754710</v>
      </c>
      <c r="G48" s="40"/>
    </row>
    <row r="49" spans="1:7" ht="15.75" x14ac:dyDescent="0.25">
      <c r="A49" s="17">
        <v>7</v>
      </c>
      <c r="B49" s="18" t="s">
        <v>548</v>
      </c>
      <c r="C49" s="26"/>
      <c r="D49" s="26"/>
      <c r="E49" s="26"/>
      <c r="F49" s="19">
        <v>0</v>
      </c>
      <c r="G49" s="40"/>
    </row>
    <row r="50" spans="1:7" ht="15.75" x14ac:dyDescent="0.25">
      <c r="A50" s="17">
        <v>8</v>
      </c>
      <c r="B50" s="18" t="s">
        <v>794</v>
      </c>
      <c r="C50" s="26"/>
      <c r="D50" s="26"/>
      <c r="E50" s="26"/>
      <c r="F50" s="19">
        <v>0</v>
      </c>
      <c r="G50" s="40"/>
    </row>
    <row r="51" spans="1:7" ht="15.75" x14ac:dyDescent="0.25">
      <c r="A51" s="17">
        <v>9</v>
      </c>
      <c r="B51" s="18" t="s">
        <v>41</v>
      </c>
      <c r="C51" s="26"/>
      <c r="D51" s="26"/>
      <c r="E51" s="26"/>
      <c r="F51" s="19">
        <v>712600</v>
      </c>
      <c r="G51" s="40"/>
    </row>
    <row r="52" spans="1:7" ht="15.75" x14ac:dyDescent="0.25">
      <c r="A52" s="17">
        <v>10</v>
      </c>
      <c r="B52" s="18" t="s">
        <v>42</v>
      </c>
      <c r="C52" s="26"/>
      <c r="D52" s="26"/>
      <c r="E52" s="26"/>
      <c r="F52" s="19">
        <v>200000</v>
      </c>
      <c r="G52" s="40"/>
    </row>
    <row r="53" spans="1:7" ht="15.75" x14ac:dyDescent="0.25">
      <c r="A53" s="17"/>
      <c r="B53" s="18"/>
      <c r="C53" s="26"/>
      <c r="D53" s="26"/>
      <c r="E53" s="26"/>
      <c r="F53" s="19"/>
      <c r="G53" s="49">
        <f>SUM(F43:F52)</f>
        <v>26821979</v>
      </c>
    </row>
    <row r="54" spans="1:7" ht="15.75" x14ac:dyDescent="0.25">
      <c r="A54" s="17"/>
      <c r="B54" s="18"/>
      <c r="C54" s="26"/>
      <c r="D54" s="35"/>
      <c r="E54" s="26"/>
      <c r="F54" s="19"/>
      <c r="G54" s="77"/>
    </row>
    <row r="55" spans="1:7" ht="15.75" x14ac:dyDescent="0.25">
      <c r="A55" s="17">
        <v>11</v>
      </c>
      <c r="B55" s="18" t="s">
        <v>532</v>
      </c>
      <c r="C55" s="127"/>
      <c r="D55" s="35" t="s">
        <v>233</v>
      </c>
      <c r="E55" s="26"/>
      <c r="F55" s="19"/>
      <c r="G55" s="39">
        <v>25000000</v>
      </c>
    </row>
    <row r="56" spans="1:7" ht="15.75" x14ac:dyDescent="0.25">
      <c r="A56" s="17"/>
      <c r="B56" s="18"/>
      <c r="C56" s="26"/>
      <c r="D56" s="26"/>
      <c r="E56" s="26"/>
      <c r="F56" s="19"/>
      <c r="G56" s="39"/>
    </row>
    <row r="57" spans="1:7" ht="15.75" x14ac:dyDescent="0.25">
      <c r="A57" s="17"/>
      <c r="B57" s="18"/>
      <c r="C57" s="26"/>
      <c r="D57" s="26"/>
      <c r="E57" s="26"/>
      <c r="F57" s="19"/>
      <c r="G57" s="39"/>
    </row>
    <row r="58" spans="1:7" ht="15.75" x14ac:dyDescent="0.25">
      <c r="A58" s="17"/>
      <c r="B58" s="18"/>
      <c r="C58" s="18"/>
      <c r="D58" s="18"/>
      <c r="E58" s="13" t="s">
        <v>43</v>
      </c>
      <c r="F58" s="19"/>
      <c r="G58" s="44">
        <f>SUM(G53:G57)</f>
        <v>51821979</v>
      </c>
    </row>
    <row r="59" spans="1:7" ht="15.75" x14ac:dyDescent="0.25">
      <c r="A59" s="20"/>
      <c r="B59" s="16"/>
      <c r="C59" s="16"/>
      <c r="D59" s="16"/>
      <c r="E59" s="16"/>
      <c r="F59" s="21"/>
      <c r="G59" s="21"/>
    </row>
    <row r="60" spans="1:7" ht="15.75" x14ac:dyDescent="0.25">
      <c r="A60" s="20"/>
      <c r="B60" s="16" t="s">
        <v>984</v>
      </c>
      <c r="C60" s="16"/>
      <c r="D60" s="16"/>
      <c r="E60" s="16"/>
      <c r="F60" s="21"/>
      <c r="G60" s="16"/>
    </row>
    <row r="61" spans="1:7" x14ac:dyDescent="0.25">
      <c r="A61" s="8"/>
      <c r="B61" s="120" t="s">
        <v>976</v>
      </c>
      <c r="C61" s="120" t="s">
        <v>31</v>
      </c>
      <c r="E61" s="8" t="s">
        <v>36</v>
      </c>
      <c r="F61" s="11"/>
    </row>
    <row r="62" spans="1:7" x14ac:dyDescent="0.25">
      <c r="A62" s="8"/>
      <c r="F62" s="11"/>
    </row>
    <row r="63" spans="1:7" x14ac:dyDescent="0.25">
      <c r="A63" s="8"/>
      <c r="F63" s="11"/>
    </row>
    <row r="64" spans="1:7" x14ac:dyDescent="0.25">
      <c r="A64" s="8"/>
      <c r="F64" s="11"/>
    </row>
    <row r="65" spans="1:7" x14ac:dyDescent="0.25">
      <c r="A65" s="8"/>
      <c r="F65" s="11"/>
    </row>
    <row r="66" spans="1:7" x14ac:dyDescent="0.25">
      <c r="B66" s="140" t="s">
        <v>977</v>
      </c>
      <c r="C66" s="24" t="s">
        <v>768</v>
      </c>
      <c r="D66" s="24"/>
      <c r="E66" s="24" t="s">
        <v>3</v>
      </c>
      <c r="F66" s="45" t="s">
        <v>872</v>
      </c>
    </row>
    <row r="67" spans="1:7" x14ac:dyDescent="0.25">
      <c r="B67" s="120" t="s">
        <v>978</v>
      </c>
      <c r="C67" s="1" t="s">
        <v>33</v>
      </c>
      <c r="E67" s="1" t="s">
        <v>6</v>
      </c>
      <c r="F67" s="11" t="s">
        <v>37</v>
      </c>
    </row>
    <row r="69" spans="1:7" ht="15.75" x14ac:dyDescent="0.25">
      <c r="A69" s="2" t="s">
        <v>0</v>
      </c>
      <c r="B69" s="3"/>
      <c r="C69" s="3"/>
      <c r="D69" s="3"/>
      <c r="E69" s="3"/>
      <c r="F69" s="9"/>
      <c r="G69" s="4"/>
    </row>
    <row r="70" spans="1:7" ht="15.75" x14ac:dyDescent="0.25">
      <c r="A70" s="47" t="s">
        <v>985</v>
      </c>
      <c r="B70" s="48"/>
      <c r="C70" s="2"/>
      <c r="D70" s="2"/>
      <c r="E70" s="2"/>
      <c r="F70" s="10"/>
      <c r="G70" s="4"/>
    </row>
    <row r="71" spans="1:7" ht="15.75" x14ac:dyDescent="0.25">
      <c r="A71" s="47"/>
      <c r="B71" s="48"/>
      <c r="C71" s="2"/>
      <c r="D71" s="2"/>
      <c r="E71" s="2"/>
      <c r="F71" s="10"/>
      <c r="G71" s="4"/>
    </row>
    <row r="72" spans="1:7" ht="15.75" x14ac:dyDescent="0.25">
      <c r="A72" s="27" t="s">
        <v>986</v>
      </c>
      <c r="B72" s="27"/>
      <c r="C72" s="16"/>
      <c r="D72" s="16"/>
      <c r="E72" s="16"/>
      <c r="F72" s="21"/>
      <c r="G72" s="16"/>
    </row>
    <row r="73" spans="1:7" ht="15.75" x14ac:dyDescent="0.25">
      <c r="A73" s="27" t="s">
        <v>897</v>
      </c>
      <c r="B73" s="27"/>
      <c r="C73" s="16"/>
      <c r="D73" s="16"/>
      <c r="E73" s="16"/>
      <c r="F73" s="21"/>
      <c r="G73" s="16"/>
    </row>
    <row r="74" spans="1:7" ht="15.75" x14ac:dyDescent="0.25">
      <c r="A74" s="27" t="s">
        <v>987</v>
      </c>
      <c r="B74" s="27"/>
      <c r="C74" s="16"/>
      <c r="D74" s="16"/>
      <c r="E74" s="16"/>
      <c r="F74" s="21"/>
      <c r="G74" s="16"/>
    </row>
    <row r="75" spans="1:7" x14ac:dyDescent="0.25">
      <c r="F75" s="11"/>
    </row>
    <row r="76" spans="1:7" ht="15.75" x14ac:dyDescent="0.25">
      <c r="A76" s="12" t="s">
        <v>13</v>
      </c>
      <c r="B76" s="13" t="s">
        <v>12</v>
      </c>
      <c r="C76" s="14" t="s">
        <v>15</v>
      </c>
      <c r="D76" s="14" t="s">
        <v>521</v>
      </c>
      <c r="E76" s="14" t="s">
        <v>1</v>
      </c>
      <c r="F76" s="22" t="s">
        <v>8</v>
      </c>
      <c r="G76" s="12" t="s">
        <v>2</v>
      </c>
    </row>
    <row r="77" spans="1:7" ht="15.75" x14ac:dyDescent="0.25">
      <c r="A77" s="17">
        <v>1</v>
      </c>
      <c r="B77" s="18" t="s">
        <v>39</v>
      </c>
      <c r="C77" s="14"/>
      <c r="D77" s="14"/>
      <c r="E77" s="14"/>
      <c r="F77" s="19">
        <v>0</v>
      </c>
      <c r="G77" s="12"/>
    </row>
    <row r="78" spans="1:7" ht="15.75" x14ac:dyDescent="0.25">
      <c r="A78" s="17">
        <v>2</v>
      </c>
      <c r="B78" s="18" t="s">
        <v>446</v>
      </c>
      <c r="C78" s="14"/>
      <c r="D78" s="14"/>
      <c r="E78" s="14"/>
      <c r="F78" s="19">
        <v>66403685</v>
      </c>
      <c r="G78" s="39"/>
    </row>
    <row r="79" spans="1:7" ht="15.75" x14ac:dyDescent="0.25">
      <c r="A79" s="17">
        <v>3</v>
      </c>
      <c r="B79" s="18" t="s">
        <v>153</v>
      </c>
      <c r="C79" s="14"/>
      <c r="D79" s="14"/>
      <c r="E79" s="14"/>
      <c r="F79" s="19">
        <v>0</v>
      </c>
      <c r="G79" s="39"/>
    </row>
    <row r="80" spans="1:7" ht="15.75" x14ac:dyDescent="0.25">
      <c r="A80" s="17">
        <v>4</v>
      </c>
      <c r="B80" s="18" t="s">
        <v>541</v>
      </c>
      <c r="C80" s="14"/>
      <c r="D80" s="14"/>
      <c r="E80" s="14"/>
      <c r="F80" s="19">
        <v>0</v>
      </c>
      <c r="G80" s="39"/>
    </row>
    <row r="81" spans="1:7" ht="15.75" x14ac:dyDescent="0.25">
      <c r="A81" s="17">
        <v>5</v>
      </c>
      <c r="B81" s="18" t="s">
        <v>38</v>
      </c>
      <c r="C81" s="26"/>
      <c r="D81" s="26"/>
      <c r="E81" s="26"/>
      <c r="F81" s="19">
        <v>1660092</v>
      </c>
      <c r="G81" s="40"/>
    </row>
    <row r="82" spans="1:7" ht="15.75" x14ac:dyDescent="0.25">
      <c r="A82" s="17">
        <v>6</v>
      </c>
      <c r="B82" s="18" t="s">
        <v>227</v>
      </c>
      <c r="C82" s="26"/>
      <c r="D82" s="26"/>
      <c r="E82" s="26"/>
      <c r="F82" s="19">
        <v>1037697</v>
      </c>
      <c r="G82" s="40"/>
    </row>
    <row r="83" spans="1:7" ht="15.75" x14ac:dyDescent="0.25">
      <c r="A83" s="17">
        <v>7</v>
      </c>
      <c r="B83" s="18" t="s">
        <v>548</v>
      </c>
      <c r="C83" s="26"/>
      <c r="D83" s="26"/>
      <c r="E83" s="26"/>
      <c r="F83" s="19">
        <v>0</v>
      </c>
      <c r="G83" s="40"/>
    </row>
    <row r="84" spans="1:7" ht="15.75" x14ac:dyDescent="0.25">
      <c r="A84" s="17">
        <v>8</v>
      </c>
      <c r="B84" s="18" t="s">
        <v>794</v>
      </c>
      <c r="C84" s="26"/>
      <c r="D84" s="26"/>
      <c r="E84" s="26"/>
      <c r="F84" s="19">
        <v>0</v>
      </c>
      <c r="G84" s="40"/>
    </row>
    <row r="85" spans="1:7" ht="15.75" x14ac:dyDescent="0.25">
      <c r="A85" s="17">
        <v>9</v>
      </c>
      <c r="B85" s="18" t="s">
        <v>41</v>
      </c>
      <c r="C85" s="26"/>
      <c r="D85" s="26"/>
      <c r="E85" s="26"/>
      <c r="F85" s="19">
        <v>360000</v>
      </c>
      <c r="G85" s="40"/>
    </row>
    <row r="86" spans="1:7" ht="15.75" x14ac:dyDescent="0.25">
      <c r="A86" s="17">
        <v>10</v>
      </c>
      <c r="B86" s="18" t="s">
        <v>42</v>
      </c>
      <c r="C86" s="26"/>
      <c r="D86" s="26"/>
      <c r="E86" s="26"/>
      <c r="F86" s="19">
        <v>200000</v>
      </c>
      <c r="G86" s="40"/>
    </row>
    <row r="87" spans="1:7" ht="15.75" x14ac:dyDescent="0.25">
      <c r="A87" s="17"/>
      <c r="B87" s="18"/>
      <c r="C87" s="26"/>
      <c r="D87" s="26"/>
      <c r="E87" s="26"/>
      <c r="F87" s="19"/>
      <c r="G87" s="49">
        <f>SUM(F77:F86)</f>
        <v>69661474</v>
      </c>
    </row>
    <row r="88" spans="1:7" ht="15.75" x14ac:dyDescent="0.25">
      <c r="A88" s="17"/>
      <c r="B88" s="18"/>
      <c r="C88" s="26"/>
      <c r="D88" s="35"/>
      <c r="E88" s="26"/>
      <c r="F88" s="19"/>
      <c r="G88" s="77"/>
    </row>
    <row r="89" spans="1:7" ht="15.75" x14ac:dyDescent="0.25">
      <c r="A89" s="17">
        <v>11</v>
      </c>
      <c r="B89" s="18" t="s">
        <v>342</v>
      </c>
      <c r="C89" s="127"/>
      <c r="D89" s="35" t="s">
        <v>988</v>
      </c>
      <c r="E89" s="26" t="s">
        <v>989</v>
      </c>
      <c r="F89" s="19"/>
      <c r="G89" s="39">
        <v>25960000</v>
      </c>
    </row>
    <row r="90" spans="1:7" ht="15.75" x14ac:dyDescent="0.25">
      <c r="A90" s="17"/>
      <c r="B90" s="18"/>
      <c r="C90" s="26"/>
      <c r="D90" s="26"/>
      <c r="E90" s="26"/>
      <c r="F90" s="19"/>
      <c r="G90" s="39"/>
    </row>
    <row r="91" spans="1:7" ht="15.75" x14ac:dyDescent="0.25">
      <c r="A91" s="17"/>
      <c r="B91" s="18"/>
      <c r="C91" s="26"/>
      <c r="D91" s="26"/>
      <c r="E91" s="26"/>
      <c r="F91" s="19"/>
      <c r="G91" s="39"/>
    </row>
    <row r="92" spans="1:7" ht="15.75" x14ac:dyDescent="0.25">
      <c r="A92" s="17"/>
      <c r="B92" s="18"/>
      <c r="C92" s="18"/>
      <c r="D92" s="18"/>
      <c r="E92" s="13" t="s">
        <v>43</v>
      </c>
      <c r="F92" s="19"/>
      <c r="G92" s="44">
        <f>SUM(G87:G91)</f>
        <v>95621474</v>
      </c>
    </row>
    <row r="93" spans="1:7" ht="15.75" x14ac:dyDescent="0.25">
      <c r="A93" s="20"/>
      <c r="B93" s="16"/>
      <c r="C93" s="16"/>
      <c r="D93" s="16"/>
      <c r="E93" s="16"/>
      <c r="F93" s="21"/>
      <c r="G93" s="21"/>
    </row>
    <row r="94" spans="1:7" ht="15.75" x14ac:dyDescent="0.25">
      <c r="A94" s="20"/>
      <c r="B94" s="16" t="s">
        <v>990</v>
      </c>
      <c r="C94" s="16"/>
      <c r="D94" s="16"/>
      <c r="E94" s="16"/>
      <c r="F94" s="21"/>
      <c r="G94" s="16"/>
    </row>
    <row r="95" spans="1:7" x14ac:dyDescent="0.25">
      <c r="A95" s="8"/>
      <c r="B95" s="120" t="s">
        <v>976</v>
      </c>
      <c r="C95" s="120" t="s">
        <v>31</v>
      </c>
      <c r="E95" s="8" t="s">
        <v>36</v>
      </c>
      <c r="F95" s="11"/>
    </row>
    <row r="96" spans="1:7" x14ac:dyDescent="0.25">
      <c r="A96" s="8"/>
      <c r="F96" s="11"/>
    </row>
    <row r="97" spans="1:7" x14ac:dyDescent="0.25">
      <c r="A97" s="8"/>
      <c r="F97" s="11"/>
    </row>
    <row r="98" spans="1:7" x14ac:dyDescent="0.25">
      <c r="A98" s="8"/>
      <c r="F98" s="11"/>
    </row>
    <row r="99" spans="1:7" x14ac:dyDescent="0.25">
      <c r="A99" s="8"/>
      <c r="F99" s="11"/>
    </row>
    <row r="100" spans="1:7" x14ac:dyDescent="0.25">
      <c r="B100" s="140" t="s">
        <v>977</v>
      </c>
      <c r="C100" s="24" t="s">
        <v>768</v>
      </c>
      <c r="D100" s="24"/>
      <c r="E100" s="24" t="s">
        <v>3</v>
      </c>
      <c r="F100" s="45" t="s">
        <v>872</v>
      </c>
    </row>
    <row r="101" spans="1:7" x14ac:dyDescent="0.25">
      <c r="B101" s="120" t="s">
        <v>978</v>
      </c>
      <c r="C101" s="1" t="s">
        <v>33</v>
      </c>
      <c r="E101" s="1" t="s">
        <v>6</v>
      </c>
      <c r="F101" s="11" t="s">
        <v>37</v>
      </c>
    </row>
    <row r="103" spans="1:7" ht="15.75" x14ac:dyDescent="0.25">
      <c r="A103" s="2" t="s">
        <v>0</v>
      </c>
      <c r="B103" s="3"/>
      <c r="C103" s="3"/>
      <c r="D103" s="3"/>
      <c r="E103" s="3"/>
      <c r="F103" s="9"/>
      <c r="G103" s="4"/>
    </row>
    <row r="104" spans="1:7" ht="15.75" x14ac:dyDescent="0.25">
      <c r="A104" s="47" t="s">
        <v>991</v>
      </c>
      <c r="B104" s="48"/>
      <c r="C104" s="2"/>
      <c r="D104" s="2"/>
      <c r="E104" s="2"/>
      <c r="F104" s="10"/>
      <c r="G104" s="4"/>
    </row>
    <row r="105" spans="1:7" ht="15.75" x14ac:dyDescent="0.25">
      <c r="A105" s="47"/>
      <c r="B105" s="48"/>
      <c r="C105" s="2"/>
      <c r="D105" s="2"/>
      <c r="E105" s="2"/>
      <c r="F105" s="10"/>
      <c r="G105" s="4"/>
    </row>
    <row r="106" spans="1:7" ht="15.75" x14ac:dyDescent="0.25">
      <c r="A106" s="27" t="s">
        <v>992</v>
      </c>
      <c r="B106" s="27"/>
      <c r="C106" s="16"/>
      <c r="D106" s="16"/>
      <c r="E106" s="16"/>
      <c r="F106" s="21"/>
      <c r="G106" s="16"/>
    </row>
    <row r="107" spans="1:7" ht="15.75" x14ac:dyDescent="0.25">
      <c r="A107" s="27" t="s">
        <v>993</v>
      </c>
      <c r="B107" s="27"/>
      <c r="C107" s="16"/>
      <c r="D107" s="16"/>
      <c r="E107" s="16"/>
      <c r="F107" s="21"/>
      <c r="G107" s="16"/>
    </row>
    <row r="108" spans="1:7" ht="15.75" x14ac:dyDescent="0.25">
      <c r="A108" s="27" t="s">
        <v>994</v>
      </c>
      <c r="B108" s="27"/>
      <c r="C108" s="16"/>
      <c r="D108" s="16"/>
      <c r="E108" s="16"/>
      <c r="F108" s="21"/>
      <c r="G108" s="16"/>
    </row>
    <row r="109" spans="1:7" x14ac:dyDescent="0.25">
      <c r="F109" s="11"/>
    </row>
    <row r="110" spans="1:7" ht="15.75" x14ac:dyDescent="0.25">
      <c r="A110" s="12" t="s">
        <v>13</v>
      </c>
      <c r="B110" s="13" t="s">
        <v>12</v>
      </c>
      <c r="C110" s="14" t="s">
        <v>15</v>
      </c>
      <c r="D110" s="14" t="s">
        <v>521</v>
      </c>
      <c r="E110" s="14" t="s">
        <v>1</v>
      </c>
      <c r="F110" s="22" t="s">
        <v>8</v>
      </c>
      <c r="G110" s="12" t="s">
        <v>2</v>
      </c>
    </row>
    <row r="111" spans="1:7" ht="15.75" x14ac:dyDescent="0.25">
      <c r="A111" s="17">
        <v>1</v>
      </c>
      <c r="B111" s="18" t="s">
        <v>39</v>
      </c>
      <c r="C111" s="14"/>
      <c r="D111" s="14"/>
      <c r="E111" s="14"/>
      <c r="F111" s="19">
        <v>0</v>
      </c>
      <c r="G111" s="12"/>
    </row>
    <row r="112" spans="1:7" ht="15.75" x14ac:dyDescent="0.25">
      <c r="A112" s="17">
        <v>2</v>
      </c>
      <c r="B112" s="18" t="s">
        <v>446</v>
      </c>
      <c r="C112" s="14"/>
      <c r="D112" s="14"/>
      <c r="E112" s="14"/>
      <c r="F112" s="19">
        <v>36833740</v>
      </c>
      <c r="G112" s="39"/>
    </row>
    <row r="113" spans="1:7" ht="15.75" x14ac:dyDescent="0.25">
      <c r="A113" s="17">
        <v>3</v>
      </c>
      <c r="B113" s="18" t="s">
        <v>153</v>
      </c>
      <c r="C113" s="14"/>
      <c r="D113" s="14"/>
      <c r="E113" s="14"/>
      <c r="F113" s="19">
        <v>0</v>
      </c>
      <c r="G113" s="39"/>
    </row>
    <row r="114" spans="1:7" ht="15.75" x14ac:dyDescent="0.25">
      <c r="A114" s="17">
        <v>4</v>
      </c>
      <c r="B114" s="18" t="s">
        <v>541</v>
      </c>
      <c r="C114" s="14"/>
      <c r="D114" s="14"/>
      <c r="E114" s="14"/>
      <c r="F114" s="19">
        <v>0</v>
      </c>
      <c r="G114" s="39"/>
    </row>
    <row r="115" spans="1:7" ht="15.75" x14ac:dyDescent="0.25">
      <c r="A115" s="17">
        <v>5</v>
      </c>
      <c r="B115" s="18" t="s">
        <v>38</v>
      </c>
      <c r="C115" s="26"/>
      <c r="D115" s="26"/>
      <c r="E115" s="26"/>
      <c r="F115" s="19">
        <v>920844</v>
      </c>
      <c r="G115" s="40"/>
    </row>
    <row r="116" spans="1:7" ht="15.75" x14ac:dyDescent="0.25">
      <c r="A116" s="17">
        <v>6</v>
      </c>
      <c r="B116" s="18" t="s">
        <v>227</v>
      </c>
      <c r="C116" s="26"/>
      <c r="D116" s="26"/>
      <c r="E116" s="26"/>
      <c r="F116" s="19">
        <v>608516</v>
      </c>
      <c r="G116" s="40"/>
    </row>
    <row r="117" spans="1:7" ht="15.75" x14ac:dyDescent="0.25">
      <c r="A117" s="17">
        <v>7</v>
      </c>
      <c r="B117" s="18" t="s">
        <v>548</v>
      </c>
      <c r="C117" s="26"/>
      <c r="D117" s="26"/>
      <c r="E117" s="26"/>
      <c r="F117" s="19">
        <v>0</v>
      </c>
      <c r="G117" s="40"/>
    </row>
    <row r="118" spans="1:7" ht="15.75" x14ac:dyDescent="0.25">
      <c r="A118" s="17">
        <v>8</v>
      </c>
      <c r="B118" s="18" t="s">
        <v>794</v>
      </c>
      <c r="C118" s="26"/>
      <c r="D118" s="26"/>
      <c r="E118" s="26"/>
      <c r="F118" s="19">
        <v>0</v>
      </c>
      <c r="G118" s="40"/>
    </row>
    <row r="119" spans="1:7" ht="15.75" x14ac:dyDescent="0.25">
      <c r="A119" s="17">
        <v>9</v>
      </c>
      <c r="B119" s="18" t="s">
        <v>41</v>
      </c>
      <c r="C119" s="26"/>
      <c r="D119" s="26"/>
      <c r="E119" s="26"/>
      <c r="F119" s="19">
        <v>150000</v>
      </c>
      <c r="G119" s="40"/>
    </row>
    <row r="120" spans="1:7" ht="15.75" x14ac:dyDescent="0.25">
      <c r="A120" s="17">
        <v>10</v>
      </c>
      <c r="B120" s="18" t="s">
        <v>42</v>
      </c>
      <c r="C120" s="26"/>
      <c r="D120" s="26"/>
      <c r="E120" s="26"/>
      <c r="F120" s="19">
        <v>200000</v>
      </c>
      <c r="G120" s="40"/>
    </row>
    <row r="121" spans="1:7" ht="15.75" x14ac:dyDescent="0.25">
      <c r="A121" s="17"/>
      <c r="B121" s="18"/>
      <c r="C121" s="26"/>
      <c r="D121" s="26"/>
      <c r="E121" s="26"/>
      <c r="F121" s="19"/>
      <c r="G121" s="49">
        <f>SUM(F111:F120)</f>
        <v>38713100</v>
      </c>
    </row>
    <row r="122" spans="1:7" ht="15.75" x14ac:dyDescent="0.25">
      <c r="A122" s="17"/>
      <c r="B122" s="18"/>
      <c r="C122" s="26"/>
      <c r="D122" s="35"/>
      <c r="E122" s="26"/>
      <c r="F122" s="19"/>
      <c r="G122" s="77"/>
    </row>
    <row r="123" spans="1:7" ht="15.75" x14ac:dyDescent="0.25">
      <c r="A123" s="17">
        <v>11</v>
      </c>
      <c r="B123" s="18" t="s">
        <v>995</v>
      </c>
      <c r="C123" s="127"/>
      <c r="D123" s="26" t="s">
        <v>611</v>
      </c>
      <c r="E123" s="26"/>
      <c r="F123" s="19"/>
      <c r="G123" s="39">
        <v>15000000</v>
      </c>
    </row>
    <row r="124" spans="1:7" ht="15.75" x14ac:dyDescent="0.25">
      <c r="A124" s="17"/>
      <c r="B124" s="18"/>
      <c r="C124" s="26"/>
      <c r="D124" s="26"/>
      <c r="E124" s="26"/>
      <c r="F124" s="19"/>
      <c r="G124" s="39"/>
    </row>
    <row r="125" spans="1:7" ht="15.75" x14ac:dyDescent="0.25">
      <c r="A125" s="17"/>
      <c r="B125" s="18"/>
      <c r="C125" s="26"/>
      <c r="D125" s="26"/>
      <c r="E125" s="26"/>
      <c r="F125" s="19"/>
      <c r="G125" s="39"/>
    </row>
    <row r="126" spans="1:7" ht="15.75" x14ac:dyDescent="0.25">
      <c r="A126" s="17"/>
      <c r="B126" s="18"/>
      <c r="C126" s="18"/>
      <c r="D126" s="18"/>
      <c r="E126" s="13" t="s">
        <v>43</v>
      </c>
      <c r="F126" s="19"/>
      <c r="G126" s="44">
        <f>SUM(G121:G125)</f>
        <v>53713100</v>
      </c>
    </row>
    <row r="127" spans="1:7" ht="15.75" x14ac:dyDescent="0.25">
      <c r="A127" s="20"/>
      <c r="B127" s="16"/>
      <c r="C127" s="16"/>
      <c r="D127" s="16"/>
      <c r="E127" s="16"/>
      <c r="F127" s="21"/>
      <c r="G127" s="21"/>
    </row>
    <row r="128" spans="1:7" ht="15.75" x14ac:dyDescent="0.25">
      <c r="A128" s="20"/>
      <c r="B128" s="16" t="s">
        <v>990</v>
      </c>
      <c r="C128" s="16"/>
      <c r="D128" s="16"/>
      <c r="E128" s="16"/>
      <c r="F128" s="21"/>
      <c r="G128" s="16"/>
    </row>
    <row r="129" spans="1:7" x14ac:dyDescent="0.25">
      <c r="A129" s="8"/>
      <c r="B129" s="120" t="s">
        <v>976</v>
      </c>
      <c r="C129" s="120" t="s">
        <v>31</v>
      </c>
      <c r="E129" s="8" t="s">
        <v>36</v>
      </c>
      <c r="F129" s="11"/>
    </row>
    <row r="130" spans="1:7" x14ac:dyDescent="0.25">
      <c r="A130" s="8"/>
      <c r="F130" s="11"/>
    </row>
    <row r="131" spans="1:7" x14ac:dyDescent="0.25">
      <c r="A131" s="8"/>
      <c r="F131" s="11"/>
    </row>
    <row r="132" spans="1:7" x14ac:dyDescent="0.25">
      <c r="A132" s="8"/>
      <c r="F132" s="11"/>
    </row>
    <row r="133" spans="1:7" x14ac:dyDescent="0.25">
      <c r="A133" s="8"/>
      <c r="F133" s="11"/>
    </row>
    <row r="134" spans="1:7" x14ac:dyDescent="0.25">
      <c r="B134" s="140" t="s">
        <v>977</v>
      </c>
      <c r="C134" s="24" t="s">
        <v>768</v>
      </c>
      <c r="D134" s="24"/>
      <c r="E134" s="24" t="s">
        <v>3</v>
      </c>
      <c r="F134" s="45" t="s">
        <v>872</v>
      </c>
    </row>
    <row r="135" spans="1:7" x14ac:dyDescent="0.25">
      <c r="B135" s="120" t="s">
        <v>978</v>
      </c>
      <c r="C135" s="1" t="s">
        <v>33</v>
      </c>
      <c r="E135" s="1" t="s">
        <v>6</v>
      </c>
      <c r="F135" s="11" t="s">
        <v>37</v>
      </c>
    </row>
    <row r="137" spans="1:7" ht="15.75" x14ac:dyDescent="0.25">
      <c r="A137" s="2" t="s">
        <v>0</v>
      </c>
      <c r="B137" s="3"/>
      <c r="C137" s="3"/>
      <c r="D137" s="3"/>
      <c r="E137" s="3"/>
      <c r="F137" s="9"/>
      <c r="G137" s="4"/>
    </row>
    <row r="138" spans="1:7" ht="15.75" x14ac:dyDescent="0.25">
      <c r="A138" s="47" t="s">
        <v>996</v>
      </c>
      <c r="B138" s="48"/>
      <c r="C138" s="2"/>
      <c r="D138" s="2"/>
      <c r="E138" s="2"/>
      <c r="F138" s="10"/>
      <c r="G138" s="4"/>
    </row>
    <row r="139" spans="1:7" ht="15.75" x14ac:dyDescent="0.25">
      <c r="A139" s="47"/>
      <c r="B139" s="48"/>
      <c r="C139" s="2"/>
      <c r="D139" s="2"/>
      <c r="E139" s="2"/>
      <c r="F139" s="10"/>
      <c r="G139" s="4"/>
    </row>
    <row r="140" spans="1:7" ht="15.75" x14ac:dyDescent="0.25">
      <c r="A140" s="27" t="s">
        <v>997</v>
      </c>
      <c r="B140" s="27"/>
      <c r="C140" s="16"/>
      <c r="D140" s="16"/>
      <c r="E140" s="16"/>
      <c r="F140" s="21"/>
      <c r="G140" s="16"/>
    </row>
    <row r="141" spans="1:7" ht="15.75" x14ac:dyDescent="0.25">
      <c r="A141" s="27" t="s">
        <v>998</v>
      </c>
      <c r="B141" s="27"/>
      <c r="C141" s="16"/>
      <c r="D141" s="16"/>
      <c r="E141" s="16"/>
      <c r="F141" s="21"/>
      <c r="G141" s="16"/>
    </row>
    <row r="142" spans="1:7" ht="15.75" x14ac:dyDescent="0.25">
      <c r="A142" s="27" t="s">
        <v>999</v>
      </c>
      <c r="B142" s="27"/>
      <c r="C142" s="16"/>
      <c r="D142" s="16"/>
      <c r="E142" s="16"/>
      <c r="F142" s="21"/>
      <c r="G142" s="16"/>
    </row>
    <row r="143" spans="1:7" x14ac:dyDescent="0.25">
      <c r="F143" s="11"/>
    </row>
    <row r="144" spans="1:7" ht="15.75" x14ac:dyDescent="0.25">
      <c r="A144" s="12" t="s">
        <v>13</v>
      </c>
      <c r="B144" s="13" t="s">
        <v>12</v>
      </c>
      <c r="C144" s="14" t="s">
        <v>15</v>
      </c>
      <c r="D144" s="14" t="s">
        <v>521</v>
      </c>
      <c r="E144" s="14" t="s">
        <v>1</v>
      </c>
      <c r="F144" s="22" t="s">
        <v>8</v>
      </c>
      <c r="G144" s="12" t="s">
        <v>2</v>
      </c>
    </row>
    <row r="145" spans="1:7" ht="15.75" x14ac:dyDescent="0.25">
      <c r="A145" s="17">
        <v>1</v>
      </c>
      <c r="B145" s="18" t="s">
        <v>39</v>
      </c>
      <c r="C145" s="14"/>
      <c r="D145" s="14"/>
      <c r="E145" s="14"/>
      <c r="F145" s="19">
        <v>22500180</v>
      </c>
      <c r="G145" s="12"/>
    </row>
    <row r="146" spans="1:7" ht="15.75" x14ac:dyDescent="0.25">
      <c r="A146" s="17">
        <v>2</v>
      </c>
      <c r="B146" s="18" t="s">
        <v>446</v>
      </c>
      <c r="C146" s="14"/>
      <c r="D146" s="14"/>
      <c r="E146" s="14"/>
      <c r="F146" s="19">
        <v>0</v>
      </c>
      <c r="G146" s="39"/>
    </row>
    <row r="147" spans="1:7" ht="15.75" x14ac:dyDescent="0.25">
      <c r="A147" s="17">
        <v>3</v>
      </c>
      <c r="B147" s="18" t="s">
        <v>153</v>
      </c>
      <c r="C147" s="14"/>
      <c r="D147" s="14"/>
      <c r="E147" s="14"/>
      <c r="F147" s="19">
        <v>0</v>
      </c>
      <c r="G147" s="39"/>
    </row>
    <row r="148" spans="1:7" ht="15.75" x14ac:dyDescent="0.25">
      <c r="A148" s="17">
        <v>4</v>
      </c>
      <c r="B148" s="18" t="s">
        <v>541</v>
      </c>
      <c r="C148" s="14"/>
      <c r="D148" s="14"/>
      <c r="E148" s="14"/>
      <c r="F148" s="19">
        <v>0</v>
      </c>
      <c r="G148" s="39"/>
    </row>
    <row r="149" spans="1:7" ht="15.75" x14ac:dyDescent="0.25">
      <c r="A149" s="17">
        <v>5</v>
      </c>
      <c r="B149" s="18" t="s">
        <v>38</v>
      </c>
      <c r="C149" s="26"/>
      <c r="D149" s="26"/>
      <c r="E149" s="26"/>
      <c r="F149" s="19">
        <v>562505</v>
      </c>
      <c r="G149" s="40"/>
    </row>
    <row r="150" spans="1:7" ht="15.75" x14ac:dyDescent="0.25">
      <c r="A150" s="17">
        <v>6</v>
      </c>
      <c r="B150" s="18" t="s">
        <v>227</v>
      </c>
      <c r="C150" s="26"/>
      <c r="D150" s="26"/>
      <c r="E150" s="26"/>
      <c r="F150" s="19">
        <v>315871</v>
      </c>
      <c r="G150" s="40"/>
    </row>
    <row r="151" spans="1:7" ht="15.75" x14ac:dyDescent="0.25">
      <c r="A151" s="17">
        <v>7</v>
      </c>
      <c r="B151" s="18" t="s">
        <v>548</v>
      </c>
      <c r="C151" s="26"/>
      <c r="D151" s="26"/>
      <c r="E151" s="26"/>
      <c r="F151" s="19">
        <v>0</v>
      </c>
      <c r="G151" s="40"/>
    </row>
    <row r="152" spans="1:7" ht="15.75" x14ac:dyDescent="0.25">
      <c r="A152" s="17">
        <v>8</v>
      </c>
      <c r="B152" s="18" t="s">
        <v>794</v>
      </c>
      <c r="C152" s="26"/>
      <c r="D152" s="26"/>
      <c r="E152" s="26"/>
      <c r="F152" s="19">
        <v>0</v>
      </c>
      <c r="G152" s="40"/>
    </row>
    <row r="153" spans="1:7" ht="15.75" x14ac:dyDescent="0.25">
      <c r="A153" s="17">
        <v>9</v>
      </c>
      <c r="B153" s="18" t="s">
        <v>41</v>
      </c>
      <c r="C153" s="26"/>
      <c r="D153" s="26"/>
      <c r="E153" s="26"/>
      <c r="F153" s="19">
        <v>1440000</v>
      </c>
      <c r="G153" s="40"/>
    </row>
    <row r="154" spans="1:7" ht="15.75" x14ac:dyDescent="0.25">
      <c r="A154" s="17">
        <v>10</v>
      </c>
      <c r="B154" s="18" t="s">
        <v>42</v>
      </c>
      <c r="C154" s="26"/>
      <c r="D154" s="26"/>
      <c r="E154" s="26"/>
      <c r="F154" s="19">
        <v>200000</v>
      </c>
      <c r="G154" s="40"/>
    </row>
    <row r="155" spans="1:7" ht="15.75" x14ac:dyDescent="0.25">
      <c r="A155" s="17"/>
      <c r="B155" s="18"/>
      <c r="C155" s="26"/>
      <c r="D155" s="26"/>
      <c r="E155" s="26"/>
      <c r="F155" s="19"/>
      <c r="G155" s="49">
        <f>SUM(F145:F154)</f>
        <v>25018556</v>
      </c>
    </row>
    <row r="156" spans="1:7" ht="15.75" x14ac:dyDescent="0.25">
      <c r="A156" s="17"/>
      <c r="B156" s="18"/>
      <c r="C156" s="26"/>
      <c r="D156" s="35"/>
      <c r="E156" s="26"/>
      <c r="F156" s="19"/>
      <c r="G156" s="77"/>
    </row>
    <row r="157" spans="1:7" ht="15.75" x14ac:dyDescent="0.25">
      <c r="A157" s="17">
        <v>11</v>
      </c>
      <c r="B157" s="18" t="s">
        <v>336</v>
      </c>
      <c r="C157" s="128" t="s">
        <v>969</v>
      </c>
      <c r="D157" s="119" t="s">
        <v>1004</v>
      </c>
      <c r="E157" s="26" t="s">
        <v>1000</v>
      </c>
      <c r="F157" s="19"/>
      <c r="G157" s="39">
        <v>12100000</v>
      </c>
    </row>
    <row r="158" spans="1:7" ht="15.75" x14ac:dyDescent="0.25">
      <c r="A158" s="17">
        <v>12</v>
      </c>
      <c r="B158" s="18" t="s">
        <v>1001</v>
      </c>
      <c r="C158" s="128" t="s">
        <v>969</v>
      </c>
      <c r="D158" s="35" t="s">
        <v>1005</v>
      </c>
      <c r="E158" s="26" t="s">
        <v>1000</v>
      </c>
      <c r="F158" s="19"/>
      <c r="G158" s="39">
        <v>7127000</v>
      </c>
    </row>
    <row r="159" spans="1:7" ht="15.75" x14ac:dyDescent="0.25">
      <c r="A159" s="17">
        <v>13</v>
      </c>
      <c r="B159" s="18" t="s">
        <v>837</v>
      </c>
      <c r="C159" s="128" t="s">
        <v>969</v>
      </c>
      <c r="D159" s="35" t="s">
        <v>1006</v>
      </c>
      <c r="E159" s="26" t="s">
        <v>1000</v>
      </c>
      <c r="F159" s="19"/>
      <c r="G159" s="39">
        <v>10006500</v>
      </c>
    </row>
    <row r="160" spans="1:7" ht="15.75" x14ac:dyDescent="0.25">
      <c r="A160" s="17">
        <v>14</v>
      </c>
      <c r="B160" s="18" t="s">
        <v>1002</v>
      </c>
      <c r="C160" s="128" t="s">
        <v>969</v>
      </c>
      <c r="D160" s="35" t="s">
        <v>1007</v>
      </c>
      <c r="E160" s="26" t="s">
        <v>1000</v>
      </c>
      <c r="F160" s="19"/>
      <c r="G160" s="39">
        <v>4252000</v>
      </c>
    </row>
    <row r="161" spans="1:8" ht="15.75" x14ac:dyDescent="0.25">
      <c r="A161" s="17">
        <v>15</v>
      </c>
      <c r="B161" s="18" t="s">
        <v>1003</v>
      </c>
      <c r="C161" s="128" t="s">
        <v>969</v>
      </c>
      <c r="D161" s="35" t="s">
        <v>1008</v>
      </c>
      <c r="E161" s="26" t="s">
        <v>1000</v>
      </c>
      <c r="F161" s="19"/>
      <c r="G161" s="39">
        <v>8310000</v>
      </c>
    </row>
    <row r="162" spans="1:8" ht="15.75" x14ac:dyDescent="0.25">
      <c r="A162" s="17">
        <v>16</v>
      </c>
      <c r="B162" s="18" t="s">
        <v>1009</v>
      </c>
      <c r="C162" s="128" t="s">
        <v>969</v>
      </c>
      <c r="D162" s="26"/>
      <c r="E162" s="26" t="s">
        <v>1000</v>
      </c>
      <c r="F162" s="19"/>
      <c r="G162" s="39">
        <v>90345000</v>
      </c>
    </row>
    <row r="163" spans="1:8" ht="15.75" x14ac:dyDescent="0.25">
      <c r="A163" s="17">
        <v>17</v>
      </c>
      <c r="B163" s="18" t="s">
        <v>394</v>
      </c>
      <c r="C163" s="128" t="s">
        <v>969</v>
      </c>
      <c r="D163" s="35" t="s">
        <v>1010</v>
      </c>
      <c r="E163" s="26" t="s">
        <v>1000</v>
      </c>
      <c r="F163" s="19"/>
      <c r="G163" s="39">
        <v>16000000</v>
      </c>
      <c r="H163" s="131">
        <f>SUM(G157:G163)</f>
        <v>148140500</v>
      </c>
    </row>
    <row r="164" spans="1:8" ht="15.75" x14ac:dyDescent="0.25">
      <c r="A164" s="17">
        <v>18</v>
      </c>
      <c r="B164" s="18" t="s">
        <v>1011</v>
      </c>
      <c r="C164" s="76" t="s">
        <v>1012</v>
      </c>
      <c r="D164" s="35"/>
      <c r="E164" s="26"/>
      <c r="F164" s="19"/>
      <c r="G164" s="39">
        <v>840944</v>
      </c>
    </row>
    <row r="165" spans="1:8" ht="15.75" x14ac:dyDescent="0.25">
      <c r="A165" s="17"/>
      <c r="B165" s="18"/>
      <c r="C165" s="26"/>
      <c r="D165" s="26"/>
      <c r="E165" s="26"/>
      <c r="F165" s="19"/>
      <c r="G165" s="39"/>
    </row>
    <row r="166" spans="1:8" ht="15.75" x14ac:dyDescent="0.25">
      <c r="A166" s="17"/>
      <c r="B166" s="18"/>
      <c r="C166" s="18"/>
      <c r="D166" s="18"/>
      <c r="E166" s="13" t="s">
        <v>43</v>
      </c>
      <c r="F166" s="19"/>
      <c r="G166" s="44">
        <f>SUM(G155:G165)</f>
        <v>174000000</v>
      </c>
      <c r="H166" s="123">
        <v>174000000</v>
      </c>
    </row>
    <row r="167" spans="1:8" ht="15.75" x14ac:dyDescent="0.25">
      <c r="A167" s="20"/>
      <c r="B167" s="16"/>
      <c r="C167" s="16"/>
      <c r="D167" s="16"/>
      <c r="E167" s="16"/>
      <c r="F167" s="21"/>
      <c r="G167" s="21"/>
    </row>
    <row r="168" spans="1:8" ht="15.75" x14ac:dyDescent="0.25">
      <c r="A168" s="20"/>
      <c r="B168" s="16" t="s">
        <v>1013</v>
      </c>
      <c r="C168" s="16"/>
      <c r="D168" s="16"/>
      <c r="E168" s="16"/>
      <c r="F168" s="21"/>
      <c r="G168" s="16"/>
    </row>
    <row r="169" spans="1:8" x14ac:dyDescent="0.25">
      <c r="A169" s="8"/>
      <c r="B169" s="120" t="s">
        <v>976</v>
      </c>
      <c r="C169" s="120" t="s">
        <v>31</v>
      </c>
      <c r="E169" s="8" t="s">
        <v>36</v>
      </c>
      <c r="F169" s="11"/>
    </row>
    <row r="170" spans="1:8" x14ac:dyDescent="0.25">
      <c r="A170" s="8"/>
      <c r="F170" s="11"/>
    </row>
    <row r="171" spans="1:8" x14ac:dyDescent="0.25">
      <c r="A171" s="8"/>
      <c r="F171" s="11"/>
    </row>
    <row r="172" spans="1:8" x14ac:dyDescent="0.25">
      <c r="A172" s="8"/>
      <c r="F172" s="11"/>
    </row>
    <row r="173" spans="1:8" x14ac:dyDescent="0.25">
      <c r="A173" s="8"/>
      <c r="F173" s="11"/>
    </row>
    <row r="174" spans="1:8" x14ac:dyDescent="0.25">
      <c r="B174" s="140" t="s">
        <v>977</v>
      </c>
      <c r="C174" s="24" t="s">
        <v>768</v>
      </c>
      <c r="D174" s="24"/>
      <c r="E174" s="24" t="s">
        <v>3</v>
      </c>
      <c r="F174" s="45" t="s">
        <v>872</v>
      </c>
    </row>
    <row r="175" spans="1:8" x14ac:dyDescent="0.25">
      <c r="B175" s="120" t="s">
        <v>978</v>
      </c>
      <c r="C175" s="1" t="s">
        <v>33</v>
      </c>
      <c r="E175" s="1" t="s">
        <v>6</v>
      </c>
      <c r="F175" s="11" t="s">
        <v>37</v>
      </c>
    </row>
    <row r="177" spans="1:7" ht="15.75" x14ac:dyDescent="0.25">
      <c r="A177" s="2" t="s">
        <v>0</v>
      </c>
      <c r="B177" s="3"/>
      <c r="C177" s="3"/>
      <c r="D177" s="3"/>
      <c r="E177" s="3"/>
      <c r="F177" s="9"/>
      <c r="G177" s="4"/>
    </row>
    <row r="178" spans="1:7" ht="15.75" x14ac:dyDescent="0.25">
      <c r="A178" s="47" t="s">
        <v>1014</v>
      </c>
      <c r="B178" s="48"/>
      <c r="C178" s="2"/>
      <c r="D178" s="2"/>
      <c r="E178" s="2"/>
      <c r="F178" s="10"/>
      <c r="G178" s="4"/>
    </row>
    <row r="179" spans="1:7" ht="15.75" x14ac:dyDescent="0.25">
      <c r="A179" s="47"/>
      <c r="B179" s="48"/>
      <c r="C179" s="2"/>
      <c r="D179" s="2"/>
      <c r="E179" s="2"/>
      <c r="F179" s="10"/>
      <c r="G179" s="4"/>
    </row>
    <row r="180" spans="1:7" ht="15.75" x14ac:dyDescent="0.25">
      <c r="A180" s="27" t="s">
        <v>982</v>
      </c>
      <c r="B180" s="27"/>
      <c r="C180" s="16"/>
      <c r="D180" s="16"/>
      <c r="E180" s="16"/>
      <c r="F180" s="21"/>
      <c r="G180" s="16"/>
    </row>
    <row r="181" spans="1:7" ht="15.75" x14ac:dyDescent="0.25">
      <c r="A181" s="27" t="s">
        <v>983</v>
      </c>
      <c r="B181" s="27"/>
      <c r="C181" s="16"/>
      <c r="D181" s="16"/>
      <c r="E181" s="16"/>
      <c r="F181" s="21"/>
      <c r="G181" s="16"/>
    </row>
    <row r="182" spans="1:7" ht="15.75" x14ac:dyDescent="0.25">
      <c r="A182" s="27" t="s">
        <v>958</v>
      </c>
      <c r="B182" s="27"/>
      <c r="C182" s="16"/>
      <c r="D182" s="16"/>
      <c r="E182" s="16"/>
      <c r="F182" s="21"/>
      <c r="G182" s="16"/>
    </row>
    <row r="183" spans="1:7" x14ac:dyDescent="0.25">
      <c r="F183" s="11"/>
    </row>
    <row r="184" spans="1:7" ht="15.75" x14ac:dyDescent="0.25">
      <c r="A184" s="12" t="s">
        <v>13</v>
      </c>
      <c r="B184" s="13" t="s">
        <v>12</v>
      </c>
      <c r="C184" s="14" t="s">
        <v>15</v>
      </c>
      <c r="D184" s="14" t="s">
        <v>521</v>
      </c>
      <c r="E184" s="14" t="s">
        <v>1</v>
      </c>
      <c r="F184" s="22" t="s">
        <v>8</v>
      </c>
      <c r="G184" s="12" t="s">
        <v>2</v>
      </c>
    </row>
    <row r="185" spans="1:7" ht="15.75" x14ac:dyDescent="0.25">
      <c r="A185" s="17">
        <v>1</v>
      </c>
      <c r="B185" s="18" t="s">
        <v>39</v>
      </c>
      <c r="C185" s="14"/>
      <c r="D185" s="14"/>
      <c r="E185" s="14"/>
      <c r="F185" s="19">
        <v>0</v>
      </c>
      <c r="G185" s="12"/>
    </row>
    <row r="186" spans="1:7" ht="15.75" x14ac:dyDescent="0.25">
      <c r="A186" s="17">
        <v>2</v>
      </c>
      <c r="B186" s="18" t="s">
        <v>446</v>
      </c>
      <c r="C186" s="14"/>
      <c r="D186" s="14"/>
      <c r="E186" s="14"/>
      <c r="F186" s="19">
        <v>0</v>
      </c>
      <c r="G186" s="39"/>
    </row>
    <row r="187" spans="1:7" ht="15.75" x14ac:dyDescent="0.25">
      <c r="A187" s="17">
        <v>3</v>
      </c>
      <c r="B187" s="18" t="s">
        <v>153</v>
      </c>
      <c r="C187" s="14"/>
      <c r="D187" s="14"/>
      <c r="E187" s="14"/>
      <c r="F187" s="19">
        <v>0</v>
      </c>
      <c r="G187" s="39"/>
    </row>
    <row r="188" spans="1:7" ht="15.75" x14ac:dyDescent="0.25">
      <c r="A188" s="17">
        <v>4</v>
      </c>
      <c r="B188" s="18" t="s">
        <v>541</v>
      </c>
      <c r="C188" s="14"/>
      <c r="D188" s="14"/>
      <c r="E188" s="14"/>
      <c r="F188" s="19">
        <v>0</v>
      </c>
      <c r="G188" s="39"/>
    </row>
    <row r="189" spans="1:7" ht="15.75" x14ac:dyDescent="0.25">
      <c r="A189" s="17">
        <v>5</v>
      </c>
      <c r="B189" s="18" t="s">
        <v>38</v>
      </c>
      <c r="C189" s="26"/>
      <c r="D189" s="26"/>
      <c r="E189" s="26"/>
      <c r="F189" s="19">
        <v>0</v>
      </c>
      <c r="G189" s="40"/>
    </row>
    <row r="190" spans="1:7" ht="15.75" x14ac:dyDescent="0.25">
      <c r="A190" s="17">
        <v>6</v>
      </c>
      <c r="B190" s="18" t="s">
        <v>227</v>
      </c>
      <c r="C190" s="26"/>
      <c r="D190" s="26"/>
      <c r="E190" s="26"/>
      <c r="F190" s="19">
        <v>0</v>
      </c>
      <c r="G190" s="40"/>
    </row>
    <row r="191" spans="1:7" ht="15.75" x14ac:dyDescent="0.25">
      <c r="A191" s="17">
        <v>7</v>
      </c>
      <c r="B191" s="18" t="s">
        <v>548</v>
      </c>
      <c r="C191" s="26"/>
      <c r="D191" s="26"/>
      <c r="E191" s="26"/>
      <c r="F191" s="19">
        <v>0</v>
      </c>
      <c r="G191" s="40"/>
    </row>
    <row r="192" spans="1:7" ht="15.75" x14ac:dyDescent="0.25">
      <c r="A192" s="17">
        <v>8</v>
      </c>
      <c r="B192" s="18" t="s">
        <v>794</v>
      </c>
      <c r="C192" s="26"/>
      <c r="D192" s="26"/>
      <c r="E192" s="26"/>
      <c r="F192" s="19">
        <v>0</v>
      </c>
      <c r="G192" s="40"/>
    </row>
    <row r="193" spans="1:8" ht="15.75" x14ac:dyDescent="0.25">
      <c r="A193" s="17">
        <v>9</v>
      </c>
      <c r="B193" s="18" t="s">
        <v>41</v>
      </c>
      <c r="C193" s="26"/>
      <c r="D193" s="26"/>
      <c r="E193" s="26"/>
      <c r="F193" s="19">
        <v>0</v>
      </c>
      <c r="G193" s="40"/>
    </row>
    <row r="194" spans="1:8" ht="15.75" x14ac:dyDescent="0.25">
      <c r="A194" s="17">
        <v>10</v>
      </c>
      <c r="B194" s="18" t="s">
        <v>42</v>
      </c>
      <c r="C194" s="26"/>
      <c r="D194" s="26"/>
      <c r="E194" s="26"/>
      <c r="F194" s="19">
        <v>0</v>
      </c>
      <c r="G194" s="40"/>
    </row>
    <row r="195" spans="1:8" ht="15.75" x14ac:dyDescent="0.25">
      <c r="A195" s="17"/>
      <c r="B195" s="18"/>
      <c r="C195" s="26"/>
      <c r="D195" s="26"/>
      <c r="E195" s="26"/>
      <c r="F195" s="19"/>
      <c r="G195" s="49">
        <f>SUM(F185:F194)</f>
        <v>0</v>
      </c>
    </row>
    <row r="196" spans="1:8" ht="15.75" x14ac:dyDescent="0.25">
      <c r="A196" s="17"/>
      <c r="B196" s="18"/>
      <c r="C196" s="26"/>
      <c r="D196" s="35"/>
      <c r="E196" s="26"/>
      <c r="F196" s="19"/>
      <c r="G196" s="77"/>
    </row>
    <row r="197" spans="1:8" ht="15.75" x14ac:dyDescent="0.25">
      <c r="A197" s="17">
        <v>11</v>
      </c>
      <c r="B197" s="18" t="s">
        <v>1015</v>
      </c>
      <c r="C197" s="141" t="s">
        <v>611</v>
      </c>
      <c r="D197" s="35"/>
      <c r="E197" s="26"/>
      <c r="F197" s="19"/>
      <c r="G197" s="39">
        <v>55000000</v>
      </c>
    </row>
    <row r="198" spans="1:8" ht="15.75" x14ac:dyDescent="0.25">
      <c r="A198" s="17"/>
      <c r="B198" s="18"/>
      <c r="C198" s="141"/>
      <c r="D198" s="26"/>
      <c r="E198" s="26"/>
      <c r="F198" s="19"/>
      <c r="G198" s="39"/>
    </row>
    <row r="199" spans="1:8" ht="15.75" x14ac:dyDescent="0.25">
      <c r="A199" s="17"/>
      <c r="B199" s="18"/>
      <c r="C199" s="141"/>
      <c r="D199" s="26"/>
      <c r="E199" s="26"/>
      <c r="F199" s="19"/>
      <c r="G199" s="39"/>
    </row>
    <row r="200" spans="1:8" ht="15.75" x14ac:dyDescent="0.25">
      <c r="A200" s="17"/>
      <c r="B200" s="18"/>
      <c r="C200" s="18"/>
      <c r="D200" s="18"/>
      <c r="E200" s="13" t="s">
        <v>43</v>
      </c>
      <c r="F200" s="19"/>
      <c r="G200" s="44">
        <f>SUM(G195:G198)</f>
        <v>55000000</v>
      </c>
      <c r="H200" s="123"/>
    </row>
    <row r="201" spans="1:8" ht="15.75" x14ac:dyDescent="0.25">
      <c r="A201" s="20"/>
      <c r="B201" s="16"/>
      <c r="C201" s="16"/>
      <c r="D201" s="16"/>
      <c r="E201" s="16"/>
      <c r="F201" s="21"/>
      <c r="G201" s="21"/>
    </row>
    <row r="202" spans="1:8" ht="15.75" x14ac:dyDescent="0.25">
      <c r="A202" s="20"/>
      <c r="B202" s="16" t="s">
        <v>1013</v>
      </c>
      <c r="C202" s="16"/>
      <c r="D202" s="16"/>
      <c r="E202" s="16"/>
      <c r="F202" s="21"/>
      <c r="G202" s="16"/>
    </row>
    <row r="203" spans="1:8" x14ac:dyDescent="0.25">
      <c r="A203" s="8"/>
      <c r="B203" s="120" t="s">
        <v>976</v>
      </c>
      <c r="C203" s="120" t="s">
        <v>31</v>
      </c>
      <c r="E203" s="8" t="s">
        <v>36</v>
      </c>
      <c r="F203" s="11"/>
    </row>
    <row r="204" spans="1:8" x14ac:dyDescent="0.25">
      <c r="A204" s="8"/>
      <c r="F204" s="11"/>
    </row>
    <row r="205" spans="1:8" x14ac:dyDescent="0.25">
      <c r="A205" s="8"/>
      <c r="F205" s="11"/>
    </row>
    <row r="206" spans="1:8" x14ac:dyDescent="0.25">
      <c r="A206" s="8"/>
      <c r="F206" s="11"/>
    </row>
    <row r="207" spans="1:8" x14ac:dyDescent="0.25">
      <c r="A207" s="8"/>
      <c r="F207" s="11"/>
    </row>
    <row r="208" spans="1:8" x14ac:dyDescent="0.25">
      <c r="B208" s="140" t="s">
        <v>977</v>
      </c>
      <c r="C208" s="24" t="s">
        <v>768</v>
      </c>
      <c r="D208" s="24"/>
      <c r="E208" s="24" t="s">
        <v>3</v>
      </c>
      <c r="F208" s="45" t="s">
        <v>872</v>
      </c>
    </row>
    <row r="209" spans="1:7" x14ac:dyDescent="0.25">
      <c r="B209" s="120" t="s">
        <v>978</v>
      </c>
      <c r="C209" s="1" t="s">
        <v>33</v>
      </c>
      <c r="E209" s="1" t="s">
        <v>6</v>
      </c>
      <c r="F209" s="11" t="s">
        <v>37</v>
      </c>
    </row>
    <row r="211" spans="1:7" ht="15.75" x14ac:dyDescent="0.25">
      <c r="A211" s="2" t="s">
        <v>0</v>
      </c>
      <c r="B211" s="3"/>
      <c r="C211" s="3"/>
      <c r="D211" s="3"/>
      <c r="E211" s="3"/>
      <c r="F211" s="9"/>
      <c r="G211" s="4"/>
    </row>
    <row r="212" spans="1:7" ht="15.75" x14ac:dyDescent="0.25">
      <c r="A212" s="47" t="s">
        <v>1016</v>
      </c>
      <c r="B212" s="48"/>
      <c r="C212" s="2"/>
      <c r="D212" s="2"/>
      <c r="E212" s="2"/>
      <c r="F212" s="10"/>
      <c r="G212" s="4"/>
    </row>
    <row r="213" spans="1:7" ht="15.75" x14ac:dyDescent="0.25">
      <c r="A213" s="47"/>
      <c r="B213" s="48"/>
      <c r="C213" s="2"/>
      <c r="D213" s="2"/>
      <c r="E213" s="2"/>
      <c r="F213" s="10"/>
      <c r="G213" s="4"/>
    </row>
    <row r="214" spans="1:7" ht="15.75" x14ac:dyDescent="0.25">
      <c r="A214" s="27" t="s">
        <v>986</v>
      </c>
      <c r="B214" s="27"/>
      <c r="C214" s="16"/>
      <c r="D214" s="16"/>
      <c r="E214" s="16"/>
      <c r="F214" s="21"/>
      <c r="G214" s="16"/>
    </row>
    <row r="215" spans="1:7" ht="15.75" x14ac:dyDescent="0.25">
      <c r="A215" s="27" t="s">
        <v>897</v>
      </c>
      <c r="B215" s="27"/>
      <c r="C215" s="16"/>
      <c r="D215" s="16"/>
      <c r="E215" s="16"/>
      <c r="F215" s="21"/>
      <c r="G215" s="16"/>
    </row>
    <row r="216" spans="1:7" ht="15.75" x14ac:dyDescent="0.25">
      <c r="A216" s="27" t="s">
        <v>987</v>
      </c>
      <c r="B216" s="27"/>
      <c r="C216" s="16"/>
      <c r="D216" s="16"/>
      <c r="E216" s="16"/>
      <c r="F216" s="21"/>
      <c r="G216" s="16"/>
    </row>
    <row r="217" spans="1:7" x14ac:dyDescent="0.25">
      <c r="F217" s="11"/>
    </row>
    <row r="218" spans="1:7" ht="15.75" x14ac:dyDescent="0.25">
      <c r="A218" s="12" t="s">
        <v>13</v>
      </c>
      <c r="B218" s="13" t="s">
        <v>12</v>
      </c>
      <c r="C218" s="14" t="s">
        <v>15</v>
      </c>
      <c r="D218" s="14" t="s">
        <v>521</v>
      </c>
      <c r="E218" s="14" t="s">
        <v>1</v>
      </c>
      <c r="F218" s="22" t="s">
        <v>8</v>
      </c>
      <c r="G218" s="12" t="s">
        <v>2</v>
      </c>
    </row>
    <row r="219" spans="1:7" ht="15.75" x14ac:dyDescent="0.25">
      <c r="A219" s="17">
        <v>1</v>
      </c>
      <c r="B219" s="18" t="s">
        <v>39</v>
      </c>
      <c r="C219" s="14"/>
      <c r="D219" s="14"/>
      <c r="E219" s="14"/>
      <c r="F219" s="19">
        <v>0</v>
      </c>
      <c r="G219" s="12"/>
    </row>
    <row r="220" spans="1:7" ht="15.75" x14ac:dyDescent="0.25">
      <c r="A220" s="17">
        <v>2</v>
      </c>
      <c r="B220" s="18" t="s">
        <v>446</v>
      </c>
      <c r="C220" s="14"/>
      <c r="D220" s="14"/>
      <c r="E220" s="14"/>
      <c r="F220" s="19">
        <v>0</v>
      </c>
      <c r="G220" s="39"/>
    </row>
    <row r="221" spans="1:7" ht="15.75" x14ac:dyDescent="0.25">
      <c r="A221" s="17">
        <v>3</v>
      </c>
      <c r="B221" s="18" t="s">
        <v>153</v>
      </c>
      <c r="C221" s="14"/>
      <c r="D221" s="14"/>
      <c r="E221" s="14"/>
      <c r="F221" s="19">
        <v>0</v>
      </c>
      <c r="G221" s="39"/>
    </row>
    <row r="222" spans="1:7" ht="15.75" x14ac:dyDescent="0.25">
      <c r="A222" s="17">
        <v>4</v>
      </c>
      <c r="B222" s="18" t="s">
        <v>541</v>
      </c>
      <c r="C222" s="14"/>
      <c r="D222" s="14"/>
      <c r="E222" s="14"/>
      <c r="F222" s="19">
        <v>0</v>
      </c>
      <c r="G222" s="39"/>
    </row>
    <row r="223" spans="1:7" ht="15.75" x14ac:dyDescent="0.25">
      <c r="A223" s="17">
        <v>5</v>
      </c>
      <c r="B223" s="18" t="s">
        <v>38</v>
      </c>
      <c r="C223" s="26"/>
      <c r="D223" s="26"/>
      <c r="E223" s="26"/>
      <c r="F223" s="19">
        <v>0</v>
      </c>
      <c r="G223" s="40"/>
    </row>
    <row r="224" spans="1:7" ht="15.75" x14ac:dyDescent="0.25">
      <c r="A224" s="17">
        <v>6</v>
      </c>
      <c r="B224" s="18" t="s">
        <v>227</v>
      </c>
      <c r="C224" s="26"/>
      <c r="D224" s="26"/>
      <c r="E224" s="26"/>
      <c r="F224" s="19">
        <v>0</v>
      </c>
      <c r="G224" s="40"/>
    </row>
    <row r="225" spans="1:7" ht="15.75" x14ac:dyDescent="0.25">
      <c r="A225" s="17">
        <v>7</v>
      </c>
      <c r="B225" s="18" t="s">
        <v>548</v>
      </c>
      <c r="C225" s="26"/>
      <c r="D225" s="26"/>
      <c r="E225" s="26"/>
      <c r="F225" s="19">
        <v>0</v>
      </c>
      <c r="G225" s="40"/>
    </row>
    <row r="226" spans="1:7" ht="15.75" x14ac:dyDescent="0.25">
      <c r="A226" s="17">
        <v>8</v>
      </c>
      <c r="B226" s="18" t="s">
        <v>794</v>
      </c>
      <c r="C226" s="26"/>
      <c r="D226" s="26"/>
      <c r="E226" s="26"/>
      <c r="F226" s="19">
        <v>0</v>
      </c>
      <c r="G226" s="40"/>
    </row>
    <row r="227" spans="1:7" ht="15.75" x14ac:dyDescent="0.25">
      <c r="A227" s="17">
        <v>9</v>
      </c>
      <c r="B227" s="18" t="s">
        <v>41</v>
      </c>
      <c r="C227" s="26"/>
      <c r="D227" s="26"/>
      <c r="E227" s="26"/>
      <c r="F227" s="19">
        <v>0</v>
      </c>
      <c r="G227" s="40"/>
    </row>
    <row r="228" spans="1:7" ht="15.75" x14ac:dyDescent="0.25">
      <c r="A228" s="17">
        <v>10</v>
      </c>
      <c r="B228" s="18" t="s">
        <v>42</v>
      </c>
      <c r="C228" s="26"/>
      <c r="D228" s="26"/>
      <c r="E228" s="26"/>
      <c r="F228" s="19">
        <v>0</v>
      </c>
      <c r="G228" s="40"/>
    </row>
    <row r="229" spans="1:7" ht="15.75" x14ac:dyDescent="0.25">
      <c r="A229" s="17"/>
      <c r="B229" s="18"/>
      <c r="C229" s="26"/>
      <c r="D229" s="26"/>
      <c r="E229" s="26"/>
      <c r="F229" s="19"/>
      <c r="G229" s="49">
        <f>SUM(F219:F228)</f>
        <v>0</v>
      </c>
    </row>
    <row r="230" spans="1:7" ht="15.75" x14ac:dyDescent="0.25">
      <c r="A230" s="17"/>
      <c r="B230" s="18"/>
      <c r="C230" s="26"/>
      <c r="D230" s="35"/>
      <c r="E230" s="26"/>
      <c r="F230" s="19"/>
      <c r="G230" s="77"/>
    </row>
    <row r="231" spans="1:7" ht="15.75" x14ac:dyDescent="0.25">
      <c r="A231" s="17">
        <v>11</v>
      </c>
      <c r="B231" s="18" t="s">
        <v>1018</v>
      </c>
      <c r="C231" s="127"/>
      <c r="D231" s="35" t="s">
        <v>1019</v>
      </c>
      <c r="E231" s="26" t="s">
        <v>1020</v>
      </c>
      <c r="F231" s="19"/>
      <c r="G231" s="39">
        <v>10040000</v>
      </c>
    </row>
    <row r="232" spans="1:7" ht="15.75" x14ac:dyDescent="0.25">
      <c r="A232" s="17"/>
      <c r="B232" s="18"/>
      <c r="C232" s="26"/>
      <c r="D232" s="26"/>
      <c r="E232" s="142" t="s">
        <v>1021</v>
      </c>
      <c r="F232" s="19"/>
      <c r="G232" s="39"/>
    </row>
    <row r="233" spans="1:7" ht="15.75" x14ac:dyDescent="0.25">
      <c r="A233" s="17"/>
      <c r="B233" s="18"/>
      <c r="C233" s="26"/>
      <c r="D233" s="26"/>
      <c r="E233" s="26"/>
      <c r="F233" s="19"/>
      <c r="G233" s="39"/>
    </row>
    <row r="234" spans="1:7" ht="15.75" x14ac:dyDescent="0.25">
      <c r="A234" s="17"/>
      <c r="B234" s="18"/>
      <c r="C234" s="18"/>
      <c r="D234" s="18"/>
      <c r="E234" s="13" t="s">
        <v>43</v>
      </c>
      <c r="F234" s="19"/>
      <c r="G234" s="44">
        <f>SUM(G229:G233)</f>
        <v>10040000</v>
      </c>
    </row>
    <row r="235" spans="1:7" ht="15.75" x14ac:dyDescent="0.25">
      <c r="A235" s="20"/>
      <c r="B235" s="16"/>
      <c r="C235" s="16"/>
      <c r="D235" s="16"/>
      <c r="E235" s="16"/>
      <c r="F235" s="21"/>
      <c r="G235" s="21"/>
    </row>
    <row r="236" spans="1:7" ht="15.75" x14ac:dyDescent="0.25">
      <c r="A236" s="20"/>
      <c r="B236" s="16" t="s">
        <v>1017</v>
      </c>
      <c r="C236" s="16"/>
      <c r="D236" s="16"/>
      <c r="E236" s="16"/>
      <c r="F236" s="21"/>
      <c r="G236" s="16"/>
    </row>
    <row r="237" spans="1:7" x14ac:dyDescent="0.25">
      <c r="A237" s="8"/>
      <c r="B237" s="120" t="s">
        <v>976</v>
      </c>
      <c r="C237" s="120" t="s">
        <v>31</v>
      </c>
      <c r="E237" s="8" t="s">
        <v>36</v>
      </c>
      <c r="F237" s="11"/>
    </row>
    <row r="238" spans="1:7" x14ac:dyDescent="0.25">
      <c r="A238" s="8"/>
      <c r="F238" s="11"/>
    </row>
    <row r="239" spans="1:7" x14ac:dyDescent="0.25">
      <c r="A239" s="8"/>
      <c r="F239" s="11"/>
    </row>
    <row r="240" spans="1:7" x14ac:dyDescent="0.25">
      <c r="A240" s="8"/>
      <c r="F240" s="11"/>
    </row>
    <row r="241" spans="1:7" x14ac:dyDescent="0.25">
      <c r="A241" s="8"/>
      <c r="F241" s="11"/>
    </row>
    <row r="242" spans="1:7" x14ac:dyDescent="0.25">
      <c r="B242" s="140" t="s">
        <v>977</v>
      </c>
      <c r="C242" s="24" t="s">
        <v>768</v>
      </c>
      <c r="D242" s="24"/>
      <c r="E242" s="24" t="s">
        <v>3</v>
      </c>
      <c r="F242" s="45" t="s">
        <v>872</v>
      </c>
    </row>
    <row r="243" spans="1:7" x14ac:dyDescent="0.25">
      <c r="B243" s="120" t="s">
        <v>978</v>
      </c>
      <c r="C243" s="1" t="s">
        <v>33</v>
      </c>
      <c r="E243" s="1" t="s">
        <v>6</v>
      </c>
      <c r="F243" s="11" t="s">
        <v>37</v>
      </c>
    </row>
    <row r="245" spans="1:7" ht="15.75" x14ac:dyDescent="0.25">
      <c r="A245" s="2" t="s">
        <v>0</v>
      </c>
      <c r="B245" s="3"/>
      <c r="C245" s="3"/>
      <c r="D245" s="3"/>
      <c r="E245" s="3"/>
      <c r="F245" s="9"/>
      <c r="G245" s="4"/>
    </row>
    <row r="246" spans="1:7" ht="15.75" x14ac:dyDescent="0.25">
      <c r="A246" s="47" t="s">
        <v>1022</v>
      </c>
      <c r="B246" s="48"/>
      <c r="C246" s="2"/>
      <c r="D246" s="2"/>
      <c r="E246" s="2"/>
      <c r="F246" s="10"/>
      <c r="G246" s="4"/>
    </row>
    <row r="247" spans="1:7" ht="15.75" x14ac:dyDescent="0.25">
      <c r="A247" s="47"/>
      <c r="B247" s="48"/>
      <c r="C247" s="2"/>
      <c r="D247" s="2"/>
      <c r="E247" s="2"/>
      <c r="F247" s="10"/>
      <c r="G247" s="4"/>
    </row>
    <row r="248" spans="1:7" ht="15.75" x14ac:dyDescent="0.25">
      <c r="A248" s="27" t="s">
        <v>982</v>
      </c>
      <c r="B248" s="27"/>
      <c r="C248" s="16"/>
      <c r="D248" s="16"/>
      <c r="E248" s="16"/>
      <c r="F248" s="21"/>
      <c r="G248" s="16"/>
    </row>
    <row r="249" spans="1:7" ht="15.75" x14ac:dyDescent="0.25">
      <c r="A249" s="27" t="s">
        <v>983</v>
      </c>
      <c r="B249" s="27"/>
      <c r="C249" s="16"/>
      <c r="D249" s="16"/>
      <c r="E249" s="16"/>
      <c r="F249" s="21"/>
      <c r="G249" s="16"/>
    </row>
    <row r="250" spans="1:7" ht="15.75" x14ac:dyDescent="0.25">
      <c r="A250" s="27" t="s">
        <v>958</v>
      </c>
      <c r="B250" s="27"/>
      <c r="C250" s="16"/>
      <c r="D250" s="16"/>
      <c r="E250" s="16"/>
      <c r="F250" s="21"/>
      <c r="G250" s="16"/>
    </row>
    <row r="251" spans="1:7" x14ac:dyDescent="0.25">
      <c r="F251" s="11"/>
    </row>
    <row r="252" spans="1:7" ht="15.75" x14ac:dyDescent="0.25">
      <c r="A252" s="12" t="s">
        <v>13</v>
      </c>
      <c r="B252" s="13" t="s">
        <v>12</v>
      </c>
      <c r="C252" s="14" t="s">
        <v>15</v>
      </c>
      <c r="D252" s="14" t="s">
        <v>521</v>
      </c>
      <c r="E252" s="14" t="s">
        <v>1</v>
      </c>
      <c r="F252" s="22" t="s">
        <v>8</v>
      </c>
      <c r="G252" s="12" t="s">
        <v>2</v>
      </c>
    </row>
    <row r="253" spans="1:7" ht="15.75" x14ac:dyDescent="0.25">
      <c r="A253" s="17">
        <v>1</v>
      </c>
      <c r="B253" s="18" t="s">
        <v>39</v>
      </c>
      <c r="C253" s="14"/>
      <c r="D253" s="14"/>
      <c r="E253" s="14"/>
      <c r="F253" s="19">
        <v>0</v>
      </c>
      <c r="G253" s="12"/>
    </row>
    <row r="254" spans="1:7" ht="15.75" x14ac:dyDescent="0.25">
      <c r="A254" s="17">
        <v>2</v>
      </c>
      <c r="B254" s="18" t="s">
        <v>446</v>
      </c>
      <c r="C254" s="14"/>
      <c r="D254" s="14"/>
      <c r="E254" s="14"/>
      <c r="F254" s="19">
        <v>0</v>
      </c>
      <c r="G254" s="39"/>
    </row>
    <row r="255" spans="1:7" ht="15.75" x14ac:dyDescent="0.25">
      <c r="A255" s="17">
        <v>3</v>
      </c>
      <c r="B255" s="18" t="s">
        <v>153</v>
      </c>
      <c r="C255" s="14"/>
      <c r="D255" s="14"/>
      <c r="E255" s="14"/>
      <c r="F255" s="19">
        <v>0</v>
      </c>
      <c r="G255" s="39"/>
    </row>
    <row r="256" spans="1:7" ht="15.75" x14ac:dyDescent="0.25">
      <c r="A256" s="17">
        <v>4</v>
      </c>
      <c r="B256" s="18" t="s">
        <v>541</v>
      </c>
      <c r="C256" s="14"/>
      <c r="D256" s="14"/>
      <c r="E256" s="14"/>
      <c r="F256" s="19">
        <v>0</v>
      </c>
      <c r="G256" s="39"/>
    </row>
    <row r="257" spans="1:7" ht="15.75" x14ac:dyDescent="0.25">
      <c r="A257" s="17">
        <v>5</v>
      </c>
      <c r="B257" s="18" t="s">
        <v>38</v>
      </c>
      <c r="C257" s="26"/>
      <c r="D257" s="26"/>
      <c r="E257" s="26"/>
      <c r="F257" s="19">
        <v>0</v>
      </c>
      <c r="G257" s="40"/>
    </row>
    <row r="258" spans="1:7" ht="15.75" x14ac:dyDescent="0.25">
      <c r="A258" s="17">
        <v>6</v>
      </c>
      <c r="B258" s="18" t="s">
        <v>227</v>
      </c>
      <c r="C258" s="26"/>
      <c r="D258" s="26"/>
      <c r="E258" s="26"/>
      <c r="F258" s="19">
        <v>0</v>
      </c>
      <c r="G258" s="40"/>
    </row>
    <row r="259" spans="1:7" ht="15.75" x14ac:dyDescent="0.25">
      <c r="A259" s="17">
        <v>7</v>
      </c>
      <c r="B259" s="18" t="s">
        <v>548</v>
      </c>
      <c r="C259" s="26"/>
      <c r="D259" s="26"/>
      <c r="E259" s="26"/>
      <c r="F259" s="19">
        <v>0</v>
      </c>
      <c r="G259" s="40"/>
    </row>
    <row r="260" spans="1:7" ht="15.75" x14ac:dyDescent="0.25">
      <c r="A260" s="17">
        <v>8</v>
      </c>
      <c r="B260" s="18" t="s">
        <v>794</v>
      </c>
      <c r="C260" s="26"/>
      <c r="D260" s="26"/>
      <c r="E260" s="26"/>
      <c r="F260" s="19">
        <v>0</v>
      </c>
      <c r="G260" s="40"/>
    </row>
    <row r="261" spans="1:7" ht="15.75" x14ac:dyDescent="0.25">
      <c r="A261" s="17">
        <v>9</v>
      </c>
      <c r="B261" s="18" t="s">
        <v>41</v>
      </c>
      <c r="C261" s="26"/>
      <c r="D261" s="26"/>
      <c r="E261" s="26"/>
      <c r="F261" s="19">
        <v>0</v>
      </c>
      <c r="G261" s="40"/>
    </row>
    <row r="262" spans="1:7" ht="15.75" x14ac:dyDescent="0.25">
      <c r="A262" s="17">
        <v>10</v>
      </c>
      <c r="B262" s="18" t="s">
        <v>42</v>
      </c>
      <c r="C262" s="26"/>
      <c r="D262" s="26"/>
      <c r="E262" s="26"/>
      <c r="F262" s="19">
        <v>0</v>
      </c>
      <c r="G262" s="40"/>
    </row>
    <row r="263" spans="1:7" ht="15.75" x14ac:dyDescent="0.25">
      <c r="A263" s="17"/>
      <c r="B263" s="18"/>
      <c r="C263" s="26"/>
      <c r="D263" s="26"/>
      <c r="E263" s="26"/>
      <c r="F263" s="19"/>
      <c r="G263" s="49">
        <f>SUM(F253:F262)</f>
        <v>0</v>
      </c>
    </row>
    <row r="264" spans="1:7" ht="15.75" x14ac:dyDescent="0.25">
      <c r="A264" s="17"/>
      <c r="B264" s="18"/>
      <c r="C264" s="26"/>
      <c r="D264" s="35"/>
      <c r="E264" s="26"/>
      <c r="F264" s="19"/>
      <c r="G264" s="77"/>
    </row>
    <row r="265" spans="1:7" ht="15.75" x14ac:dyDescent="0.25">
      <c r="A265" s="17">
        <v>11</v>
      </c>
      <c r="B265" s="18" t="s">
        <v>316</v>
      </c>
      <c r="C265" s="141"/>
      <c r="D265" s="35" t="s">
        <v>1025</v>
      </c>
      <c r="E265" s="26" t="s">
        <v>1026</v>
      </c>
      <c r="F265" s="19"/>
      <c r="G265" s="39">
        <v>4860000</v>
      </c>
    </row>
    <row r="266" spans="1:7" ht="15.75" x14ac:dyDescent="0.25">
      <c r="A266" s="17">
        <v>12</v>
      </c>
      <c r="B266" s="18" t="s">
        <v>319</v>
      </c>
      <c r="C266" s="141"/>
      <c r="D266" s="35" t="s">
        <v>1027</v>
      </c>
      <c r="E266" s="26" t="s">
        <v>1026</v>
      </c>
      <c r="F266" s="19"/>
      <c r="G266" s="39">
        <v>2500000</v>
      </c>
    </row>
    <row r="267" spans="1:7" ht="15.75" x14ac:dyDescent="0.25">
      <c r="A267" s="17">
        <v>13</v>
      </c>
      <c r="B267" s="18" t="s">
        <v>328</v>
      </c>
      <c r="C267" s="141"/>
      <c r="D267" s="35" t="s">
        <v>1028</v>
      </c>
      <c r="E267" s="26" t="s">
        <v>1026</v>
      </c>
      <c r="F267" s="19"/>
      <c r="G267" s="39">
        <v>3000000</v>
      </c>
    </row>
    <row r="268" spans="1:7" ht="15.75" x14ac:dyDescent="0.25">
      <c r="A268" s="17">
        <v>14</v>
      </c>
      <c r="B268" s="18" t="s">
        <v>1023</v>
      </c>
      <c r="C268" s="141"/>
      <c r="D268" s="35" t="s">
        <v>1029</v>
      </c>
      <c r="E268" s="26" t="s">
        <v>1026</v>
      </c>
      <c r="F268" s="19"/>
      <c r="G268" s="39">
        <v>2700000</v>
      </c>
    </row>
    <row r="269" spans="1:7" ht="15.75" x14ac:dyDescent="0.25">
      <c r="A269" s="17">
        <v>15</v>
      </c>
      <c r="B269" s="18" t="s">
        <v>1024</v>
      </c>
      <c r="C269" s="141"/>
      <c r="D269" s="35" t="s">
        <v>1030</v>
      </c>
      <c r="E269" s="26" t="s">
        <v>1026</v>
      </c>
      <c r="F269" s="19"/>
      <c r="G269" s="39">
        <v>4100000</v>
      </c>
    </row>
    <row r="270" spans="1:7" ht="15.75" x14ac:dyDescent="0.25">
      <c r="A270" s="17">
        <v>16</v>
      </c>
      <c r="B270" s="18" t="s">
        <v>1024</v>
      </c>
      <c r="C270" s="141"/>
      <c r="D270" s="35" t="s">
        <v>1031</v>
      </c>
      <c r="E270" s="26" t="s">
        <v>1026</v>
      </c>
      <c r="F270" s="19"/>
      <c r="G270" s="39">
        <v>4100000</v>
      </c>
    </row>
    <row r="271" spans="1:7" ht="15.75" x14ac:dyDescent="0.25">
      <c r="A271" s="17"/>
      <c r="B271" s="18"/>
      <c r="C271" s="141"/>
      <c r="D271" s="35"/>
      <c r="E271" s="26"/>
      <c r="F271" s="19"/>
      <c r="G271" s="39"/>
    </row>
    <row r="272" spans="1:7" ht="15.75" x14ac:dyDescent="0.25">
      <c r="A272" s="17"/>
      <c r="B272" s="18"/>
      <c r="C272" s="141"/>
      <c r="D272" s="26"/>
      <c r="E272" s="26"/>
      <c r="F272" s="19"/>
      <c r="G272" s="39"/>
    </row>
    <row r="273" spans="1:7" ht="15.75" x14ac:dyDescent="0.25">
      <c r="A273" s="17"/>
      <c r="B273" s="18"/>
      <c r="C273" s="141"/>
      <c r="D273" s="26"/>
      <c r="E273" s="26"/>
      <c r="F273" s="19"/>
      <c r="G273" s="39"/>
    </row>
    <row r="274" spans="1:7" ht="15.75" x14ac:dyDescent="0.25">
      <c r="A274" s="17"/>
      <c r="B274" s="18"/>
      <c r="C274" s="18"/>
      <c r="D274" s="18"/>
      <c r="E274" s="13" t="s">
        <v>43</v>
      </c>
      <c r="F274" s="19"/>
      <c r="G274" s="44">
        <f>SUM(G263:G272)</f>
        <v>21260000</v>
      </c>
    </row>
    <row r="275" spans="1:7" ht="15.75" x14ac:dyDescent="0.25">
      <c r="A275" s="20"/>
      <c r="B275" s="16"/>
      <c r="C275" s="16"/>
      <c r="D275" s="16"/>
      <c r="E275" s="16"/>
      <c r="F275" s="21"/>
      <c r="G275" s="21"/>
    </row>
    <row r="276" spans="1:7" ht="15.75" x14ac:dyDescent="0.25">
      <c r="A276" s="20"/>
      <c r="B276" s="16" t="s">
        <v>1032</v>
      </c>
      <c r="C276" s="16"/>
      <c r="D276" s="16"/>
      <c r="E276" s="16"/>
      <c r="F276" s="21"/>
      <c r="G276" s="16"/>
    </row>
    <row r="277" spans="1:7" x14ac:dyDescent="0.25">
      <c r="A277" s="8"/>
      <c r="B277" s="120" t="s">
        <v>976</v>
      </c>
      <c r="C277" s="120" t="s">
        <v>31</v>
      </c>
      <c r="E277" s="8" t="s">
        <v>36</v>
      </c>
      <c r="F277" s="11"/>
    </row>
    <row r="278" spans="1:7" x14ac:dyDescent="0.25">
      <c r="A278" s="8"/>
      <c r="F278" s="11"/>
    </row>
    <row r="279" spans="1:7" x14ac:dyDescent="0.25">
      <c r="A279" s="8"/>
      <c r="F279" s="11"/>
    </row>
    <row r="280" spans="1:7" x14ac:dyDescent="0.25">
      <c r="A280" s="8"/>
      <c r="F280" s="11"/>
    </row>
    <row r="281" spans="1:7" x14ac:dyDescent="0.25">
      <c r="A281" s="8"/>
      <c r="F281" s="11"/>
    </row>
    <row r="282" spans="1:7" x14ac:dyDescent="0.25">
      <c r="B282" s="140" t="s">
        <v>977</v>
      </c>
      <c r="C282" s="24" t="s">
        <v>768</v>
      </c>
      <c r="D282" s="24"/>
      <c r="E282" s="24" t="s">
        <v>3</v>
      </c>
      <c r="F282" s="45" t="s">
        <v>872</v>
      </c>
    </row>
    <row r="283" spans="1:7" x14ac:dyDescent="0.25">
      <c r="B283" s="120" t="s">
        <v>978</v>
      </c>
      <c r="C283" s="1" t="s">
        <v>33</v>
      </c>
      <c r="E283" s="1" t="s">
        <v>6</v>
      </c>
      <c r="F283" s="11" t="s">
        <v>37</v>
      </c>
    </row>
  </sheetData>
  <pageMargins left="1" right="0.2" top="0.75" bottom="0.75" header="0.3" footer="0.3"/>
  <pageSetup paperSize="5" scale="85" orientation="landscape" horizontalDpi="4294967293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C11" workbookViewId="0">
      <selection activeCell="D29" sqref="D29"/>
    </sheetView>
  </sheetViews>
  <sheetFormatPr defaultRowHeight="15" x14ac:dyDescent="0.25"/>
  <cols>
    <col min="1" max="1" width="7.140625" style="1" customWidth="1"/>
    <col min="2" max="2" width="55.28515625" style="1" customWidth="1"/>
    <col min="3" max="3" width="21.5703125" style="1" customWidth="1"/>
    <col min="4" max="4" width="24.5703125" style="1" customWidth="1"/>
    <col min="5" max="5" width="25" style="1" customWidth="1"/>
    <col min="6" max="6" width="17.42578125" style="1" customWidth="1"/>
    <col min="7" max="7" width="18.28515625" style="1" customWidth="1"/>
    <col min="8" max="8" width="18" style="1" customWidth="1"/>
    <col min="9" max="9" width="14.42578125" style="1" customWidth="1"/>
    <col min="10" max="16384" width="9.140625" style="1"/>
  </cols>
  <sheetData>
    <row r="1" spans="1:7" ht="15.75" x14ac:dyDescent="0.25">
      <c r="A1" s="2" t="s">
        <v>0</v>
      </c>
      <c r="B1" s="3"/>
      <c r="C1" s="3"/>
      <c r="D1" s="3"/>
      <c r="E1" s="3"/>
      <c r="F1" s="9"/>
      <c r="G1" s="4"/>
    </row>
    <row r="2" spans="1:7" ht="15.75" x14ac:dyDescent="0.25">
      <c r="A2" s="47" t="s">
        <v>1033</v>
      </c>
      <c r="B2" s="48"/>
      <c r="C2" s="2"/>
      <c r="D2" s="2"/>
      <c r="E2" s="2"/>
      <c r="F2" s="10"/>
      <c r="G2" s="4"/>
    </row>
    <row r="3" spans="1:7" ht="15.75" x14ac:dyDescent="0.25">
      <c r="A3" s="47"/>
      <c r="B3" s="48"/>
      <c r="C3" s="2"/>
      <c r="D3" s="2"/>
      <c r="E3" s="2"/>
      <c r="F3" s="10"/>
      <c r="G3" s="4"/>
    </row>
    <row r="4" spans="1:7" ht="15.75" x14ac:dyDescent="0.25">
      <c r="A4" s="27" t="s">
        <v>1034</v>
      </c>
      <c r="B4" s="27"/>
      <c r="C4" s="16"/>
      <c r="D4" s="16"/>
      <c r="E4" s="16"/>
      <c r="F4" s="21"/>
      <c r="G4" s="16"/>
    </row>
    <row r="5" spans="1:7" ht="15.75" x14ac:dyDescent="0.25">
      <c r="A5" s="27" t="s">
        <v>1035</v>
      </c>
      <c r="B5" s="27"/>
      <c r="C5" s="16"/>
      <c r="D5" s="16"/>
      <c r="E5" s="16"/>
      <c r="F5" s="21"/>
      <c r="G5" s="16"/>
    </row>
    <row r="6" spans="1:7" ht="15.75" x14ac:dyDescent="0.25">
      <c r="A6" s="27" t="s">
        <v>1036</v>
      </c>
      <c r="B6" s="27"/>
      <c r="C6" s="16"/>
      <c r="D6" s="16"/>
      <c r="E6" s="16"/>
      <c r="F6" s="21"/>
      <c r="G6" s="16"/>
    </row>
    <row r="7" spans="1:7" x14ac:dyDescent="0.25">
      <c r="F7" s="11"/>
    </row>
    <row r="8" spans="1:7" ht="15.75" x14ac:dyDescent="0.25">
      <c r="A8" s="12" t="s">
        <v>13</v>
      </c>
      <c r="B8" s="13" t="s">
        <v>12</v>
      </c>
      <c r="C8" s="14" t="s">
        <v>15</v>
      </c>
      <c r="D8" s="14" t="s">
        <v>521</v>
      </c>
      <c r="E8" s="14" t="s">
        <v>1</v>
      </c>
      <c r="F8" s="22" t="s">
        <v>8</v>
      </c>
      <c r="G8" s="12" t="s">
        <v>2</v>
      </c>
    </row>
    <row r="9" spans="1:7" ht="15.75" x14ac:dyDescent="0.25">
      <c r="A9" s="17">
        <v>1</v>
      </c>
      <c r="B9" s="18" t="s">
        <v>1037</v>
      </c>
      <c r="C9" s="14"/>
      <c r="D9" s="14"/>
      <c r="E9" s="14"/>
      <c r="F9" s="19">
        <v>429000</v>
      </c>
      <c r="G9" s="12"/>
    </row>
    <row r="10" spans="1:7" ht="15.75" x14ac:dyDescent="0.25">
      <c r="A10" s="17">
        <v>2</v>
      </c>
      <c r="B10" s="18" t="s">
        <v>446</v>
      </c>
      <c r="C10" s="14"/>
      <c r="D10" s="14"/>
      <c r="E10" s="14"/>
      <c r="F10" s="19">
        <v>44446000</v>
      </c>
      <c r="G10" s="39"/>
    </row>
    <row r="11" spans="1:7" ht="15.75" x14ac:dyDescent="0.25">
      <c r="A11" s="17">
        <v>3</v>
      </c>
      <c r="B11" s="18" t="s">
        <v>153</v>
      </c>
      <c r="C11" s="14"/>
      <c r="D11" s="14"/>
      <c r="E11" s="14"/>
      <c r="F11" s="19">
        <v>0</v>
      </c>
      <c r="G11" s="39"/>
    </row>
    <row r="12" spans="1:7" ht="15.75" x14ac:dyDescent="0.25">
      <c r="A12" s="17">
        <v>4</v>
      </c>
      <c r="B12" s="18" t="s">
        <v>541</v>
      </c>
      <c r="C12" s="14"/>
      <c r="D12" s="14"/>
      <c r="E12" s="14"/>
      <c r="F12" s="19">
        <v>0</v>
      </c>
      <c r="G12" s="39"/>
    </row>
    <row r="13" spans="1:7" ht="15.75" x14ac:dyDescent="0.25">
      <c r="A13" s="17">
        <v>5</v>
      </c>
      <c r="B13" s="18" t="s">
        <v>38</v>
      </c>
      <c r="C13" s="26"/>
      <c r="D13" s="26"/>
      <c r="E13" s="26"/>
      <c r="F13" s="19">
        <v>1121875</v>
      </c>
      <c r="G13" s="40"/>
    </row>
    <row r="14" spans="1:7" ht="15.75" x14ac:dyDescent="0.25">
      <c r="A14" s="17">
        <v>6</v>
      </c>
      <c r="B14" s="18" t="s">
        <v>227</v>
      </c>
      <c r="C14" s="26"/>
      <c r="D14" s="26"/>
      <c r="E14" s="26"/>
      <c r="F14" s="19">
        <v>0</v>
      </c>
      <c r="G14" s="40"/>
    </row>
    <row r="15" spans="1:7" ht="15.75" x14ac:dyDescent="0.25">
      <c r="A15" s="17">
        <v>7</v>
      </c>
      <c r="B15" s="18" t="s">
        <v>548</v>
      </c>
      <c r="C15" s="26"/>
      <c r="D15" s="26"/>
      <c r="E15" s="26"/>
      <c r="F15" s="19">
        <v>0</v>
      </c>
      <c r="G15" s="40"/>
    </row>
    <row r="16" spans="1:7" ht="15.75" x14ac:dyDescent="0.25">
      <c r="A16" s="17">
        <v>8</v>
      </c>
      <c r="B16" s="18" t="s">
        <v>794</v>
      </c>
      <c r="C16" s="26"/>
      <c r="D16" s="26"/>
      <c r="E16" s="26"/>
      <c r="F16" s="19">
        <v>0</v>
      </c>
      <c r="G16" s="40"/>
    </row>
    <row r="17" spans="1:8" ht="15.75" x14ac:dyDescent="0.25">
      <c r="A17" s="17">
        <v>9</v>
      </c>
      <c r="B17" s="18" t="s">
        <v>41</v>
      </c>
      <c r="C17" s="26"/>
      <c r="D17" s="26"/>
      <c r="E17" s="26"/>
      <c r="F17" s="19">
        <v>615000</v>
      </c>
      <c r="G17" s="40"/>
    </row>
    <row r="18" spans="1:8" ht="15.75" x14ac:dyDescent="0.25">
      <c r="A18" s="17">
        <v>10</v>
      </c>
      <c r="B18" s="18" t="s">
        <v>42</v>
      </c>
      <c r="C18" s="26"/>
      <c r="D18" s="26"/>
      <c r="E18" s="26"/>
      <c r="F18" s="19">
        <v>200000</v>
      </c>
      <c r="G18" s="40"/>
    </row>
    <row r="19" spans="1:8" ht="15.75" x14ac:dyDescent="0.25">
      <c r="A19" s="17"/>
      <c r="B19" s="18"/>
      <c r="C19" s="26"/>
      <c r="D19" s="26"/>
      <c r="E19" s="26"/>
      <c r="F19" s="19"/>
      <c r="G19" s="49">
        <f>SUM(F9:F18)</f>
        <v>46811875</v>
      </c>
    </row>
    <row r="20" spans="1:8" ht="15.75" x14ac:dyDescent="0.25">
      <c r="A20" s="17"/>
      <c r="B20" s="18"/>
      <c r="C20" s="26"/>
      <c r="D20" s="35"/>
      <c r="E20" s="26"/>
      <c r="F20" s="19"/>
      <c r="G20" s="77"/>
    </row>
    <row r="21" spans="1:8" ht="15.75" x14ac:dyDescent="0.25">
      <c r="A21" s="17">
        <v>11</v>
      </c>
      <c r="B21" s="18" t="s">
        <v>1041</v>
      </c>
      <c r="C21" s="26" t="s">
        <v>611</v>
      </c>
      <c r="D21" s="35" t="s">
        <v>1038</v>
      </c>
      <c r="E21" s="26" t="s">
        <v>1039</v>
      </c>
      <c r="F21" s="19"/>
      <c r="G21" s="39">
        <v>55782000</v>
      </c>
      <c r="H21" s="131"/>
    </row>
    <row r="22" spans="1:8" ht="15.75" x14ac:dyDescent="0.25">
      <c r="A22" s="17"/>
      <c r="B22" s="18"/>
      <c r="C22" s="26"/>
      <c r="D22" s="26"/>
      <c r="E22" s="26"/>
      <c r="F22" s="19"/>
      <c r="G22" s="39"/>
    </row>
    <row r="23" spans="1:8" ht="15.75" x14ac:dyDescent="0.25">
      <c r="A23" s="17"/>
      <c r="B23" s="18"/>
      <c r="C23" s="26"/>
      <c r="D23" s="26"/>
      <c r="E23" s="26"/>
      <c r="F23" s="19"/>
      <c r="G23" s="39"/>
    </row>
    <row r="24" spans="1:8" ht="15.75" x14ac:dyDescent="0.25">
      <c r="A24" s="17"/>
      <c r="B24" s="18"/>
      <c r="C24" s="18"/>
      <c r="D24" s="18"/>
      <c r="E24" s="13" t="s">
        <v>43</v>
      </c>
      <c r="F24" s="19"/>
      <c r="G24" s="44">
        <f>SUM(G19:G23)</f>
        <v>102593875</v>
      </c>
    </row>
    <row r="25" spans="1:8" ht="15.75" x14ac:dyDescent="0.25">
      <c r="A25" s="20"/>
      <c r="B25" s="16"/>
      <c r="C25" s="16"/>
      <c r="D25" s="16"/>
      <c r="E25" s="16"/>
      <c r="F25" s="21"/>
      <c r="G25" s="21"/>
    </row>
    <row r="26" spans="1:8" ht="15.75" x14ac:dyDescent="0.25">
      <c r="A26" s="20"/>
      <c r="B26" s="16" t="s">
        <v>1040</v>
      </c>
      <c r="C26" s="16"/>
      <c r="D26" s="16"/>
      <c r="E26" s="16"/>
      <c r="F26" s="21"/>
      <c r="G26" s="16"/>
    </row>
    <row r="27" spans="1:8" x14ac:dyDescent="0.25">
      <c r="A27" s="8"/>
      <c r="B27" s="120" t="s">
        <v>976</v>
      </c>
      <c r="C27" s="120" t="s">
        <v>31</v>
      </c>
      <c r="E27" s="8" t="s">
        <v>36</v>
      </c>
      <c r="F27" s="11"/>
    </row>
    <row r="28" spans="1:8" x14ac:dyDescent="0.25">
      <c r="A28" s="8"/>
      <c r="F28" s="11"/>
    </row>
    <row r="29" spans="1:8" x14ac:dyDescent="0.25">
      <c r="A29" s="8"/>
      <c r="F29" s="11"/>
    </row>
    <row r="30" spans="1:8" x14ac:dyDescent="0.25">
      <c r="A30" s="8"/>
      <c r="F30" s="11"/>
    </row>
    <row r="31" spans="1:8" x14ac:dyDescent="0.25">
      <c r="A31" s="8"/>
      <c r="F31" s="11"/>
    </row>
    <row r="32" spans="1:8" x14ac:dyDescent="0.25">
      <c r="B32" s="140" t="s">
        <v>977</v>
      </c>
      <c r="C32" s="24" t="s">
        <v>768</v>
      </c>
      <c r="D32" s="24"/>
      <c r="E32" s="24" t="s">
        <v>3</v>
      </c>
      <c r="F32" s="45" t="s">
        <v>872</v>
      </c>
    </row>
    <row r="33" spans="2:6" x14ac:dyDescent="0.25">
      <c r="B33" s="120" t="s">
        <v>978</v>
      </c>
      <c r="C33" s="1" t="s">
        <v>33</v>
      </c>
      <c r="E33" s="1" t="s">
        <v>6</v>
      </c>
      <c r="F33" s="11" t="s">
        <v>37</v>
      </c>
    </row>
  </sheetData>
  <pageMargins left="1" right="0.2" top="0.75" bottom="0.75" header="0.3" footer="0.3"/>
  <pageSetup paperSize="5" scale="85" orientation="landscape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opLeftCell="A44" workbookViewId="0">
      <selection activeCell="D52" sqref="D52"/>
    </sheetView>
  </sheetViews>
  <sheetFormatPr defaultRowHeight="15" x14ac:dyDescent="0.25"/>
  <cols>
    <col min="1" max="1" width="7.140625" style="1" customWidth="1"/>
    <col min="2" max="2" width="55.28515625" style="1" customWidth="1"/>
    <col min="3" max="3" width="21.5703125" style="1" customWidth="1"/>
    <col min="4" max="4" width="24.5703125" style="1" customWidth="1"/>
    <col min="5" max="5" width="25" style="1" customWidth="1"/>
    <col min="6" max="6" width="17.42578125" style="1" customWidth="1"/>
    <col min="7" max="7" width="18.28515625" style="1" customWidth="1"/>
    <col min="8" max="8" width="18" style="1" customWidth="1"/>
    <col min="9" max="9" width="14.42578125" style="1" customWidth="1"/>
    <col min="10" max="16384" width="9.140625" style="1"/>
  </cols>
  <sheetData>
    <row r="1" spans="1:7" ht="15.75" x14ac:dyDescent="0.25">
      <c r="A1" s="2" t="s">
        <v>0</v>
      </c>
      <c r="B1" s="3"/>
      <c r="C1" s="3"/>
      <c r="D1" s="3"/>
      <c r="E1" s="3"/>
      <c r="F1" s="9"/>
      <c r="G1" s="4"/>
    </row>
    <row r="2" spans="1:7" ht="15.75" x14ac:dyDescent="0.25">
      <c r="A2" s="47" t="s">
        <v>1042</v>
      </c>
      <c r="B2" s="48"/>
      <c r="C2" s="2"/>
      <c r="D2" s="2"/>
      <c r="E2" s="2"/>
      <c r="F2" s="10"/>
      <c r="G2" s="4"/>
    </row>
    <row r="3" spans="1:7" ht="15.75" x14ac:dyDescent="0.25">
      <c r="A3" s="47"/>
      <c r="B3" s="48"/>
      <c r="C3" s="2"/>
      <c r="D3" s="2"/>
      <c r="E3" s="2"/>
      <c r="F3" s="10"/>
      <c r="G3" s="4"/>
    </row>
    <row r="4" spans="1:7" ht="15.75" x14ac:dyDescent="0.25">
      <c r="A4" s="27" t="s">
        <v>1034</v>
      </c>
      <c r="B4" s="27"/>
      <c r="C4" s="16"/>
      <c r="D4" s="16"/>
      <c r="E4" s="16"/>
      <c r="F4" s="21"/>
      <c r="G4" s="16"/>
    </row>
    <row r="5" spans="1:7" ht="15.75" x14ac:dyDescent="0.25">
      <c r="A5" s="27" t="s">
        <v>1035</v>
      </c>
      <c r="B5" s="27"/>
      <c r="C5" s="16"/>
      <c r="D5" s="16"/>
      <c r="E5" s="16"/>
      <c r="F5" s="21"/>
      <c r="G5" s="16"/>
    </row>
    <row r="6" spans="1:7" ht="15.75" x14ac:dyDescent="0.25">
      <c r="A6" s="27" t="s">
        <v>1036</v>
      </c>
      <c r="B6" s="27"/>
      <c r="C6" s="16"/>
      <c r="D6" s="16"/>
      <c r="E6" s="16"/>
      <c r="F6" s="21"/>
      <c r="G6" s="16"/>
    </row>
    <row r="7" spans="1:7" x14ac:dyDescent="0.25">
      <c r="F7" s="11"/>
    </row>
    <row r="8" spans="1:7" ht="15.75" x14ac:dyDescent="0.25">
      <c r="A8" s="12" t="s">
        <v>13</v>
      </c>
      <c r="B8" s="13" t="s">
        <v>12</v>
      </c>
      <c r="C8" s="14" t="s">
        <v>15</v>
      </c>
      <c r="D8" s="14" t="s">
        <v>521</v>
      </c>
      <c r="E8" s="14" t="s">
        <v>1</v>
      </c>
      <c r="F8" s="22" t="s">
        <v>8</v>
      </c>
      <c r="G8" s="12" t="s">
        <v>2</v>
      </c>
    </row>
    <row r="9" spans="1:7" ht="15.75" x14ac:dyDescent="0.25">
      <c r="A9" s="17">
        <v>1</v>
      </c>
      <c r="B9" s="18" t="s">
        <v>1037</v>
      </c>
      <c r="C9" s="14"/>
      <c r="D9" s="14"/>
      <c r="E9" s="14"/>
      <c r="F9" s="19">
        <v>0</v>
      </c>
      <c r="G9" s="12"/>
    </row>
    <row r="10" spans="1:7" ht="15.75" x14ac:dyDescent="0.25">
      <c r="A10" s="17">
        <v>2</v>
      </c>
      <c r="B10" s="18" t="s">
        <v>446</v>
      </c>
      <c r="C10" s="14"/>
      <c r="D10" s="14"/>
      <c r="E10" s="14"/>
      <c r="F10" s="19">
        <v>0</v>
      </c>
      <c r="G10" s="39"/>
    </row>
    <row r="11" spans="1:7" ht="15.75" x14ac:dyDescent="0.25">
      <c r="A11" s="17">
        <v>3</v>
      </c>
      <c r="B11" s="18" t="s">
        <v>153</v>
      </c>
      <c r="C11" s="14"/>
      <c r="D11" s="14"/>
      <c r="E11" s="14"/>
      <c r="F11" s="19">
        <v>0</v>
      </c>
      <c r="G11" s="39"/>
    </row>
    <row r="12" spans="1:7" ht="15.75" x14ac:dyDescent="0.25">
      <c r="A12" s="17">
        <v>4</v>
      </c>
      <c r="B12" s="18" t="s">
        <v>541</v>
      </c>
      <c r="C12" s="14"/>
      <c r="D12" s="14"/>
      <c r="E12" s="14"/>
      <c r="F12" s="19">
        <v>0</v>
      </c>
      <c r="G12" s="39"/>
    </row>
    <row r="13" spans="1:7" ht="15.75" x14ac:dyDescent="0.25">
      <c r="A13" s="17">
        <v>5</v>
      </c>
      <c r="B13" s="18" t="s">
        <v>38</v>
      </c>
      <c r="C13" s="26"/>
      <c r="D13" s="26"/>
      <c r="E13" s="26"/>
      <c r="F13" s="19">
        <v>0</v>
      </c>
      <c r="G13" s="40"/>
    </row>
    <row r="14" spans="1:7" ht="15.75" x14ac:dyDescent="0.25">
      <c r="A14" s="17">
        <v>6</v>
      </c>
      <c r="B14" s="18" t="s">
        <v>227</v>
      </c>
      <c r="C14" s="26"/>
      <c r="D14" s="26"/>
      <c r="E14" s="26"/>
      <c r="F14" s="19">
        <v>0</v>
      </c>
      <c r="G14" s="40"/>
    </row>
    <row r="15" spans="1:7" ht="15.75" x14ac:dyDescent="0.25">
      <c r="A15" s="17">
        <v>7</v>
      </c>
      <c r="B15" s="18" t="s">
        <v>548</v>
      </c>
      <c r="C15" s="26"/>
      <c r="D15" s="26"/>
      <c r="E15" s="26"/>
      <c r="F15" s="19">
        <v>0</v>
      </c>
      <c r="G15" s="40"/>
    </row>
    <row r="16" spans="1:7" ht="15.75" x14ac:dyDescent="0.25">
      <c r="A16" s="17">
        <v>8</v>
      </c>
      <c r="B16" s="18" t="s">
        <v>794</v>
      </c>
      <c r="C16" s="26"/>
      <c r="D16" s="26"/>
      <c r="E16" s="26"/>
      <c r="F16" s="19">
        <v>0</v>
      </c>
      <c r="G16" s="40"/>
    </row>
    <row r="17" spans="1:8" ht="15.75" x14ac:dyDescent="0.25">
      <c r="A17" s="17">
        <v>9</v>
      </c>
      <c r="B17" s="18" t="s">
        <v>41</v>
      </c>
      <c r="C17" s="26"/>
      <c r="D17" s="26"/>
      <c r="E17" s="26"/>
      <c r="F17" s="19">
        <v>0</v>
      </c>
      <c r="G17" s="40"/>
    </row>
    <row r="18" spans="1:8" ht="15.75" x14ac:dyDescent="0.25">
      <c r="A18" s="17">
        <v>10</v>
      </c>
      <c r="B18" s="18" t="s">
        <v>42</v>
      </c>
      <c r="C18" s="26"/>
      <c r="D18" s="26"/>
      <c r="E18" s="26"/>
      <c r="F18" s="19">
        <v>0</v>
      </c>
      <c r="G18" s="40"/>
    </row>
    <row r="19" spans="1:8" ht="15.75" x14ac:dyDescent="0.25">
      <c r="A19" s="17"/>
      <c r="B19" s="18"/>
      <c r="C19" s="26"/>
      <c r="D19" s="26"/>
      <c r="E19" s="26"/>
      <c r="F19" s="19"/>
      <c r="G19" s="49">
        <f>SUM(F9:F18)</f>
        <v>0</v>
      </c>
    </row>
    <row r="20" spans="1:8" ht="15.75" x14ac:dyDescent="0.25">
      <c r="A20" s="17"/>
      <c r="B20" s="18"/>
      <c r="C20" s="26"/>
      <c r="D20" s="35"/>
      <c r="E20" s="26"/>
      <c r="F20" s="19"/>
      <c r="G20" s="77"/>
    </row>
    <row r="21" spans="1:8" ht="15.75" x14ac:dyDescent="0.25">
      <c r="A21" s="17">
        <v>11</v>
      </c>
      <c r="B21" s="18" t="s">
        <v>1044</v>
      </c>
      <c r="C21" s="26"/>
      <c r="D21" s="35" t="s">
        <v>490</v>
      </c>
      <c r="E21" s="26" t="s">
        <v>1039</v>
      </c>
      <c r="F21" s="19"/>
      <c r="G21" s="39">
        <v>5718000</v>
      </c>
      <c r="H21" s="131"/>
    </row>
    <row r="22" spans="1:8" ht="15.75" x14ac:dyDescent="0.25">
      <c r="A22" s="17"/>
      <c r="B22" s="18"/>
      <c r="C22" s="26"/>
      <c r="D22" s="26"/>
      <c r="E22" s="26"/>
      <c r="F22" s="19"/>
      <c r="G22" s="39"/>
    </row>
    <row r="23" spans="1:8" ht="15.75" x14ac:dyDescent="0.25">
      <c r="A23" s="17"/>
      <c r="B23" s="18"/>
      <c r="C23" s="26"/>
      <c r="D23" s="26"/>
      <c r="E23" s="26"/>
      <c r="F23" s="19"/>
      <c r="G23" s="39"/>
    </row>
    <row r="24" spans="1:8" ht="15.75" x14ac:dyDescent="0.25">
      <c r="A24" s="17"/>
      <c r="B24" s="18"/>
      <c r="C24" s="18"/>
      <c r="D24" s="18"/>
      <c r="E24" s="13" t="s">
        <v>43</v>
      </c>
      <c r="F24" s="19"/>
      <c r="G24" s="44">
        <f>SUM(G19:G23)</f>
        <v>5718000</v>
      </c>
    </row>
    <row r="25" spans="1:8" ht="15.75" x14ac:dyDescent="0.25">
      <c r="A25" s="20"/>
      <c r="B25" s="16"/>
      <c r="C25" s="16"/>
      <c r="D25" s="16"/>
      <c r="E25" s="16"/>
      <c r="F25" s="21"/>
      <c r="G25" s="21"/>
    </row>
    <row r="26" spans="1:8" ht="15.75" x14ac:dyDescent="0.25">
      <c r="A26" s="20"/>
      <c r="B26" s="16" t="s">
        <v>1043</v>
      </c>
      <c r="C26" s="16"/>
      <c r="D26" s="16"/>
      <c r="E26" s="16"/>
      <c r="F26" s="21"/>
      <c r="G26" s="16"/>
    </row>
    <row r="27" spans="1:8" x14ac:dyDescent="0.25">
      <c r="A27" s="8"/>
      <c r="B27" s="120" t="s">
        <v>976</v>
      </c>
      <c r="C27" s="120" t="s">
        <v>31</v>
      </c>
      <c r="E27" s="8" t="s">
        <v>36</v>
      </c>
      <c r="F27" s="11"/>
    </row>
    <row r="28" spans="1:8" x14ac:dyDescent="0.25">
      <c r="A28" s="8"/>
      <c r="F28" s="11"/>
    </row>
    <row r="29" spans="1:8" x14ac:dyDescent="0.25">
      <c r="A29" s="8"/>
      <c r="F29" s="11"/>
    </row>
    <row r="30" spans="1:8" x14ac:dyDescent="0.25">
      <c r="A30" s="8"/>
      <c r="F30" s="11"/>
    </row>
    <row r="31" spans="1:8" x14ac:dyDescent="0.25">
      <c r="A31" s="8"/>
      <c r="F31" s="11"/>
    </row>
    <row r="32" spans="1:8" x14ac:dyDescent="0.25">
      <c r="B32" s="140" t="s">
        <v>977</v>
      </c>
      <c r="C32" s="24" t="s">
        <v>768</v>
      </c>
      <c r="D32" s="24"/>
      <c r="E32" s="24" t="s">
        <v>3</v>
      </c>
      <c r="F32" s="45" t="s">
        <v>872</v>
      </c>
    </row>
    <row r="33" spans="1:7" x14ac:dyDescent="0.25">
      <c r="B33" s="120" t="s">
        <v>978</v>
      </c>
      <c r="C33" s="1" t="s">
        <v>33</v>
      </c>
      <c r="E33" s="1" t="s">
        <v>6</v>
      </c>
      <c r="F33" s="11" t="s">
        <v>37</v>
      </c>
    </row>
    <row r="35" spans="1:7" ht="15.75" x14ac:dyDescent="0.25">
      <c r="A35" s="2" t="s">
        <v>0</v>
      </c>
      <c r="B35" s="3"/>
      <c r="C35" s="3"/>
      <c r="D35" s="3"/>
      <c r="E35" s="3"/>
      <c r="F35" s="9"/>
      <c r="G35" s="4"/>
    </row>
    <row r="36" spans="1:7" ht="15.75" x14ac:dyDescent="0.25">
      <c r="A36" s="47" t="s">
        <v>1045</v>
      </c>
      <c r="B36" s="48"/>
      <c r="C36" s="2"/>
      <c r="D36" s="2"/>
      <c r="E36" s="2"/>
      <c r="F36" s="10"/>
      <c r="G36" s="4"/>
    </row>
    <row r="37" spans="1:7" ht="15.75" x14ac:dyDescent="0.25">
      <c r="A37" s="47"/>
      <c r="B37" s="48"/>
      <c r="C37" s="2"/>
      <c r="D37" s="2"/>
      <c r="E37" s="2"/>
      <c r="F37" s="10"/>
      <c r="G37" s="4"/>
    </row>
    <row r="38" spans="1:7" ht="15.75" x14ac:dyDescent="0.25">
      <c r="A38" s="27" t="s">
        <v>1046</v>
      </c>
      <c r="B38" s="27"/>
      <c r="C38" s="16"/>
      <c r="D38" s="16"/>
      <c r="E38" s="16"/>
      <c r="F38" s="21"/>
      <c r="G38" s="16"/>
    </row>
    <row r="39" spans="1:7" ht="15.75" x14ac:dyDescent="0.25">
      <c r="A39" s="27" t="s">
        <v>1047</v>
      </c>
      <c r="B39" s="27"/>
      <c r="C39" s="16"/>
      <c r="D39" s="16"/>
      <c r="E39" s="16"/>
      <c r="F39" s="21"/>
      <c r="G39" s="16"/>
    </row>
    <row r="40" spans="1:7" ht="15.75" x14ac:dyDescent="0.25">
      <c r="A40" s="27" t="s">
        <v>1048</v>
      </c>
      <c r="B40" s="27"/>
      <c r="C40" s="16"/>
      <c r="D40" s="16"/>
      <c r="E40" s="16"/>
      <c r="F40" s="21"/>
      <c r="G40" s="16"/>
    </row>
    <row r="41" spans="1:7" x14ac:dyDescent="0.25">
      <c r="F41" s="11"/>
    </row>
    <row r="42" spans="1:7" ht="15.75" x14ac:dyDescent="0.25">
      <c r="A42" s="12" t="s">
        <v>13</v>
      </c>
      <c r="B42" s="13" t="s">
        <v>12</v>
      </c>
      <c r="C42" s="14" t="s">
        <v>15</v>
      </c>
      <c r="D42" s="14" t="s">
        <v>521</v>
      </c>
      <c r="E42" s="14" t="s">
        <v>1</v>
      </c>
      <c r="F42" s="22" t="s">
        <v>8</v>
      </c>
      <c r="G42" s="12" t="s">
        <v>2</v>
      </c>
    </row>
    <row r="43" spans="1:7" ht="15.75" x14ac:dyDescent="0.25">
      <c r="A43" s="17">
        <v>1</v>
      </c>
      <c r="B43" s="18" t="s">
        <v>1037</v>
      </c>
      <c r="C43" s="14"/>
      <c r="D43" s="14"/>
      <c r="E43" s="14"/>
      <c r="F43" s="19">
        <v>0</v>
      </c>
      <c r="G43" s="12"/>
    </row>
    <row r="44" spans="1:7" ht="15.75" x14ac:dyDescent="0.25">
      <c r="A44" s="17">
        <v>2</v>
      </c>
      <c r="B44" s="18" t="s">
        <v>39</v>
      </c>
      <c r="C44" s="14"/>
      <c r="D44" s="14"/>
      <c r="E44" s="14"/>
      <c r="F44" s="19">
        <v>19583490</v>
      </c>
      <c r="G44" s="39"/>
    </row>
    <row r="45" spans="1:7" ht="15.75" x14ac:dyDescent="0.25">
      <c r="A45" s="17">
        <v>3</v>
      </c>
      <c r="B45" s="18" t="s">
        <v>153</v>
      </c>
      <c r="C45" s="14"/>
      <c r="D45" s="14"/>
      <c r="E45" s="14"/>
      <c r="F45" s="19">
        <v>0</v>
      </c>
      <c r="G45" s="39"/>
    </row>
    <row r="46" spans="1:7" ht="15.75" x14ac:dyDescent="0.25">
      <c r="A46" s="17">
        <v>4</v>
      </c>
      <c r="B46" s="18" t="s">
        <v>1049</v>
      </c>
      <c r="C46" s="14"/>
      <c r="D46" s="14"/>
      <c r="E46" s="14"/>
      <c r="F46" s="19">
        <v>7500000</v>
      </c>
      <c r="G46" s="39"/>
    </row>
    <row r="47" spans="1:7" ht="15.75" x14ac:dyDescent="0.25">
      <c r="A47" s="17">
        <v>5</v>
      </c>
      <c r="B47" s="18" t="s">
        <v>38</v>
      </c>
      <c r="C47" s="26"/>
      <c r="D47" s="26"/>
      <c r="E47" s="26"/>
      <c r="F47" s="19">
        <v>489587</v>
      </c>
      <c r="G47" s="40"/>
    </row>
    <row r="48" spans="1:7" ht="15.75" x14ac:dyDescent="0.25">
      <c r="A48" s="17">
        <v>6</v>
      </c>
      <c r="B48" s="18" t="s">
        <v>227</v>
      </c>
      <c r="C48" s="26"/>
      <c r="D48" s="26"/>
      <c r="E48" s="26"/>
      <c r="F48" s="19">
        <v>0</v>
      </c>
      <c r="G48" s="40"/>
    </row>
    <row r="49" spans="1:7" ht="15.75" x14ac:dyDescent="0.25">
      <c r="A49" s="17">
        <v>7</v>
      </c>
      <c r="B49" s="18" t="s">
        <v>548</v>
      </c>
      <c r="C49" s="26"/>
      <c r="D49" s="26"/>
      <c r="E49" s="26"/>
      <c r="F49" s="19">
        <v>0</v>
      </c>
      <c r="G49" s="40"/>
    </row>
    <row r="50" spans="1:7" ht="15.75" x14ac:dyDescent="0.25">
      <c r="A50" s="17">
        <v>8</v>
      </c>
      <c r="B50" s="18" t="s">
        <v>794</v>
      </c>
      <c r="C50" s="26"/>
      <c r="D50" s="26"/>
      <c r="E50" s="26"/>
      <c r="F50" s="19">
        <v>0</v>
      </c>
      <c r="G50" s="40"/>
    </row>
    <row r="51" spans="1:7" ht="15.75" x14ac:dyDescent="0.25">
      <c r="A51" s="17">
        <v>9</v>
      </c>
      <c r="B51" s="18" t="s">
        <v>41</v>
      </c>
      <c r="C51" s="26"/>
      <c r="D51" s="26"/>
      <c r="E51" s="26"/>
      <c r="F51" s="19">
        <v>189835</v>
      </c>
      <c r="G51" s="40"/>
    </row>
    <row r="52" spans="1:7" ht="15.75" x14ac:dyDescent="0.25">
      <c r="A52" s="17">
        <v>10</v>
      </c>
      <c r="B52" s="18" t="s">
        <v>42</v>
      </c>
      <c r="C52" s="26"/>
      <c r="D52" s="26"/>
      <c r="E52" s="26"/>
      <c r="F52" s="19">
        <v>200000</v>
      </c>
      <c r="G52" s="40"/>
    </row>
    <row r="53" spans="1:7" ht="15.75" x14ac:dyDescent="0.25">
      <c r="A53" s="17"/>
      <c r="B53" s="18"/>
      <c r="C53" s="26"/>
      <c r="D53" s="26"/>
      <c r="E53" s="26"/>
      <c r="F53" s="19"/>
      <c r="G53" s="49">
        <f>SUM(F43:F52)</f>
        <v>27962912</v>
      </c>
    </row>
    <row r="54" spans="1:7" ht="15.75" x14ac:dyDescent="0.25">
      <c r="A54" s="17"/>
      <c r="B54" s="18"/>
      <c r="C54" s="26"/>
      <c r="D54" s="35"/>
      <c r="E54" s="26"/>
      <c r="F54" s="19"/>
      <c r="G54" s="77"/>
    </row>
    <row r="55" spans="1:7" ht="15.75" x14ac:dyDescent="0.25">
      <c r="A55" s="17">
        <v>11</v>
      </c>
      <c r="B55" s="134" t="s">
        <v>732</v>
      </c>
      <c r="C55" s="127"/>
      <c r="D55" s="35" t="s">
        <v>230</v>
      </c>
      <c r="E55" s="26"/>
      <c r="F55" s="19"/>
      <c r="G55" s="39">
        <v>9400000</v>
      </c>
    </row>
    <row r="56" spans="1:7" ht="15.75" x14ac:dyDescent="0.25">
      <c r="A56" s="17"/>
      <c r="B56" s="18"/>
      <c r="C56" s="26"/>
      <c r="D56" s="26"/>
      <c r="E56" s="26"/>
      <c r="F56" s="19"/>
      <c r="G56" s="39"/>
    </row>
    <row r="57" spans="1:7" ht="15.75" x14ac:dyDescent="0.25">
      <c r="A57" s="17"/>
      <c r="B57" s="18"/>
      <c r="C57" s="26"/>
      <c r="D57" s="26"/>
      <c r="E57" s="26"/>
      <c r="F57" s="19"/>
      <c r="G57" s="39"/>
    </row>
    <row r="58" spans="1:7" ht="15.75" x14ac:dyDescent="0.25">
      <c r="A58" s="17"/>
      <c r="B58" s="18"/>
      <c r="C58" s="18"/>
      <c r="D58" s="18"/>
      <c r="E58" s="13" t="s">
        <v>43</v>
      </c>
      <c r="F58" s="19"/>
      <c r="G58" s="44">
        <f>SUM(G53:G57)</f>
        <v>37362912</v>
      </c>
    </row>
    <row r="59" spans="1:7" ht="15.75" x14ac:dyDescent="0.25">
      <c r="A59" s="20"/>
      <c r="B59" s="16"/>
      <c r="C59" s="16"/>
      <c r="D59" s="16"/>
      <c r="E59" s="16"/>
      <c r="F59" s="21"/>
      <c r="G59" s="21"/>
    </row>
    <row r="60" spans="1:7" ht="15.75" x14ac:dyDescent="0.25">
      <c r="A60" s="20"/>
      <c r="B60" s="16" t="s">
        <v>1050</v>
      </c>
      <c r="C60" s="16"/>
      <c r="D60" s="16"/>
      <c r="E60" s="16"/>
      <c r="F60" s="21"/>
      <c r="G60" s="16"/>
    </row>
    <row r="61" spans="1:7" x14ac:dyDescent="0.25">
      <c r="A61" s="8"/>
      <c r="B61" s="120" t="s">
        <v>976</v>
      </c>
      <c r="C61" s="120" t="s">
        <v>31</v>
      </c>
      <c r="E61" s="8" t="s">
        <v>36</v>
      </c>
      <c r="F61" s="11"/>
    </row>
    <row r="62" spans="1:7" x14ac:dyDescent="0.25">
      <c r="A62" s="8"/>
      <c r="F62" s="11"/>
    </row>
    <row r="63" spans="1:7" x14ac:dyDescent="0.25">
      <c r="A63" s="8"/>
      <c r="F63" s="11"/>
    </row>
    <row r="64" spans="1:7" x14ac:dyDescent="0.25">
      <c r="A64" s="8"/>
      <c r="F64" s="11"/>
    </row>
    <row r="65" spans="1:7" x14ac:dyDescent="0.25">
      <c r="A65" s="8"/>
      <c r="F65" s="11"/>
    </row>
    <row r="66" spans="1:7" x14ac:dyDescent="0.25">
      <c r="B66" s="140" t="s">
        <v>977</v>
      </c>
      <c r="C66" s="24" t="s">
        <v>768</v>
      </c>
      <c r="D66" s="24"/>
      <c r="E66" s="24" t="s">
        <v>3</v>
      </c>
      <c r="F66" s="45" t="s">
        <v>872</v>
      </c>
    </row>
    <row r="67" spans="1:7" x14ac:dyDescent="0.25">
      <c r="B67" s="120" t="s">
        <v>978</v>
      </c>
      <c r="C67" s="1" t="s">
        <v>33</v>
      </c>
      <c r="E67" s="1" t="s">
        <v>6</v>
      </c>
      <c r="F67" s="11" t="s">
        <v>37</v>
      </c>
    </row>
    <row r="69" spans="1:7" ht="15.75" x14ac:dyDescent="0.25">
      <c r="A69" s="2" t="s">
        <v>0</v>
      </c>
      <c r="B69" s="3"/>
      <c r="C69" s="3"/>
      <c r="D69" s="3"/>
      <c r="E69" s="3"/>
      <c r="F69" s="9"/>
      <c r="G69" s="4"/>
    </row>
    <row r="70" spans="1:7" ht="15.75" x14ac:dyDescent="0.25">
      <c r="A70" s="47" t="s">
        <v>1051</v>
      </c>
      <c r="B70" s="48"/>
      <c r="C70" s="2"/>
      <c r="D70" s="2"/>
      <c r="E70" s="2"/>
      <c r="F70" s="10"/>
      <c r="G70" s="4"/>
    </row>
    <row r="71" spans="1:7" ht="15.75" x14ac:dyDescent="0.25">
      <c r="A71" s="47"/>
      <c r="B71" s="48"/>
      <c r="C71" s="2"/>
      <c r="D71" s="2"/>
      <c r="E71" s="2"/>
      <c r="F71" s="10"/>
      <c r="G71" s="4"/>
    </row>
    <row r="72" spans="1:7" ht="15.75" x14ac:dyDescent="0.25">
      <c r="A72" s="27" t="s">
        <v>1046</v>
      </c>
      <c r="B72" s="27"/>
      <c r="C72" s="16"/>
      <c r="D72" s="16"/>
      <c r="E72" s="16"/>
      <c r="F72" s="21"/>
      <c r="G72" s="16"/>
    </row>
    <row r="73" spans="1:7" ht="15.75" x14ac:dyDescent="0.25">
      <c r="A73" s="27" t="s">
        <v>1047</v>
      </c>
      <c r="B73" s="27"/>
      <c r="C73" s="16"/>
      <c r="D73" s="16"/>
      <c r="E73" s="16"/>
      <c r="F73" s="21"/>
      <c r="G73" s="16"/>
    </row>
    <row r="74" spans="1:7" ht="15.75" x14ac:dyDescent="0.25">
      <c r="A74" s="27" t="s">
        <v>1048</v>
      </c>
      <c r="B74" s="27"/>
      <c r="C74" s="16"/>
      <c r="D74" s="16"/>
      <c r="E74" s="16"/>
      <c r="F74" s="21"/>
      <c r="G74" s="16"/>
    </row>
    <row r="75" spans="1:7" x14ac:dyDescent="0.25">
      <c r="F75" s="11"/>
    </row>
    <row r="76" spans="1:7" ht="15.75" x14ac:dyDescent="0.25">
      <c r="A76" s="12" t="s">
        <v>13</v>
      </c>
      <c r="B76" s="13" t="s">
        <v>12</v>
      </c>
      <c r="C76" s="14" t="s">
        <v>15</v>
      </c>
      <c r="D76" s="14" t="s">
        <v>521</v>
      </c>
      <c r="E76" s="14" t="s">
        <v>1</v>
      </c>
      <c r="F76" s="22" t="s">
        <v>8</v>
      </c>
      <c r="G76" s="12" t="s">
        <v>2</v>
      </c>
    </row>
    <row r="77" spans="1:7" ht="15.75" x14ac:dyDescent="0.25">
      <c r="A77" s="17">
        <v>1</v>
      </c>
      <c r="B77" s="18" t="s">
        <v>1037</v>
      </c>
      <c r="C77" s="14"/>
      <c r="D77" s="14"/>
      <c r="E77" s="14"/>
      <c r="F77" s="19">
        <v>0</v>
      </c>
      <c r="G77" s="12"/>
    </row>
    <row r="78" spans="1:7" ht="15.75" x14ac:dyDescent="0.25">
      <c r="A78" s="17">
        <v>2</v>
      </c>
      <c r="B78" s="18" t="s">
        <v>39</v>
      </c>
      <c r="C78" s="14"/>
      <c r="D78" s="14"/>
      <c r="E78" s="14"/>
      <c r="F78" s="19">
        <v>0</v>
      </c>
      <c r="G78" s="39"/>
    </row>
    <row r="79" spans="1:7" ht="15.75" x14ac:dyDescent="0.25">
      <c r="A79" s="17">
        <v>3</v>
      </c>
      <c r="B79" s="18" t="s">
        <v>153</v>
      </c>
      <c r="C79" s="14"/>
      <c r="D79" s="14"/>
      <c r="E79" s="14"/>
      <c r="F79" s="19">
        <v>0</v>
      </c>
      <c r="G79" s="39"/>
    </row>
    <row r="80" spans="1:7" ht="15.75" x14ac:dyDescent="0.25">
      <c r="A80" s="17">
        <v>4</v>
      </c>
      <c r="B80" s="18" t="s">
        <v>1049</v>
      </c>
      <c r="C80" s="14"/>
      <c r="D80" s="14"/>
      <c r="E80" s="14"/>
      <c r="F80" s="19">
        <v>0</v>
      </c>
      <c r="G80" s="39"/>
    </row>
    <row r="81" spans="1:7" ht="15.75" x14ac:dyDescent="0.25">
      <c r="A81" s="17">
        <v>5</v>
      </c>
      <c r="B81" s="18" t="s">
        <v>38</v>
      </c>
      <c r="C81" s="26"/>
      <c r="D81" s="26"/>
      <c r="E81" s="26"/>
      <c r="F81" s="19">
        <v>0</v>
      </c>
      <c r="G81" s="40"/>
    </row>
    <row r="82" spans="1:7" ht="15.75" x14ac:dyDescent="0.25">
      <c r="A82" s="17">
        <v>6</v>
      </c>
      <c r="B82" s="18" t="s">
        <v>227</v>
      </c>
      <c r="C82" s="26"/>
      <c r="D82" s="26"/>
      <c r="E82" s="26"/>
      <c r="F82" s="19">
        <v>0</v>
      </c>
      <c r="G82" s="40"/>
    </row>
    <row r="83" spans="1:7" ht="15.75" x14ac:dyDescent="0.25">
      <c r="A83" s="17">
        <v>7</v>
      </c>
      <c r="B83" s="18" t="s">
        <v>548</v>
      </c>
      <c r="C83" s="26"/>
      <c r="D83" s="26"/>
      <c r="E83" s="26"/>
      <c r="F83" s="19">
        <v>0</v>
      </c>
      <c r="G83" s="40"/>
    </row>
    <row r="84" spans="1:7" ht="15.75" x14ac:dyDescent="0.25">
      <c r="A84" s="17">
        <v>8</v>
      </c>
      <c r="B84" s="18" t="s">
        <v>794</v>
      </c>
      <c r="C84" s="26"/>
      <c r="D84" s="26"/>
      <c r="E84" s="26"/>
      <c r="F84" s="19">
        <v>0</v>
      </c>
      <c r="G84" s="40"/>
    </row>
    <row r="85" spans="1:7" ht="15.75" x14ac:dyDescent="0.25">
      <c r="A85" s="17">
        <v>9</v>
      </c>
      <c r="B85" s="18" t="s">
        <v>41</v>
      </c>
      <c r="C85" s="26"/>
      <c r="D85" s="26"/>
      <c r="E85" s="26"/>
      <c r="F85" s="19">
        <v>0</v>
      </c>
      <c r="G85" s="40"/>
    </row>
    <row r="86" spans="1:7" ht="15.75" x14ac:dyDescent="0.25">
      <c r="A86" s="17">
        <v>10</v>
      </c>
      <c r="B86" s="18" t="s">
        <v>42</v>
      </c>
      <c r="C86" s="26"/>
      <c r="D86" s="26"/>
      <c r="E86" s="26"/>
      <c r="F86" s="19">
        <v>0</v>
      </c>
      <c r="G86" s="40"/>
    </row>
    <row r="87" spans="1:7" ht="15.75" x14ac:dyDescent="0.25">
      <c r="A87" s="17"/>
      <c r="B87" s="18"/>
      <c r="C87" s="26"/>
      <c r="D87" s="26"/>
      <c r="E87" s="26"/>
      <c r="F87" s="19"/>
      <c r="G87" s="49">
        <f>SUM(F77:F86)</f>
        <v>0</v>
      </c>
    </row>
    <row r="88" spans="1:7" ht="15.75" x14ac:dyDescent="0.25">
      <c r="A88" s="17"/>
      <c r="B88" s="18"/>
      <c r="C88" s="26"/>
      <c r="D88" s="35"/>
      <c r="E88" s="26"/>
      <c r="F88" s="19"/>
      <c r="G88" s="77"/>
    </row>
    <row r="89" spans="1:7" ht="15.75" x14ac:dyDescent="0.25">
      <c r="A89" s="17">
        <v>11</v>
      </c>
      <c r="B89" s="134" t="s">
        <v>1052</v>
      </c>
      <c r="C89" s="26" t="s">
        <v>611</v>
      </c>
      <c r="D89" s="35"/>
      <c r="E89" s="26"/>
      <c r="F89" s="19"/>
      <c r="G89" s="39">
        <v>20000000</v>
      </c>
    </row>
    <row r="90" spans="1:7" ht="15.75" x14ac:dyDescent="0.25">
      <c r="A90" s="17"/>
      <c r="B90" s="18" t="s">
        <v>1053</v>
      </c>
      <c r="C90" s="26"/>
      <c r="D90" s="26"/>
      <c r="E90" s="26"/>
      <c r="F90" s="19"/>
      <c r="G90" s="39"/>
    </row>
    <row r="91" spans="1:7" ht="15.75" x14ac:dyDescent="0.25">
      <c r="A91" s="17"/>
      <c r="B91" s="18"/>
      <c r="C91" s="26"/>
      <c r="D91" s="26"/>
      <c r="E91" s="26"/>
      <c r="F91" s="19"/>
      <c r="G91" s="39"/>
    </row>
    <row r="92" spans="1:7" ht="15.75" x14ac:dyDescent="0.25">
      <c r="A92" s="17"/>
      <c r="B92" s="18"/>
      <c r="C92" s="18"/>
      <c r="D92" s="18"/>
      <c r="E92" s="13" t="s">
        <v>43</v>
      </c>
      <c r="F92" s="19"/>
      <c r="G92" s="44">
        <f>SUM(G87:G91)</f>
        <v>20000000</v>
      </c>
    </row>
    <row r="93" spans="1:7" ht="15.75" x14ac:dyDescent="0.25">
      <c r="A93" s="20"/>
      <c r="B93" s="16"/>
      <c r="C93" s="16"/>
      <c r="D93" s="16"/>
      <c r="E93" s="16"/>
      <c r="F93" s="21"/>
      <c r="G93" s="21"/>
    </row>
    <row r="94" spans="1:7" ht="15.75" x14ac:dyDescent="0.25">
      <c r="A94" s="20"/>
      <c r="B94" s="16" t="s">
        <v>1054</v>
      </c>
      <c r="C94" s="16"/>
      <c r="D94" s="16"/>
      <c r="E94" s="16"/>
      <c r="F94" s="21"/>
      <c r="G94" s="16"/>
    </row>
    <row r="95" spans="1:7" x14ac:dyDescent="0.25">
      <c r="A95" s="8"/>
      <c r="B95" s="120" t="s">
        <v>976</v>
      </c>
      <c r="C95" s="120" t="s">
        <v>31</v>
      </c>
      <c r="E95" s="8" t="s">
        <v>36</v>
      </c>
      <c r="F95" s="11"/>
    </row>
    <row r="96" spans="1:7" x14ac:dyDescent="0.25">
      <c r="A96" s="8"/>
      <c r="F96" s="11"/>
    </row>
    <row r="97" spans="1:6" x14ac:dyDescent="0.25">
      <c r="A97" s="8"/>
      <c r="F97" s="11"/>
    </row>
    <row r="98" spans="1:6" x14ac:dyDescent="0.25">
      <c r="A98" s="8"/>
      <c r="F98" s="11"/>
    </row>
    <row r="99" spans="1:6" x14ac:dyDescent="0.25">
      <c r="A99" s="8"/>
      <c r="F99" s="11"/>
    </row>
    <row r="100" spans="1:6" x14ac:dyDescent="0.25">
      <c r="B100" s="140" t="s">
        <v>977</v>
      </c>
      <c r="C100" s="24" t="s">
        <v>768</v>
      </c>
      <c r="D100" s="24"/>
      <c r="E100" s="24" t="s">
        <v>3</v>
      </c>
      <c r="F100" s="45" t="s">
        <v>872</v>
      </c>
    </row>
    <row r="101" spans="1:6" x14ac:dyDescent="0.25">
      <c r="B101" s="120" t="s">
        <v>978</v>
      </c>
      <c r="C101" s="1" t="s">
        <v>33</v>
      </c>
      <c r="E101" s="1" t="s">
        <v>6</v>
      </c>
      <c r="F101" s="11" t="s">
        <v>37</v>
      </c>
    </row>
  </sheetData>
  <pageMargins left="1" right="0.7" top="0.75" bottom="0.75" header="0.3" footer="0.3"/>
  <pageSetup paperSize="5" scale="85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161"/>
  <sheetViews>
    <sheetView topLeftCell="A135" zoomScale="90" zoomScaleNormal="90" workbookViewId="0">
      <selection activeCell="B144" sqref="B144"/>
    </sheetView>
  </sheetViews>
  <sheetFormatPr defaultRowHeight="15" x14ac:dyDescent="0.25"/>
  <cols>
    <col min="1" max="1" width="7.7109375" customWidth="1"/>
    <col min="2" max="2" width="58.42578125" customWidth="1"/>
    <col min="3" max="3" width="38.5703125" customWidth="1"/>
    <col min="4" max="4" width="23.5703125" customWidth="1"/>
    <col min="5" max="5" width="26.7109375" bestFit="1" customWidth="1"/>
    <col min="6" max="6" width="19.140625" customWidth="1"/>
    <col min="7" max="7" width="27.28515625" customWidth="1"/>
  </cols>
  <sheetData>
    <row r="1" spans="1:19" s="1" customFormat="1" ht="18" customHeight="1" x14ac:dyDescent="0.25">
      <c r="A1" s="2" t="s">
        <v>0</v>
      </c>
      <c r="B1" s="3"/>
      <c r="C1" s="3"/>
      <c r="D1" s="3"/>
      <c r="E1" s="3"/>
      <c r="F1" s="9"/>
      <c r="G1" s="4"/>
      <c r="H1" s="4"/>
      <c r="I1" s="4"/>
      <c r="J1" s="4"/>
      <c r="K1" s="4"/>
      <c r="L1" s="4"/>
      <c r="M1" s="4"/>
      <c r="N1" s="5"/>
      <c r="O1" s="5"/>
      <c r="P1" s="7"/>
      <c r="Q1" s="7"/>
      <c r="R1" s="7"/>
      <c r="S1" s="7"/>
    </row>
    <row r="2" spans="1:19" s="1" customFormat="1" ht="18" customHeight="1" x14ac:dyDescent="0.25">
      <c r="A2" s="6" t="s">
        <v>147</v>
      </c>
      <c r="B2" s="2"/>
      <c r="C2" s="2"/>
      <c r="D2" s="2"/>
      <c r="E2" s="2"/>
      <c r="F2" s="10"/>
      <c r="G2" s="4"/>
      <c r="H2" s="4"/>
      <c r="I2" s="4"/>
      <c r="J2" s="4"/>
      <c r="K2" s="4"/>
      <c r="L2" s="4"/>
      <c r="M2" s="4"/>
      <c r="N2" s="5"/>
      <c r="O2" s="5"/>
      <c r="P2" s="7"/>
      <c r="Q2" s="7"/>
      <c r="R2" s="7"/>
      <c r="S2" s="7"/>
    </row>
    <row r="3" spans="1:19" s="1" customFormat="1" ht="18" customHeight="1" x14ac:dyDescent="0.25">
      <c r="A3" s="6"/>
      <c r="B3" s="2"/>
      <c r="C3" s="2"/>
      <c r="D3" s="2"/>
      <c r="E3" s="2"/>
      <c r="F3" s="10"/>
      <c r="G3" s="4"/>
      <c r="H3" s="4"/>
      <c r="I3" s="4"/>
      <c r="J3" s="4"/>
      <c r="K3" s="4"/>
      <c r="L3" s="4"/>
      <c r="M3" s="4"/>
      <c r="N3" s="5"/>
      <c r="O3" s="5"/>
      <c r="P3" s="7"/>
      <c r="Q3" s="7"/>
      <c r="R3" s="7"/>
      <c r="S3" s="7"/>
    </row>
    <row r="4" spans="1:19" s="16" customFormat="1" ht="18" customHeight="1" x14ac:dyDescent="0.25">
      <c r="A4" s="27" t="s">
        <v>128</v>
      </c>
      <c r="B4" s="27"/>
      <c r="F4" s="21"/>
    </row>
    <row r="5" spans="1:19" s="16" customFormat="1" ht="18" customHeight="1" x14ac:dyDescent="0.25">
      <c r="A5" s="27" t="s">
        <v>129</v>
      </c>
      <c r="B5" s="27"/>
      <c r="F5" s="21"/>
    </row>
    <row r="6" spans="1:19" s="16" customFormat="1" ht="18" customHeight="1" x14ac:dyDescent="0.25">
      <c r="A6" s="27" t="s">
        <v>130</v>
      </c>
      <c r="B6" s="27"/>
      <c r="F6" s="21"/>
    </row>
    <row r="7" spans="1:19" s="1" customFormat="1" ht="18" customHeight="1" x14ac:dyDescent="0.25">
      <c r="F7" s="11"/>
    </row>
    <row r="8" spans="1:19" s="16" customFormat="1" ht="18" customHeight="1" x14ac:dyDescent="0.25">
      <c r="A8" s="12" t="s">
        <v>13</v>
      </c>
      <c r="B8" s="13" t="s">
        <v>12</v>
      </c>
      <c r="C8" s="14" t="s">
        <v>15</v>
      </c>
      <c r="D8" s="14" t="s">
        <v>11</v>
      </c>
      <c r="E8" s="14" t="s">
        <v>1</v>
      </c>
      <c r="F8" s="22" t="s">
        <v>8</v>
      </c>
      <c r="G8" s="12" t="s">
        <v>2</v>
      </c>
    </row>
    <row r="9" spans="1:19" s="16" customFormat="1" ht="18" customHeight="1" x14ac:dyDescent="0.25">
      <c r="A9" s="17">
        <v>1</v>
      </c>
      <c r="B9" s="18" t="s">
        <v>82</v>
      </c>
      <c r="C9" s="26"/>
      <c r="D9" s="26"/>
      <c r="E9" s="26"/>
      <c r="F9" s="19">
        <v>23127925</v>
      </c>
      <c r="G9" s="17"/>
    </row>
    <row r="10" spans="1:19" s="16" customFormat="1" ht="18" customHeight="1" x14ac:dyDescent="0.25">
      <c r="A10" s="17">
        <v>2</v>
      </c>
      <c r="B10" s="18" t="s">
        <v>38</v>
      </c>
      <c r="C10" s="26"/>
      <c r="D10" s="26"/>
      <c r="E10" s="26"/>
      <c r="F10" s="19">
        <v>578199</v>
      </c>
      <c r="G10" s="17"/>
    </row>
    <row r="11" spans="1:19" s="16" customFormat="1" ht="18" customHeight="1" x14ac:dyDescent="0.25">
      <c r="A11" s="17">
        <v>3</v>
      </c>
      <c r="B11" s="18" t="s">
        <v>41</v>
      </c>
      <c r="C11" s="26"/>
      <c r="D11" s="26"/>
      <c r="E11" s="26"/>
      <c r="F11" s="19">
        <v>268721</v>
      </c>
      <c r="G11" s="17"/>
    </row>
    <row r="12" spans="1:19" s="16" customFormat="1" ht="18" customHeight="1" x14ac:dyDescent="0.25">
      <c r="A12" s="17">
        <v>4</v>
      </c>
      <c r="B12" s="18" t="s">
        <v>146</v>
      </c>
      <c r="C12" s="26"/>
      <c r="D12" s="26"/>
      <c r="E12" s="26"/>
      <c r="F12" s="19">
        <v>187905</v>
      </c>
      <c r="G12" s="17"/>
    </row>
    <row r="13" spans="1:19" s="16" customFormat="1" ht="18" customHeight="1" x14ac:dyDescent="0.25">
      <c r="A13" s="17">
        <v>5</v>
      </c>
      <c r="B13" s="18" t="s">
        <v>42</v>
      </c>
      <c r="C13" s="26"/>
      <c r="D13" s="26"/>
      <c r="E13" s="26"/>
      <c r="F13" s="19">
        <v>200000</v>
      </c>
      <c r="G13" s="17"/>
    </row>
    <row r="14" spans="1:19" s="16" customFormat="1" ht="18" customHeight="1" x14ac:dyDescent="0.25">
      <c r="A14" s="17"/>
      <c r="B14" s="18"/>
      <c r="C14" s="26"/>
      <c r="D14" s="26"/>
      <c r="E14" s="26"/>
      <c r="F14" s="19"/>
      <c r="G14" s="33">
        <f>SUM(F9:F13)</f>
        <v>24362750</v>
      </c>
    </row>
    <row r="15" spans="1:19" s="16" customFormat="1" ht="18" customHeight="1" x14ac:dyDescent="0.25">
      <c r="A15" s="17">
        <v>5</v>
      </c>
      <c r="B15" s="18" t="s">
        <v>143</v>
      </c>
      <c r="C15" s="18"/>
      <c r="D15" s="18"/>
      <c r="E15" s="18" t="s">
        <v>83</v>
      </c>
      <c r="F15" s="19">
        <f>6000000-362750</f>
        <v>5637250</v>
      </c>
      <c r="G15" s="18"/>
    </row>
    <row r="16" spans="1:19" s="16" customFormat="1" ht="18" customHeight="1" x14ac:dyDescent="0.25">
      <c r="A16" s="17">
        <v>6</v>
      </c>
      <c r="B16" s="18" t="s">
        <v>144</v>
      </c>
      <c r="C16" s="18"/>
      <c r="D16" s="18"/>
      <c r="E16" s="18" t="s">
        <v>145</v>
      </c>
      <c r="F16" s="19">
        <v>20000000</v>
      </c>
      <c r="G16" s="18"/>
    </row>
    <row r="17" spans="1:19" s="16" customFormat="1" ht="18" customHeight="1" x14ac:dyDescent="0.25">
      <c r="A17" s="17"/>
      <c r="B17" s="18"/>
      <c r="C17" s="18"/>
      <c r="D17" s="18"/>
      <c r="E17" s="18"/>
      <c r="F17" s="19"/>
      <c r="G17" s="34">
        <f>SUM(F15:F17)</f>
        <v>25637250</v>
      </c>
    </row>
    <row r="18" spans="1:19" s="16" customFormat="1" ht="18" customHeight="1" x14ac:dyDescent="0.25">
      <c r="A18" s="17"/>
      <c r="B18" s="18"/>
      <c r="C18" s="18"/>
      <c r="D18" s="18"/>
      <c r="E18" s="18"/>
      <c r="F18" s="19"/>
      <c r="G18" s="23"/>
    </row>
    <row r="19" spans="1:19" s="16" customFormat="1" ht="18" customHeight="1" x14ac:dyDescent="0.25">
      <c r="A19" s="17"/>
      <c r="B19" s="18"/>
      <c r="C19" s="18"/>
      <c r="D19" s="18"/>
      <c r="E19" s="13"/>
      <c r="F19" s="19"/>
      <c r="G19" s="31"/>
    </row>
    <row r="20" spans="1:19" s="16" customFormat="1" ht="18" customHeight="1" x14ac:dyDescent="0.25">
      <c r="A20" s="17"/>
      <c r="B20" s="18"/>
      <c r="C20" s="18"/>
      <c r="D20" s="18"/>
      <c r="E20" s="13" t="s">
        <v>43</v>
      </c>
      <c r="F20" s="19"/>
      <c r="G20" s="30">
        <f>SUM(G9:G19)</f>
        <v>50000000</v>
      </c>
    </row>
    <row r="21" spans="1:19" s="16" customFormat="1" ht="18" customHeight="1" x14ac:dyDescent="0.25">
      <c r="A21" s="20"/>
      <c r="F21" s="21"/>
      <c r="G21" s="21"/>
    </row>
    <row r="22" spans="1:19" s="16" customFormat="1" ht="18" customHeight="1" x14ac:dyDescent="0.25">
      <c r="A22" s="20"/>
      <c r="B22" s="16" t="s">
        <v>148</v>
      </c>
      <c r="F22" s="21"/>
    </row>
    <row r="23" spans="1:19" s="1" customFormat="1" ht="18" customHeight="1" x14ac:dyDescent="0.25">
      <c r="A23" s="8"/>
      <c r="B23" s="8" t="s">
        <v>29</v>
      </c>
      <c r="C23" s="8" t="s">
        <v>31</v>
      </c>
      <c r="E23" s="8" t="s">
        <v>36</v>
      </c>
      <c r="F23" s="11"/>
    </row>
    <row r="24" spans="1:19" s="1" customFormat="1" ht="18" customHeight="1" x14ac:dyDescent="0.25">
      <c r="A24" s="8"/>
      <c r="F24" s="11"/>
    </row>
    <row r="25" spans="1:19" s="1" customFormat="1" ht="18" customHeight="1" x14ac:dyDescent="0.25">
      <c r="A25" s="8"/>
      <c r="F25" s="11"/>
    </row>
    <row r="26" spans="1:19" s="1" customFormat="1" ht="18" customHeight="1" x14ac:dyDescent="0.25">
      <c r="A26" s="8"/>
      <c r="F26" s="11"/>
    </row>
    <row r="27" spans="1:19" s="1" customFormat="1" ht="18" customHeight="1" x14ac:dyDescent="0.25">
      <c r="B27" s="28" t="s">
        <v>30</v>
      </c>
      <c r="C27" s="24" t="s">
        <v>32</v>
      </c>
      <c r="D27" s="24" t="s">
        <v>34</v>
      </c>
      <c r="E27" s="24" t="s">
        <v>3</v>
      </c>
      <c r="F27" s="25" t="s">
        <v>4</v>
      </c>
    </row>
    <row r="28" spans="1:19" s="1" customFormat="1" ht="18" customHeight="1" x14ac:dyDescent="0.25">
      <c r="B28" s="8" t="s">
        <v>5</v>
      </c>
      <c r="C28" s="1" t="s">
        <v>33</v>
      </c>
      <c r="D28" s="1" t="s">
        <v>35</v>
      </c>
      <c r="E28" s="1" t="s">
        <v>6</v>
      </c>
      <c r="F28" s="11" t="s">
        <v>37</v>
      </c>
    </row>
    <row r="29" spans="1:19" s="1" customFormat="1" ht="20.100000000000001" customHeight="1" x14ac:dyDescent="0.25">
      <c r="F29" s="11"/>
    </row>
    <row r="31" spans="1:19" s="1" customFormat="1" ht="18" customHeight="1" x14ac:dyDescent="0.25">
      <c r="A31" s="2" t="s">
        <v>0</v>
      </c>
      <c r="B31" s="3"/>
      <c r="C31" s="3"/>
      <c r="D31" s="3"/>
      <c r="E31" s="3"/>
      <c r="F31" s="9"/>
      <c r="G31" s="4"/>
      <c r="H31" s="4"/>
      <c r="I31" s="4"/>
      <c r="J31" s="4"/>
      <c r="K31" s="4"/>
      <c r="L31" s="4"/>
      <c r="M31" s="4"/>
      <c r="N31" s="5"/>
      <c r="O31" s="5"/>
      <c r="P31" s="7"/>
      <c r="Q31" s="7"/>
      <c r="R31" s="7"/>
      <c r="S31" s="7"/>
    </row>
    <row r="32" spans="1:19" s="1" customFormat="1" ht="18" customHeight="1" x14ac:dyDescent="0.25">
      <c r="A32" s="6" t="s">
        <v>149</v>
      </c>
      <c r="B32" s="2"/>
      <c r="C32" s="2"/>
      <c r="D32" s="2"/>
      <c r="E32" s="2"/>
      <c r="F32" s="10"/>
      <c r="G32" s="4"/>
      <c r="H32" s="4"/>
      <c r="I32" s="4"/>
      <c r="J32" s="4"/>
      <c r="K32" s="4"/>
      <c r="L32" s="4"/>
      <c r="M32" s="4"/>
      <c r="N32" s="5"/>
      <c r="O32" s="5"/>
      <c r="P32" s="7"/>
      <c r="Q32" s="7"/>
      <c r="R32" s="7"/>
      <c r="S32" s="7"/>
    </row>
    <row r="33" spans="1:19" s="1" customFormat="1" ht="18" customHeight="1" x14ac:dyDescent="0.25">
      <c r="A33" s="6"/>
      <c r="B33" s="2"/>
      <c r="C33" s="2"/>
      <c r="D33" s="2"/>
      <c r="E33" s="2"/>
      <c r="F33" s="10"/>
      <c r="G33" s="4"/>
      <c r="H33" s="4"/>
      <c r="I33" s="4"/>
      <c r="J33" s="4"/>
      <c r="K33" s="4"/>
      <c r="L33" s="4"/>
      <c r="M33" s="4"/>
      <c r="N33" s="5"/>
      <c r="O33" s="5"/>
      <c r="P33" s="7"/>
      <c r="Q33" s="7"/>
      <c r="R33" s="7"/>
      <c r="S33" s="7"/>
    </row>
    <row r="34" spans="1:19" s="16" customFormat="1" ht="18" customHeight="1" x14ac:dyDescent="0.25">
      <c r="A34" s="27" t="s">
        <v>150</v>
      </c>
      <c r="B34" s="27"/>
      <c r="F34" s="21"/>
    </row>
    <row r="35" spans="1:19" s="16" customFormat="1" ht="18" customHeight="1" x14ac:dyDescent="0.25">
      <c r="A35" s="27" t="s">
        <v>151</v>
      </c>
      <c r="B35" s="27"/>
      <c r="F35" s="21"/>
    </row>
    <row r="36" spans="1:19" s="16" customFormat="1" ht="18" customHeight="1" x14ac:dyDescent="0.25">
      <c r="A36" s="27" t="s">
        <v>152</v>
      </c>
      <c r="B36" s="27"/>
      <c r="F36" s="21"/>
    </row>
    <row r="37" spans="1:19" s="1" customFormat="1" ht="18" customHeight="1" x14ac:dyDescent="0.25">
      <c r="F37" s="11"/>
    </row>
    <row r="38" spans="1:19" s="16" customFormat="1" ht="18" customHeight="1" x14ac:dyDescent="0.25">
      <c r="A38" s="12" t="s">
        <v>13</v>
      </c>
      <c r="B38" s="13" t="s">
        <v>12</v>
      </c>
      <c r="C38" s="14" t="s">
        <v>15</v>
      </c>
      <c r="D38" s="14" t="s">
        <v>11</v>
      </c>
      <c r="E38" s="14" t="s">
        <v>1</v>
      </c>
      <c r="F38" s="22" t="s">
        <v>8</v>
      </c>
      <c r="G38" s="12" t="s">
        <v>2</v>
      </c>
    </row>
    <row r="39" spans="1:19" s="16" customFormat="1" ht="18" customHeight="1" x14ac:dyDescent="0.25">
      <c r="A39" s="17">
        <v>1</v>
      </c>
      <c r="B39" s="18" t="s">
        <v>82</v>
      </c>
      <c r="C39" s="26"/>
      <c r="D39" s="26"/>
      <c r="E39" s="26"/>
      <c r="F39" s="19">
        <v>60000000</v>
      </c>
      <c r="G39" s="17"/>
    </row>
    <row r="40" spans="1:19" s="16" customFormat="1" ht="18" customHeight="1" x14ac:dyDescent="0.25">
      <c r="A40" s="17">
        <v>2</v>
      </c>
      <c r="B40" s="18" t="s">
        <v>153</v>
      </c>
      <c r="C40" s="26"/>
      <c r="D40" s="26"/>
      <c r="E40" s="26"/>
      <c r="F40" s="19">
        <v>4706670</v>
      </c>
      <c r="G40" s="17"/>
    </row>
    <row r="41" spans="1:19" s="16" customFormat="1" ht="18" customHeight="1" x14ac:dyDescent="0.25">
      <c r="A41" s="17">
        <v>3</v>
      </c>
      <c r="B41" s="18" t="s">
        <v>38</v>
      </c>
      <c r="C41" s="26"/>
      <c r="D41" s="26"/>
      <c r="E41" s="26"/>
      <c r="F41" s="19">
        <v>1500000</v>
      </c>
      <c r="G41" s="17"/>
    </row>
    <row r="42" spans="1:19" s="16" customFormat="1" ht="18" customHeight="1" x14ac:dyDescent="0.25">
      <c r="A42" s="17">
        <v>4</v>
      </c>
      <c r="B42" s="18" t="s">
        <v>154</v>
      </c>
      <c r="C42" s="26"/>
      <c r="D42" s="26"/>
      <c r="E42" s="26"/>
      <c r="F42" s="19">
        <v>468000</v>
      </c>
      <c r="G42" s="17"/>
    </row>
    <row r="43" spans="1:19" s="16" customFormat="1" ht="18" customHeight="1" x14ac:dyDescent="0.25">
      <c r="A43" s="17">
        <v>5</v>
      </c>
      <c r="B43" s="18" t="s">
        <v>41</v>
      </c>
      <c r="C43" s="26"/>
      <c r="D43" s="26"/>
      <c r="E43" s="26"/>
      <c r="F43" s="19">
        <v>887500</v>
      </c>
      <c r="G43" s="17"/>
    </row>
    <row r="44" spans="1:19" s="16" customFormat="1" ht="18" customHeight="1" x14ac:dyDescent="0.25">
      <c r="A44" s="17">
        <v>6</v>
      </c>
      <c r="B44" s="18" t="s">
        <v>42</v>
      </c>
      <c r="C44" s="26"/>
      <c r="D44" s="26"/>
      <c r="E44" s="26"/>
      <c r="F44" s="19">
        <v>200000</v>
      </c>
      <c r="G44" s="17"/>
    </row>
    <row r="45" spans="1:19" s="16" customFormat="1" ht="18" customHeight="1" x14ac:dyDescent="0.25">
      <c r="A45" s="17"/>
      <c r="B45" s="18"/>
      <c r="C45" s="26"/>
      <c r="D45" s="26"/>
      <c r="E45" s="26"/>
      <c r="F45" s="19"/>
      <c r="G45" s="33">
        <f>SUM(F39:F44)</f>
        <v>67762170</v>
      </c>
    </row>
    <row r="46" spans="1:19" s="16" customFormat="1" ht="18" customHeight="1" x14ac:dyDescent="0.25">
      <c r="A46" s="17">
        <v>7</v>
      </c>
      <c r="B46" s="18" t="s">
        <v>155</v>
      </c>
      <c r="C46" s="18"/>
      <c r="D46" s="18"/>
      <c r="E46" s="18" t="s">
        <v>156</v>
      </c>
      <c r="F46" s="19">
        <v>40000000</v>
      </c>
      <c r="G46" s="18"/>
    </row>
    <row r="47" spans="1:19" s="16" customFormat="1" ht="18" customHeight="1" x14ac:dyDescent="0.25">
      <c r="A47" s="17">
        <v>8</v>
      </c>
      <c r="B47" s="18" t="s">
        <v>157</v>
      </c>
      <c r="C47" s="18"/>
      <c r="D47" s="18"/>
      <c r="E47" s="18" t="s">
        <v>158</v>
      </c>
      <c r="F47" s="19">
        <v>25000000</v>
      </c>
      <c r="G47" s="18"/>
    </row>
    <row r="48" spans="1:19" s="16" customFormat="1" ht="18" customHeight="1" x14ac:dyDescent="0.25">
      <c r="A48" s="17">
        <v>9</v>
      </c>
      <c r="B48" s="18" t="s">
        <v>159</v>
      </c>
      <c r="C48" s="18"/>
      <c r="D48" s="18"/>
      <c r="E48" s="18" t="s">
        <v>160</v>
      </c>
      <c r="F48" s="19">
        <v>5750000</v>
      </c>
      <c r="G48" s="18"/>
    </row>
    <row r="49" spans="1:7" s="16" customFormat="1" ht="18" customHeight="1" x14ac:dyDescent="0.25">
      <c r="A49" s="17">
        <v>10</v>
      </c>
      <c r="B49" s="18" t="s">
        <v>161</v>
      </c>
      <c r="C49" s="18"/>
      <c r="D49" s="18"/>
      <c r="E49" s="18" t="s">
        <v>162</v>
      </c>
      <c r="F49" s="19">
        <v>2500000</v>
      </c>
      <c r="G49" s="18"/>
    </row>
    <row r="50" spans="1:7" s="16" customFormat="1" ht="18" customHeight="1" x14ac:dyDescent="0.25">
      <c r="A50" s="17">
        <v>11</v>
      </c>
      <c r="B50" s="18" t="s">
        <v>163</v>
      </c>
      <c r="C50" s="18"/>
      <c r="D50" s="18"/>
      <c r="E50" s="18" t="s">
        <v>164</v>
      </c>
      <c r="F50" s="19">
        <v>3000000</v>
      </c>
      <c r="G50" s="18"/>
    </row>
    <row r="51" spans="1:7" s="16" customFormat="1" ht="18" customHeight="1" x14ac:dyDescent="0.25">
      <c r="A51" s="17">
        <v>12</v>
      </c>
      <c r="B51" s="18" t="s">
        <v>165</v>
      </c>
      <c r="C51" s="18"/>
      <c r="D51" s="18"/>
      <c r="E51" s="18" t="s">
        <v>167</v>
      </c>
      <c r="F51" s="19">
        <v>8000000</v>
      </c>
      <c r="G51" s="18"/>
    </row>
    <row r="52" spans="1:7" s="16" customFormat="1" ht="18" customHeight="1" x14ac:dyDescent="0.25">
      <c r="A52" s="17">
        <v>13</v>
      </c>
      <c r="B52" s="18" t="s">
        <v>166</v>
      </c>
      <c r="C52" s="18" t="s">
        <v>169</v>
      </c>
      <c r="D52" s="18" t="s">
        <v>168</v>
      </c>
      <c r="E52" s="18"/>
      <c r="F52" s="19">
        <v>4500000</v>
      </c>
      <c r="G52" s="18"/>
    </row>
    <row r="53" spans="1:7" s="16" customFormat="1" ht="18" customHeight="1" x14ac:dyDescent="0.25">
      <c r="A53" s="17"/>
      <c r="B53" s="18"/>
      <c r="C53" s="18"/>
      <c r="D53" s="18"/>
      <c r="E53" s="18"/>
      <c r="F53" s="19"/>
      <c r="G53" s="34">
        <f>SUM(F46:F53)</f>
        <v>88750000</v>
      </c>
    </row>
    <row r="54" spans="1:7" s="16" customFormat="1" ht="18" customHeight="1" x14ac:dyDescent="0.25">
      <c r="A54" s="17"/>
      <c r="B54" s="18"/>
      <c r="C54" s="18"/>
      <c r="D54" s="18"/>
      <c r="E54" s="18"/>
      <c r="F54" s="19"/>
      <c r="G54" s="23"/>
    </row>
    <row r="55" spans="1:7" s="16" customFormat="1" ht="18" customHeight="1" x14ac:dyDescent="0.25">
      <c r="A55" s="17"/>
      <c r="B55" s="18"/>
      <c r="C55" s="18"/>
      <c r="D55" s="18"/>
      <c r="E55" s="13"/>
      <c r="F55" s="19"/>
      <c r="G55" s="31"/>
    </row>
    <row r="56" spans="1:7" s="16" customFormat="1" ht="18" customHeight="1" x14ac:dyDescent="0.25">
      <c r="A56" s="17"/>
      <c r="B56" s="18"/>
      <c r="C56" s="18"/>
      <c r="D56" s="18"/>
      <c r="E56" s="13" t="s">
        <v>43</v>
      </c>
      <c r="F56" s="19"/>
      <c r="G56" s="30">
        <f>SUM(G39:G55)</f>
        <v>156512170</v>
      </c>
    </row>
    <row r="57" spans="1:7" s="16" customFormat="1" ht="18" customHeight="1" x14ac:dyDescent="0.25">
      <c r="A57" s="20"/>
      <c r="F57" s="21"/>
      <c r="G57" s="21"/>
    </row>
    <row r="58" spans="1:7" s="16" customFormat="1" ht="18" customHeight="1" x14ac:dyDescent="0.25">
      <c r="A58" s="20"/>
      <c r="B58" s="16" t="s">
        <v>170</v>
      </c>
      <c r="F58" s="21"/>
    </row>
    <row r="59" spans="1:7" s="1" customFormat="1" ht="18" customHeight="1" x14ac:dyDescent="0.25">
      <c r="A59" s="8"/>
      <c r="B59" s="8" t="s">
        <v>29</v>
      </c>
      <c r="C59" s="8" t="s">
        <v>31</v>
      </c>
      <c r="E59" s="8" t="s">
        <v>36</v>
      </c>
      <c r="F59" s="11"/>
    </row>
    <row r="60" spans="1:7" s="1" customFormat="1" ht="18" customHeight="1" x14ac:dyDescent="0.25">
      <c r="A60" s="8"/>
      <c r="F60" s="11"/>
    </row>
    <row r="61" spans="1:7" s="1" customFormat="1" ht="18" customHeight="1" x14ac:dyDescent="0.25">
      <c r="A61" s="8"/>
      <c r="F61" s="11"/>
    </row>
    <row r="62" spans="1:7" s="1" customFormat="1" ht="18" customHeight="1" x14ac:dyDescent="0.25">
      <c r="A62" s="8"/>
      <c r="F62" s="11"/>
    </row>
    <row r="63" spans="1:7" s="1" customFormat="1" ht="18" customHeight="1" x14ac:dyDescent="0.25">
      <c r="B63" s="28" t="s">
        <v>30</v>
      </c>
      <c r="C63" s="24" t="s">
        <v>32</v>
      </c>
      <c r="D63" s="24" t="s">
        <v>34</v>
      </c>
      <c r="E63" s="24" t="s">
        <v>3</v>
      </c>
      <c r="F63" s="25" t="s">
        <v>4</v>
      </c>
    </row>
    <row r="64" spans="1:7" s="1" customFormat="1" ht="18" customHeight="1" x14ac:dyDescent="0.25">
      <c r="B64" s="8" t="s">
        <v>5</v>
      </c>
      <c r="C64" s="1" t="s">
        <v>33</v>
      </c>
      <c r="D64" s="1" t="s">
        <v>35</v>
      </c>
      <c r="E64" s="1" t="s">
        <v>6</v>
      </c>
      <c r="F64" s="11" t="s">
        <v>37</v>
      </c>
    </row>
    <row r="65" spans="1:19" s="1" customFormat="1" ht="20.100000000000001" customHeight="1" x14ac:dyDescent="0.25">
      <c r="F65" s="11"/>
    </row>
    <row r="66" spans="1:19" s="1" customFormat="1" x14ac:dyDescent="0.25"/>
    <row r="67" spans="1:19" s="1" customFormat="1" ht="18" customHeight="1" x14ac:dyDescent="0.25">
      <c r="A67" s="2" t="s">
        <v>0</v>
      </c>
      <c r="B67" s="3"/>
      <c r="C67" s="3"/>
      <c r="D67" s="3"/>
      <c r="E67" s="3"/>
      <c r="F67" s="9"/>
      <c r="G67" s="4"/>
      <c r="H67" s="4"/>
      <c r="I67" s="4"/>
      <c r="J67" s="4"/>
      <c r="K67" s="4"/>
      <c r="L67" s="4"/>
      <c r="M67" s="4"/>
      <c r="N67" s="5"/>
      <c r="O67" s="5"/>
      <c r="P67" s="7"/>
      <c r="Q67" s="7"/>
      <c r="R67" s="7"/>
      <c r="S67" s="7"/>
    </row>
    <row r="68" spans="1:19" s="1" customFormat="1" ht="18" customHeight="1" x14ac:dyDescent="0.25">
      <c r="A68" s="6" t="s">
        <v>171</v>
      </c>
      <c r="B68" s="2"/>
      <c r="C68" s="2"/>
      <c r="D68" s="2"/>
      <c r="E68" s="2"/>
      <c r="F68" s="10"/>
      <c r="G68" s="4"/>
      <c r="H68" s="4"/>
      <c r="I68" s="4"/>
      <c r="J68" s="4"/>
      <c r="K68" s="4"/>
      <c r="L68" s="4"/>
      <c r="M68" s="4"/>
      <c r="N68" s="5"/>
      <c r="O68" s="5"/>
      <c r="P68" s="7"/>
      <c r="Q68" s="7"/>
      <c r="R68" s="7"/>
      <c r="S68" s="7"/>
    </row>
    <row r="69" spans="1:19" s="1" customFormat="1" ht="18" customHeight="1" x14ac:dyDescent="0.25">
      <c r="A69" s="6"/>
      <c r="B69" s="2"/>
      <c r="C69" s="2"/>
      <c r="D69" s="2"/>
      <c r="E69" s="2"/>
      <c r="F69" s="10"/>
      <c r="G69" s="4"/>
      <c r="H69" s="4"/>
      <c r="I69" s="4"/>
      <c r="J69" s="4"/>
      <c r="K69" s="4"/>
      <c r="L69" s="4"/>
      <c r="M69" s="4"/>
      <c r="N69" s="5"/>
      <c r="O69" s="5"/>
      <c r="P69" s="7"/>
      <c r="Q69" s="7"/>
      <c r="R69" s="7"/>
      <c r="S69" s="7"/>
    </row>
    <row r="70" spans="1:19" s="16" customFormat="1" ht="18" customHeight="1" x14ac:dyDescent="0.25">
      <c r="A70" s="27" t="s">
        <v>172</v>
      </c>
      <c r="B70" s="27"/>
      <c r="F70" s="21"/>
    </row>
    <row r="71" spans="1:19" s="16" customFormat="1" ht="18" customHeight="1" x14ac:dyDescent="0.25">
      <c r="A71" s="27" t="s">
        <v>173</v>
      </c>
      <c r="B71" s="27"/>
      <c r="F71" s="21"/>
    </row>
    <row r="72" spans="1:19" s="16" customFormat="1" ht="18" customHeight="1" x14ac:dyDescent="0.25">
      <c r="A72" s="27" t="s">
        <v>174</v>
      </c>
      <c r="B72" s="27"/>
      <c r="F72" s="21"/>
    </row>
    <row r="73" spans="1:19" s="1" customFormat="1" ht="18" customHeight="1" x14ac:dyDescent="0.25">
      <c r="F73" s="11"/>
    </row>
    <row r="74" spans="1:19" s="16" customFormat="1" ht="18" customHeight="1" x14ac:dyDescent="0.25">
      <c r="A74" s="12" t="s">
        <v>13</v>
      </c>
      <c r="B74" s="13" t="s">
        <v>12</v>
      </c>
      <c r="C74" s="14" t="s">
        <v>15</v>
      </c>
      <c r="D74" s="14" t="s">
        <v>11</v>
      </c>
      <c r="E74" s="14" t="s">
        <v>1</v>
      </c>
      <c r="F74" s="22" t="s">
        <v>8</v>
      </c>
      <c r="G74" s="12" t="s">
        <v>2</v>
      </c>
    </row>
    <row r="75" spans="1:19" s="16" customFormat="1" ht="18" customHeight="1" x14ac:dyDescent="0.25">
      <c r="A75" s="12">
        <v>1</v>
      </c>
      <c r="B75" s="18" t="s">
        <v>39</v>
      </c>
      <c r="C75" s="14"/>
      <c r="D75" s="14"/>
      <c r="E75" s="14"/>
      <c r="F75" s="19">
        <v>180000</v>
      </c>
      <c r="G75" s="12"/>
    </row>
    <row r="76" spans="1:19" s="16" customFormat="1" ht="18" customHeight="1" x14ac:dyDescent="0.25">
      <c r="A76" s="17">
        <v>2</v>
      </c>
      <c r="B76" s="18" t="s">
        <v>82</v>
      </c>
      <c r="C76" s="26"/>
      <c r="D76" s="26"/>
      <c r="E76" s="26"/>
      <c r="F76" s="19">
        <v>30555700</v>
      </c>
      <c r="G76" s="17"/>
    </row>
    <row r="77" spans="1:19" s="16" customFormat="1" ht="18" customHeight="1" x14ac:dyDescent="0.25">
      <c r="A77" s="17">
        <v>3</v>
      </c>
      <c r="B77" s="18" t="s">
        <v>38</v>
      </c>
      <c r="C77" s="26"/>
      <c r="D77" s="26"/>
      <c r="E77" s="26"/>
      <c r="F77" s="19">
        <v>768393</v>
      </c>
      <c r="G77" s="17"/>
    </row>
    <row r="78" spans="1:19" s="16" customFormat="1" ht="18" customHeight="1" x14ac:dyDescent="0.25">
      <c r="A78" s="17">
        <v>4</v>
      </c>
      <c r="B78" s="18" t="s">
        <v>41</v>
      </c>
      <c r="C78" s="26"/>
      <c r="D78" s="26"/>
      <c r="E78" s="26"/>
      <c r="F78" s="19">
        <v>692643</v>
      </c>
      <c r="G78" s="17"/>
    </row>
    <row r="79" spans="1:19" s="16" customFormat="1" ht="18" customHeight="1" x14ac:dyDescent="0.25">
      <c r="A79" s="17">
        <v>5</v>
      </c>
      <c r="B79" s="18" t="s">
        <v>42</v>
      </c>
      <c r="C79" s="26"/>
      <c r="D79" s="26"/>
      <c r="E79" s="26"/>
      <c r="F79" s="19">
        <v>200000</v>
      </c>
      <c r="G79" s="17"/>
    </row>
    <row r="80" spans="1:19" s="16" customFormat="1" ht="18" customHeight="1" x14ac:dyDescent="0.25">
      <c r="A80" s="17"/>
      <c r="B80" s="18"/>
      <c r="C80" s="26"/>
      <c r="D80" s="26"/>
      <c r="E80" s="26"/>
      <c r="F80" s="19"/>
      <c r="G80" s="15">
        <f>SUM(F75:F79)</f>
        <v>32396736</v>
      </c>
    </row>
    <row r="81" spans="1:7" s="16" customFormat="1" ht="18" customHeight="1" x14ac:dyDescent="0.25">
      <c r="A81" s="17">
        <v>6</v>
      </c>
      <c r="B81" s="18" t="s">
        <v>175</v>
      </c>
      <c r="C81" s="18"/>
      <c r="D81" s="18"/>
      <c r="E81" s="18" t="s">
        <v>176</v>
      </c>
      <c r="F81" s="19">
        <v>12250000</v>
      </c>
      <c r="G81" s="18"/>
    </row>
    <row r="82" spans="1:7" s="16" customFormat="1" ht="18" customHeight="1" x14ac:dyDescent="0.25">
      <c r="A82" s="17">
        <v>7</v>
      </c>
      <c r="B82" s="18" t="s">
        <v>140</v>
      </c>
      <c r="C82" s="18"/>
      <c r="D82" s="18"/>
      <c r="E82" s="18" t="s">
        <v>101</v>
      </c>
      <c r="F82" s="19">
        <v>5000000</v>
      </c>
      <c r="G82" s="18"/>
    </row>
    <row r="83" spans="1:7" s="16" customFormat="1" ht="18" customHeight="1" x14ac:dyDescent="0.25">
      <c r="A83" s="17">
        <v>8</v>
      </c>
      <c r="B83" s="18" t="s">
        <v>177</v>
      </c>
      <c r="C83" s="18"/>
      <c r="D83" s="18"/>
      <c r="E83" s="18"/>
      <c r="F83" s="19">
        <v>5000</v>
      </c>
      <c r="G83" s="18"/>
    </row>
    <row r="84" spans="1:7" s="16" customFormat="1" ht="18" customHeight="1" x14ac:dyDescent="0.25">
      <c r="A84" s="17">
        <v>9</v>
      </c>
      <c r="B84" s="18" t="s">
        <v>178</v>
      </c>
      <c r="C84" s="18"/>
      <c r="D84" s="18"/>
      <c r="E84" s="18" t="s">
        <v>179</v>
      </c>
      <c r="F84" s="19">
        <v>7500000</v>
      </c>
      <c r="G84" s="18"/>
    </row>
    <row r="85" spans="1:7" s="16" customFormat="1" ht="18" customHeight="1" x14ac:dyDescent="0.25">
      <c r="A85" s="17"/>
      <c r="B85" s="18"/>
      <c r="C85" s="18"/>
      <c r="D85" s="18"/>
      <c r="E85" s="18"/>
      <c r="F85" s="19"/>
      <c r="G85" s="23">
        <f>SUM(F81:F85)</f>
        <v>24755000</v>
      </c>
    </row>
    <row r="86" spans="1:7" s="16" customFormat="1" ht="18" customHeight="1" x14ac:dyDescent="0.25">
      <c r="A86" s="17">
        <v>10</v>
      </c>
      <c r="B86" s="18" t="s">
        <v>180</v>
      </c>
      <c r="C86" s="18"/>
      <c r="D86" s="32"/>
      <c r="E86" s="18" t="s">
        <v>181</v>
      </c>
      <c r="F86" s="19"/>
      <c r="G86" s="22">
        <v>42848264</v>
      </c>
    </row>
    <row r="87" spans="1:7" s="16" customFormat="1" ht="18" customHeight="1" x14ac:dyDescent="0.25">
      <c r="A87" s="17"/>
      <c r="B87" s="18"/>
      <c r="C87" s="18"/>
      <c r="D87" s="18"/>
      <c r="E87" s="18"/>
      <c r="F87" s="19"/>
      <c r="G87" s="23"/>
    </row>
    <row r="88" spans="1:7" s="16" customFormat="1" ht="18" customHeight="1" x14ac:dyDescent="0.25">
      <c r="A88" s="17"/>
      <c r="B88" s="18"/>
      <c r="C88" s="18"/>
      <c r="D88" s="18"/>
      <c r="E88" s="13"/>
      <c r="F88" s="19"/>
      <c r="G88" s="31"/>
    </row>
    <row r="89" spans="1:7" s="16" customFormat="1" ht="18" customHeight="1" x14ac:dyDescent="0.25">
      <c r="A89" s="17"/>
      <c r="B89" s="18"/>
      <c r="C89" s="18"/>
      <c r="D89" s="18"/>
      <c r="E89" s="13" t="s">
        <v>43</v>
      </c>
      <c r="F89" s="19"/>
      <c r="G89" s="30">
        <f>SUM(G75:G88)</f>
        <v>100000000</v>
      </c>
    </row>
    <row r="90" spans="1:7" s="16" customFormat="1" ht="18" customHeight="1" x14ac:dyDescent="0.25">
      <c r="A90" s="20"/>
      <c r="F90" s="21"/>
      <c r="G90" s="21"/>
    </row>
    <row r="91" spans="1:7" s="16" customFormat="1" ht="18" customHeight="1" x14ac:dyDescent="0.25">
      <c r="A91" s="20"/>
      <c r="B91" s="16" t="s">
        <v>182</v>
      </c>
      <c r="F91" s="21"/>
    </row>
    <row r="92" spans="1:7" s="1" customFormat="1" ht="18" customHeight="1" x14ac:dyDescent="0.25">
      <c r="A92" s="8"/>
      <c r="B92" s="8" t="s">
        <v>29</v>
      </c>
      <c r="C92" s="8" t="s">
        <v>31</v>
      </c>
      <c r="E92" s="8" t="s">
        <v>36</v>
      </c>
      <c r="F92" s="11"/>
    </row>
    <row r="93" spans="1:7" s="1" customFormat="1" ht="18" customHeight="1" x14ac:dyDescent="0.25">
      <c r="A93" s="8"/>
      <c r="F93" s="11"/>
    </row>
    <row r="94" spans="1:7" s="1" customFormat="1" ht="18" customHeight="1" x14ac:dyDescent="0.25">
      <c r="A94" s="8"/>
      <c r="F94" s="11"/>
    </row>
    <row r="95" spans="1:7" s="1" customFormat="1" ht="18" customHeight="1" x14ac:dyDescent="0.25">
      <c r="A95" s="8"/>
      <c r="F95" s="11"/>
    </row>
    <row r="96" spans="1:7" s="1" customFormat="1" ht="18" customHeight="1" x14ac:dyDescent="0.25">
      <c r="B96" s="28" t="s">
        <v>30</v>
      </c>
      <c r="C96" s="24" t="s">
        <v>32</v>
      </c>
      <c r="D96" s="24" t="s">
        <v>34</v>
      </c>
      <c r="E96" s="24" t="s">
        <v>3</v>
      </c>
      <c r="F96" s="25" t="s">
        <v>4</v>
      </c>
    </row>
    <row r="97" spans="1:7" s="1" customFormat="1" ht="18" customHeight="1" x14ac:dyDescent="0.25">
      <c r="B97" s="8" t="s">
        <v>5</v>
      </c>
      <c r="C97" s="1" t="s">
        <v>33</v>
      </c>
      <c r="D97" s="1" t="s">
        <v>35</v>
      </c>
      <c r="E97" s="1" t="s">
        <v>6</v>
      </c>
      <c r="F97" s="11" t="s">
        <v>37</v>
      </c>
    </row>
    <row r="98" spans="1:7" s="1" customFormat="1" ht="18" customHeight="1" x14ac:dyDescent="0.25">
      <c r="B98" s="8"/>
      <c r="F98" s="11"/>
    </row>
    <row r="99" spans="1:7" s="1" customFormat="1" ht="18" customHeight="1" x14ac:dyDescent="0.25">
      <c r="B99" s="8"/>
      <c r="F99" s="11"/>
    </row>
    <row r="101" spans="1:7" ht="15.75" x14ac:dyDescent="0.25">
      <c r="A101" s="2" t="s">
        <v>0</v>
      </c>
      <c r="B101" s="3"/>
      <c r="C101" s="3"/>
      <c r="D101" s="3"/>
      <c r="E101" s="3"/>
      <c r="F101" s="9"/>
      <c r="G101" s="4"/>
    </row>
    <row r="102" spans="1:7" ht="15.75" x14ac:dyDescent="0.25">
      <c r="A102" s="6" t="s">
        <v>171</v>
      </c>
      <c r="B102" s="2"/>
      <c r="C102" s="2"/>
      <c r="D102" s="2"/>
      <c r="E102" s="2"/>
      <c r="F102" s="10"/>
      <c r="G102" s="4"/>
    </row>
    <row r="103" spans="1:7" ht="15.75" x14ac:dyDescent="0.25">
      <c r="A103" s="6"/>
      <c r="B103" s="2"/>
      <c r="C103" s="2"/>
      <c r="D103" s="2"/>
      <c r="E103" s="2"/>
      <c r="F103" s="10"/>
      <c r="G103" s="4"/>
    </row>
    <row r="104" spans="1:7" ht="15.75" x14ac:dyDescent="0.25">
      <c r="A104" s="27" t="s">
        <v>183</v>
      </c>
      <c r="B104" s="27"/>
      <c r="C104" s="16"/>
      <c r="D104" s="16"/>
      <c r="E104" s="16"/>
      <c r="F104" s="21"/>
      <c r="G104" s="16"/>
    </row>
    <row r="105" spans="1:7" ht="15.75" x14ac:dyDescent="0.25">
      <c r="A105" s="27" t="s">
        <v>184</v>
      </c>
      <c r="B105" s="27"/>
      <c r="C105" s="16"/>
      <c r="D105" s="16"/>
      <c r="E105" s="16"/>
      <c r="F105" s="21"/>
      <c r="G105" s="16"/>
    </row>
    <row r="106" spans="1:7" ht="15.75" x14ac:dyDescent="0.25">
      <c r="A106" s="27" t="s">
        <v>185</v>
      </c>
      <c r="B106" s="27"/>
      <c r="C106" s="16"/>
      <c r="D106" s="16"/>
      <c r="E106" s="16"/>
      <c r="F106" s="21"/>
      <c r="G106" s="16"/>
    </row>
    <row r="107" spans="1:7" x14ac:dyDescent="0.25">
      <c r="A107" s="1"/>
      <c r="B107" s="1"/>
      <c r="C107" s="1"/>
      <c r="D107" s="1"/>
      <c r="E107" s="1"/>
      <c r="F107" s="11"/>
      <c r="G107" s="1"/>
    </row>
    <row r="108" spans="1:7" ht="15.75" x14ac:dyDescent="0.25">
      <c r="A108" s="12" t="s">
        <v>13</v>
      </c>
      <c r="B108" s="13" t="s">
        <v>12</v>
      </c>
      <c r="C108" s="14" t="s">
        <v>15</v>
      </c>
      <c r="D108" s="14" t="s">
        <v>11</v>
      </c>
      <c r="E108" s="14" t="s">
        <v>1</v>
      </c>
      <c r="F108" s="22" t="s">
        <v>8</v>
      </c>
      <c r="G108" s="12" t="s">
        <v>2</v>
      </c>
    </row>
    <row r="109" spans="1:7" ht="15.75" x14ac:dyDescent="0.25">
      <c r="A109" s="17">
        <v>1</v>
      </c>
      <c r="B109" s="18" t="s">
        <v>39</v>
      </c>
      <c r="C109" s="14"/>
      <c r="D109" s="14"/>
      <c r="E109" s="14"/>
      <c r="F109" s="19">
        <v>26717610</v>
      </c>
      <c r="G109" s="12"/>
    </row>
    <row r="110" spans="1:7" ht="15.75" x14ac:dyDescent="0.25">
      <c r="A110" s="17">
        <v>2</v>
      </c>
      <c r="B110" s="18" t="s">
        <v>38</v>
      </c>
      <c r="C110" s="26"/>
      <c r="D110" s="26"/>
      <c r="E110" s="26"/>
      <c r="F110" s="19">
        <v>667941</v>
      </c>
      <c r="G110" s="17"/>
    </row>
    <row r="111" spans="1:7" ht="15.75" x14ac:dyDescent="0.25">
      <c r="A111" s="17">
        <v>3</v>
      </c>
      <c r="B111" s="18" t="s">
        <v>41</v>
      </c>
      <c r="C111" s="26"/>
      <c r="D111" s="26"/>
      <c r="E111" s="26"/>
      <c r="F111" s="19">
        <v>410156</v>
      </c>
      <c r="G111" s="17"/>
    </row>
    <row r="112" spans="1:7" ht="15.75" x14ac:dyDescent="0.25">
      <c r="A112" s="17">
        <v>4</v>
      </c>
      <c r="B112" s="18" t="s">
        <v>42</v>
      </c>
      <c r="C112" s="26"/>
      <c r="D112" s="26"/>
      <c r="E112" s="26"/>
      <c r="F112" s="19">
        <v>200000</v>
      </c>
      <c r="G112" s="17"/>
    </row>
    <row r="113" spans="1:7" ht="15.75" x14ac:dyDescent="0.25">
      <c r="A113" s="17"/>
      <c r="B113" s="18"/>
      <c r="C113" s="26"/>
      <c r="D113" s="26"/>
      <c r="E113" s="26"/>
      <c r="F113" s="19"/>
      <c r="G113" s="15">
        <f>SUM(F109:F112)</f>
        <v>27995707</v>
      </c>
    </row>
    <row r="114" spans="1:7" ht="15.75" x14ac:dyDescent="0.25">
      <c r="A114" s="17">
        <v>5</v>
      </c>
      <c r="B114" s="18" t="s">
        <v>186</v>
      </c>
      <c r="C114" s="18"/>
      <c r="D114" s="18"/>
      <c r="E114" s="18" t="s">
        <v>187</v>
      </c>
      <c r="F114" s="19">
        <v>20000000</v>
      </c>
      <c r="G114" s="18"/>
    </row>
    <row r="115" spans="1:7" ht="15.75" x14ac:dyDescent="0.25">
      <c r="A115" s="17">
        <v>6</v>
      </c>
      <c r="B115" s="18" t="s">
        <v>188</v>
      </c>
      <c r="C115" s="18"/>
      <c r="D115" s="18"/>
      <c r="E115" s="18" t="s">
        <v>189</v>
      </c>
      <c r="F115" s="19">
        <v>3000000</v>
      </c>
      <c r="G115" s="18"/>
    </row>
    <row r="116" spans="1:7" ht="15.75" x14ac:dyDescent="0.25">
      <c r="A116" s="17">
        <v>7</v>
      </c>
      <c r="B116" s="18" t="s">
        <v>190</v>
      </c>
      <c r="C116" s="18"/>
      <c r="D116" s="18"/>
      <c r="E116" s="18" t="s">
        <v>191</v>
      </c>
      <c r="F116" s="19">
        <v>10000000</v>
      </c>
      <c r="G116" s="18"/>
    </row>
    <row r="117" spans="1:7" ht="15.75" x14ac:dyDescent="0.25">
      <c r="A117" s="17">
        <v>8</v>
      </c>
      <c r="B117" s="18" t="s">
        <v>192</v>
      </c>
      <c r="C117" s="18"/>
      <c r="D117" s="18"/>
      <c r="E117" s="18" t="s">
        <v>193</v>
      </c>
      <c r="F117" s="19">
        <v>10000000</v>
      </c>
      <c r="G117" s="18"/>
    </row>
    <row r="118" spans="1:7" ht="15.75" x14ac:dyDescent="0.25">
      <c r="A118" s="17"/>
      <c r="B118" s="18"/>
      <c r="C118" s="18"/>
      <c r="D118" s="18"/>
      <c r="E118" s="18"/>
      <c r="F118" s="19"/>
      <c r="G118" s="23">
        <f>SUM(F114:F118)</f>
        <v>43000000</v>
      </c>
    </row>
    <row r="119" spans="1:7" ht="15.75" x14ac:dyDescent="0.25">
      <c r="A119" s="17"/>
      <c r="B119" s="18"/>
      <c r="C119" s="18"/>
      <c r="D119" s="18"/>
      <c r="E119" s="18"/>
      <c r="F119" s="19"/>
      <c r="G119" s="23"/>
    </row>
    <row r="120" spans="1:7" ht="15.75" x14ac:dyDescent="0.25">
      <c r="A120" s="17"/>
      <c r="B120" s="18"/>
      <c r="C120" s="18"/>
      <c r="D120" s="18"/>
      <c r="E120" s="13"/>
      <c r="F120" s="19"/>
      <c r="G120" s="31"/>
    </row>
    <row r="121" spans="1:7" ht="15.75" x14ac:dyDescent="0.25">
      <c r="A121" s="17"/>
      <c r="B121" s="18"/>
      <c r="C121" s="18"/>
      <c r="D121" s="18"/>
      <c r="E121" s="13" t="s">
        <v>43</v>
      </c>
      <c r="F121" s="19"/>
      <c r="G121" s="30">
        <f>SUM(G109:G120)</f>
        <v>70995707</v>
      </c>
    </row>
    <row r="122" spans="1:7" ht="15.75" x14ac:dyDescent="0.25">
      <c r="A122" s="20"/>
      <c r="B122" s="16"/>
      <c r="C122" s="16"/>
      <c r="D122" s="16"/>
      <c r="E122" s="16"/>
      <c r="F122" s="21"/>
      <c r="G122" s="21"/>
    </row>
    <row r="123" spans="1:7" ht="15.75" x14ac:dyDescent="0.25">
      <c r="A123" s="20"/>
      <c r="B123" s="16" t="s">
        <v>182</v>
      </c>
      <c r="C123" s="16"/>
      <c r="D123" s="16"/>
      <c r="E123" s="16"/>
      <c r="F123" s="21"/>
      <c r="G123" s="16"/>
    </row>
    <row r="124" spans="1:7" x14ac:dyDescent="0.25">
      <c r="A124" s="8"/>
      <c r="B124" s="8" t="s">
        <v>29</v>
      </c>
      <c r="C124" s="8" t="s">
        <v>31</v>
      </c>
      <c r="D124" s="1"/>
      <c r="E124" s="8" t="s">
        <v>36</v>
      </c>
      <c r="F124" s="11"/>
      <c r="G124" s="1"/>
    </row>
    <row r="125" spans="1:7" x14ac:dyDescent="0.25">
      <c r="A125" s="8"/>
      <c r="B125" s="1"/>
      <c r="C125" s="1"/>
      <c r="D125" s="1"/>
      <c r="E125" s="1"/>
      <c r="F125" s="11"/>
      <c r="G125" s="1"/>
    </row>
    <row r="126" spans="1:7" x14ac:dyDescent="0.25">
      <c r="A126" s="8"/>
      <c r="B126" s="1"/>
      <c r="C126" s="1"/>
      <c r="D126" s="1"/>
      <c r="E126" s="1"/>
      <c r="F126" s="11"/>
      <c r="G126" s="1"/>
    </row>
    <row r="127" spans="1:7" x14ac:dyDescent="0.25">
      <c r="A127" s="8"/>
      <c r="B127" s="1"/>
      <c r="C127" s="1"/>
      <c r="D127" s="1"/>
      <c r="E127" s="1"/>
      <c r="F127" s="11"/>
      <c r="G127" s="1"/>
    </row>
    <row r="128" spans="1:7" x14ac:dyDescent="0.25">
      <c r="A128" s="1"/>
      <c r="B128" s="28" t="s">
        <v>30</v>
      </c>
      <c r="C128" s="24" t="s">
        <v>32</v>
      </c>
      <c r="D128" s="24" t="s">
        <v>34</v>
      </c>
      <c r="E128" s="24" t="s">
        <v>3</v>
      </c>
      <c r="F128" s="25" t="s">
        <v>4</v>
      </c>
      <c r="G128" s="1"/>
    </row>
    <row r="129" spans="1:7" x14ac:dyDescent="0.25">
      <c r="A129" s="1"/>
      <c r="B129" s="8" t="s">
        <v>5</v>
      </c>
      <c r="C129" s="1" t="s">
        <v>33</v>
      </c>
      <c r="D129" s="1" t="s">
        <v>35</v>
      </c>
      <c r="E129" s="1" t="s">
        <v>6</v>
      </c>
      <c r="F129" s="11" t="s">
        <v>37</v>
      </c>
      <c r="G129" s="1"/>
    </row>
    <row r="130" spans="1:7" s="1" customFormat="1" x14ac:dyDescent="0.25">
      <c r="B130" s="8"/>
      <c r="F130" s="11"/>
    </row>
    <row r="131" spans="1:7" s="1" customFormat="1" ht="15.75" x14ac:dyDescent="0.25">
      <c r="A131" s="2" t="s">
        <v>0</v>
      </c>
      <c r="B131" s="3"/>
      <c r="C131" s="3"/>
      <c r="D131" s="3"/>
      <c r="E131" s="3"/>
      <c r="F131" s="9"/>
      <c r="G131" s="4"/>
    </row>
    <row r="132" spans="1:7" s="1" customFormat="1" ht="15.75" x14ac:dyDescent="0.25">
      <c r="A132" s="6" t="s">
        <v>205</v>
      </c>
      <c r="B132" s="2"/>
      <c r="C132" s="2"/>
      <c r="D132" s="2"/>
      <c r="E132" s="2"/>
      <c r="F132" s="10"/>
      <c r="G132" s="4"/>
    </row>
    <row r="133" spans="1:7" s="1" customFormat="1" ht="15.75" x14ac:dyDescent="0.25">
      <c r="A133" s="6"/>
      <c r="B133" s="2"/>
      <c r="C133" s="2"/>
      <c r="D133" s="2"/>
      <c r="E133" s="2"/>
      <c r="F133" s="10"/>
      <c r="G133" s="4"/>
    </row>
    <row r="134" spans="1:7" s="1" customFormat="1" ht="15.75" x14ac:dyDescent="0.25">
      <c r="A134" s="27" t="s">
        <v>194</v>
      </c>
      <c r="B134" s="27"/>
      <c r="C134" s="16"/>
      <c r="D134" s="16"/>
      <c r="E134" s="16"/>
      <c r="F134" s="21"/>
      <c r="G134" s="16"/>
    </row>
    <row r="135" spans="1:7" s="1" customFormat="1" ht="15.75" x14ac:dyDescent="0.25">
      <c r="A135" s="27" t="s">
        <v>195</v>
      </c>
      <c r="B135" s="27"/>
      <c r="C135" s="16"/>
      <c r="D135" s="16"/>
      <c r="E135" s="16"/>
      <c r="F135" s="21"/>
      <c r="G135" s="16"/>
    </row>
    <row r="136" spans="1:7" s="1" customFormat="1" ht="15.75" x14ac:dyDescent="0.25">
      <c r="A136" s="27" t="s">
        <v>204</v>
      </c>
      <c r="B136" s="27"/>
      <c r="C136" s="16"/>
      <c r="D136" s="16"/>
      <c r="E136" s="16"/>
      <c r="F136" s="21"/>
      <c r="G136" s="16"/>
    </row>
    <row r="137" spans="1:7" s="1" customFormat="1" x14ac:dyDescent="0.25">
      <c r="F137" s="11"/>
    </row>
    <row r="138" spans="1:7" s="1" customFormat="1" ht="15.75" x14ac:dyDescent="0.25">
      <c r="A138" s="12" t="s">
        <v>13</v>
      </c>
      <c r="B138" s="13" t="s">
        <v>12</v>
      </c>
      <c r="C138" s="14" t="s">
        <v>15</v>
      </c>
      <c r="D138" s="14" t="s">
        <v>11</v>
      </c>
      <c r="E138" s="14" t="s">
        <v>1</v>
      </c>
      <c r="F138" s="22" t="s">
        <v>8</v>
      </c>
      <c r="G138" s="12" t="s">
        <v>2</v>
      </c>
    </row>
    <row r="139" spans="1:7" s="1" customFormat="1" ht="15.75" x14ac:dyDescent="0.25">
      <c r="A139" s="17">
        <v>1</v>
      </c>
      <c r="B139" s="18" t="s">
        <v>82</v>
      </c>
      <c r="C139" s="14"/>
      <c r="D139" s="14"/>
      <c r="E139" s="14"/>
      <c r="F139" s="19">
        <f>59222400</f>
        <v>59222400</v>
      </c>
      <c r="G139" s="12"/>
    </row>
    <row r="140" spans="1:7" s="1" customFormat="1" ht="15.75" x14ac:dyDescent="0.25">
      <c r="A140" s="17">
        <f>+A139+1</f>
        <v>2</v>
      </c>
      <c r="B140" s="18" t="s">
        <v>38</v>
      </c>
      <c r="C140" s="26"/>
      <c r="D140" s="26"/>
      <c r="E140" s="26"/>
      <c r="F140" s="19">
        <f>1480560</f>
        <v>1480560</v>
      </c>
      <c r="G140" s="17"/>
    </row>
    <row r="141" spans="1:7" s="1" customFormat="1" ht="15.75" x14ac:dyDescent="0.25">
      <c r="A141" s="17">
        <f>+A140+1</f>
        <v>3</v>
      </c>
      <c r="B141" s="18" t="s">
        <v>41</v>
      </c>
      <c r="C141" s="26"/>
      <c r="D141" s="26"/>
      <c r="E141" s="26"/>
      <c r="F141" s="19">
        <f>907776</f>
        <v>907776</v>
      </c>
      <c r="G141" s="17"/>
    </row>
    <row r="142" spans="1:7" s="1" customFormat="1" ht="15.75" x14ac:dyDescent="0.25">
      <c r="A142" s="17">
        <f>+A141+1</f>
        <v>4</v>
      </c>
      <c r="B142" s="18" t="s">
        <v>42</v>
      </c>
      <c r="C142" s="26"/>
      <c r="D142" s="26"/>
      <c r="E142" s="26"/>
      <c r="F142" s="19">
        <v>200000</v>
      </c>
      <c r="G142" s="17"/>
    </row>
    <row r="143" spans="1:7" s="1" customFormat="1" ht="15.75" x14ac:dyDescent="0.25">
      <c r="A143" s="17"/>
      <c r="B143" s="18"/>
      <c r="C143" s="26"/>
      <c r="D143" s="26"/>
      <c r="E143" s="26"/>
      <c r="F143" s="19"/>
      <c r="G143" s="15">
        <f>SUM(F139:F142)</f>
        <v>61810736</v>
      </c>
    </row>
    <row r="144" spans="1:7" s="1" customFormat="1" ht="15.75" x14ac:dyDescent="0.25">
      <c r="A144" s="17">
        <f>+A142+1</f>
        <v>5</v>
      </c>
      <c r="B144" s="18" t="s">
        <v>196</v>
      </c>
      <c r="C144" s="18"/>
      <c r="D144" s="18"/>
      <c r="E144" s="18" t="s">
        <v>206</v>
      </c>
      <c r="F144" s="19">
        <f>20467000</f>
        <v>20467000</v>
      </c>
      <c r="G144" s="18"/>
    </row>
    <row r="145" spans="1:7" s="1" customFormat="1" ht="15.75" x14ac:dyDescent="0.25">
      <c r="A145" s="17">
        <f>+A144+1</f>
        <v>6</v>
      </c>
      <c r="B145" s="18" t="s">
        <v>199</v>
      </c>
      <c r="C145" s="18"/>
      <c r="D145" s="18"/>
      <c r="E145" s="18" t="s">
        <v>197</v>
      </c>
      <c r="F145" s="19">
        <f>30300000</f>
        <v>30300000</v>
      </c>
      <c r="G145" s="18"/>
    </row>
    <row r="146" spans="1:7" s="1" customFormat="1" ht="15.75" x14ac:dyDescent="0.25">
      <c r="A146" s="17">
        <f>+A145+1</f>
        <v>7</v>
      </c>
      <c r="B146" s="18" t="s">
        <v>198</v>
      </c>
      <c r="C146" s="18"/>
      <c r="D146" s="18"/>
      <c r="E146" s="18" t="s">
        <v>197</v>
      </c>
      <c r="F146" s="19">
        <f>10000000</f>
        <v>10000000</v>
      </c>
      <c r="G146" s="18"/>
    </row>
    <row r="147" spans="1:7" s="1" customFormat="1" ht="15.75" x14ac:dyDescent="0.25">
      <c r="A147" s="17">
        <f>+A146+1</f>
        <v>8</v>
      </c>
      <c r="B147" s="18" t="s">
        <v>200</v>
      </c>
      <c r="C147" s="18" t="s">
        <v>208</v>
      </c>
      <c r="D147" s="18"/>
      <c r="E147" s="18" t="s">
        <v>101</v>
      </c>
      <c r="F147" s="19">
        <f>17000000</f>
        <v>17000000</v>
      </c>
      <c r="G147" s="18"/>
    </row>
    <row r="148" spans="1:7" s="1" customFormat="1" ht="15.75" x14ac:dyDescent="0.25">
      <c r="A148" s="17">
        <f>+A147+1</f>
        <v>9</v>
      </c>
      <c r="B148" s="18" t="s">
        <v>201</v>
      </c>
      <c r="C148" s="18" t="s">
        <v>209</v>
      </c>
      <c r="D148" s="18"/>
      <c r="E148" s="18" t="s">
        <v>101</v>
      </c>
      <c r="F148" s="19">
        <f>15000000</f>
        <v>15000000</v>
      </c>
      <c r="G148" s="18"/>
    </row>
    <row r="149" spans="1:7" s="1" customFormat="1" ht="15.75" x14ac:dyDescent="0.25">
      <c r="A149" s="17">
        <f>+A148+1</f>
        <v>10</v>
      </c>
      <c r="B149" s="18" t="s">
        <v>202</v>
      </c>
      <c r="C149" s="18"/>
      <c r="D149" s="18"/>
      <c r="E149" s="18" t="s">
        <v>207</v>
      </c>
      <c r="F149" s="19">
        <f>5000000</f>
        <v>5000000</v>
      </c>
      <c r="G149" s="18"/>
    </row>
    <row r="150" spans="1:7" s="1" customFormat="1" ht="15.75" x14ac:dyDescent="0.25">
      <c r="A150" s="17"/>
      <c r="B150" s="18"/>
      <c r="C150" s="18"/>
      <c r="D150" s="18"/>
      <c r="E150" s="18"/>
      <c r="F150" s="19"/>
      <c r="G150" s="23">
        <f>SUM(F144:F149)</f>
        <v>97767000</v>
      </c>
    </row>
    <row r="151" spans="1:7" s="1" customFormat="1" ht="15.75" x14ac:dyDescent="0.25">
      <c r="A151" s="17"/>
      <c r="B151" s="18"/>
      <c r="C151" s="18"/>
      <c r="D151" s="18"/>
      <c r="E151" s="18"/>
      <c r="F151" s="19"/>
      <c r="G151" s="23"/>
    </row>
    <row r="152" spans="1:7" s="1" customFormat="1" ht="15.75" x14ac:dyDescent="0.25">
      <c r="A152" s="17"/>
      <c r="B152" s="18"/>
      <c r="C152" s="18"/>
      <c r="D152" s="18"/>
      <c r="E152" s="13"/>
      <c r="F152" s="19"/>
      <c r="G152" s="31"/>
    </row>
    <row r="153" spans="1:7" s="1" customFormat="1" ht="15.75" x14ac:dyDescent="0.25">
      <c r="A153" s="17"/>
      <c r="B153" s="18"/>
      <c r="C153" s="18"/>
      <c r="D153" s="18"/>
      <c r="E153" s="13" t="s">
        <v>43</v>
      </c>
      <c r="F153" s="19"/>
      <c r="G153" s="30">
        <f>+G143+G150</f>
        <v>159577736</v>
      </c>
    </row>
    <row r="154" spans="1:7" s="1" customFormat="1" ht="15.75" x14ac:dyDescent="0.25">
      <c r="A154" s="20"/>
      <c r="B154" s="16"/>
      <c r="C154" s="16"/>
      <c r="D154" s="16"/>
      <c r="E154" s="16"/>
      <c r="F154" s="21"/>
      <c r="G154" s="21"/>
    </row>
    <row r="155" spans="1:7" s="1" customFormat="1" ht="15.75" x14ac:dyDescent="0.25">
      <c r="A155" s="20"/>
      <c r="B155" s="16" t="s">
        <v>203</v>
      </c>
      <c r="C155" s="16"/>
      <c r="D155" s="16"/>
      <c r="E155" s="16"/>
      <c r="F155" s="21"/>
      <c r="G155" s="16"/>
    </row>
    <row r="156" spans="1:7" s="1" customFormat="1" x14ac:dyDescent="0.25">
      <c r="A156" s="8"/>
      <c r="B156" s="8" t="s">
        <v>29</v>
      </c>
      <c r="C156" s="8" t="s">
        <v>31</v>
      </c>
      <c r="E156" s="8" t="s">
        <v>36</v>
      </c>
      <c r="F156" s="11"/>
    </row>
    <row r="157" spans="1:7" s="1" customFormat="1" x14ac:dyDescent="0.25">
      <c r="A157" s="8"/>
      <c r="F157" s="11"/>
    </row>
    <row r="158" spans="1:7" s="1" customFormat="1" x14ac:dyDescent="0.25">
      <c r="A158" s="8"/>
      <c r="F158" s="11"/>
    </row>
    <row r="159" spans="1:7" s="1" customFormat="1" x14ac:dyDescent="0.25">
      <c r="A159" s="8"/>
      <c r="F159" s="11"/>
    </row>
    <row r="160" spans="1:7" s="1" customFormat="1" x14ac:dyDescent="0.25">
      <c r="B160" s="28" t="s">
        <v>30</v>
      </c>
      <c r="C160" s="24" t="s">
        <v>32</v>
      </c>
      <c r="D160" s="24" t="s">
        <v>34</v>
      </c>
      <c r="E160" s="24" t="s">
        <v>3</v>
      </c>
      <c r="F160" s="25" t="s">
        <v>4</v>
      </c>
    </row>
    <row r="161" spans="2:6" s="1" customFormat="1" x14ac:dyDescent="0.25">
      <c r="B161" s="8" t="s">
        <v>5</v>
      </c>
      <c r="C161" s="1" t="s">
        <v>33</v>
      </c>
      <c r="D161" s="1" t="s">
        <v>35</v>
      </c>
      <c r="E161" s="1" t="s">
        <v>6</v>
      </c>
      <c r="F161" s="11" t="s">
        <v>37</v>
      </c>
    </row>
  </sheetData>
  <pageMargins left="0.51" right="0.7" top="0.75" bottom="0.75" header="0.3" footer="0.3"/>
  <pageSetup paperSize="5" scale="75" orientation="landscape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1"/>
  <sheetViews>
    <sheetView topLeftCell="A34" workbookViewId="0">
      <selection activeCell="D64" sqref="D64"/>
    </sheetView>
  </sheetViews>
  <sheetFormatPr defaultRowHeight="15" x14ac:dyDescent="0.25"/>
  <cols>
    <col min="1" max="1" width="3.5703125" style="1" customWidth="1"/>
    <col min="2" max="2" width="47.85546875" style="1" customWidth="1"/>
    <col min="3" max="3" width="21" style="1" customWidth="1"/>
    <col min="4" max="4" width="19.42578125" style="1" customWidth="1"/>
    <col min="5" max="5" width="20.7109375" style="1" customWidth="1"/>
    <col min="6" max="6" width="14.85546875" style="1" customWidth="1"/>
    <col min="7" max="7" width="18.28515625" style="1" customWidth="1"/>
    <col min="8" max="8" width="18" style="1" customWidth="1"/>
    <col min="9" max="9" width="14.42578125" style="1" customWidth="1"/>
    <col min="10" max="16384" width="9.140625" style="1"/>
  </cols>
  <sheetData>
    <row r="1" spans="1:7" ht="15.75" x14ac:dyDescent="0.25">
      <c r="A1" s="2" t="s">
        <v>0</v>
      </c>
      <c r="B1" s="3"/>
      <c r="C1" s="3"/>
      <c r="D1" s="3"/>
      <c r="E1" s="3"/>
      <c r="F1" s="9"/>
      <c r="G1" s="4"/>
    </row>
    <row r="2" spans="1:7" ht="15.75" x14ac:dyDescent="0.25">
      <c r="A2" s="47" t="s">
        <v>1055</v>
      </c>
      <c r="B2" s="48"/>
      <c r="C2" s="2"/>
      <c r="D2" s="2"/>
      <c r="E2" s="2"/>
      <c r="F2" s="10"/>
      <c r="G2" s="4"/>
    </row>
    <row r="3" spans="1:7" ht="15.75" x14ac:dyDescent="0.25">
      <c r="A3" s="47"/>
      <c r="B3" s="48"/>
      <c r="C3" s="2"/>
      <c r="D3" s="2"/>
      <c r="E3" s="2"/>
      <c r="F3" s="10"/>
      <c r="G3" s="4"/>
    </row>
    <row r="4" spans="1:7" ht="15.75" x14ac:dyDescent="0.25">
      <c r="A4" s="27" t="s">
        <v>1056</v>
      </c>
      <c r="B4" s="27"/>
      <c r="C4" s="16"/>
      <c r="D4" s="16"/>
      <c r="E4" s="16"/>
      <c r="F4" s="21"/>
      <c r="G4" s="16"/>
    </row>
    <row r="5" spans="1:7" ht="15.75" x14ac:dyDescent="0.25">
      <c r="A5" s="27" t="s">
        <v>1057</v>
      </c>
      <c r="B5" s="27"/>
      <c r="C5" s="16"/>
      <c r="D5" s="16"/>
      <c r="E5" s="16"/>
      <c r="F5" s="21"/>
      <c r="G5" s="16"/>
    </row>
    <row r="6" spans="1:7" ht="15.75" x14ac:dyDescent="0.25">
      <c r="A6" s="27" t="s">
        <v>1058</v>
      </c>
      <c r="B6" s="27"/>
      <c r="C6" s="16"/>
      <c r="D6" s="16"/>
      <c r="E6" s="16"/>
      <c r="F6" s="21"/>
      <c r="G6" s="16"/>
    </row>
    <row r="7" spans="1:7" x14ac:dyDescent="0.25">
      <c r="F7" s="11"/>
    </row>
    <row r="8" spans="1:7" ht="15.75" x14ac:dyDescent="0.25">
      <c r="A8" s="12" t="s">
        <v>13</v>
      </c>
      <c r="B8" s="13" t="s">
        <v>12</v>
      </c>
      <c r="C8" s="14" t="s">
        <v>15</v>
      </c>
      <c r="D8" s="14" t="s">
        <v>521</v>
      </c>
      <c r="E8" s="14" t="s">
        <v>1</v>
      </c>
      <c r="F8" s="22" t="s">
        <v>8</v>
      </c>
      <c r="G8" s="12" t="s">
        <v>2</v>
      </c>
    </row>
    <row r="9" spans="1:7" ht="15.75" x14ac:dyDescent="0.25">
      <c r="A9" s="17">
        <v>1</v>
      </c>
      <c r="B9" s="18" t="s">
        <v>1037</v>
      </c>
      <c r="C9" s="14"/>
      <c r="D9" s="14"/>
      <c r="E9" s="14"/>
      <c r="F9" s="19">
        <v>0</v>
      </c>
      <c r="G9" s="12"/>
    </row>
    <row r="10" spans="1:7" ht="15.75" x14ac:dyDescent="0.25">
      <c r="A10" s="17">
        <v>2</v>
      </c>
      <c r="B10" s="18" t="s">
        <v>1060</v>
      </c>
      <c r="C10" s="14"/>
      <c r="D10" s="14"/>
      <c r="E10" s="14"/>
      <c r="F10" s="19">
        <v>4791380</v>
      </c>
      <c r="G10" s="39"/>
    </row>
    <row r="11" spans="1:7" ht="15.75" x14ac:dyDescent="0.25">
      <c r="A11" s="17">
        <v>3</v>
      </c>
      <c r="B11" s="18" t="s">
        <v>153</v>
      </c>
      <c r="C11" s="14"/>
      <c r="D11" s="14"/>
      <c r="E11" s="14"/>
      <c r="F11" s="19">
        <v>0</v>
      </c>
      <c r="G11" s="39"/>
    </row>
    <row r="12" spans="1:7" ht="15.75" x14ac:dyDescent="0.25">
      <c r="A12" s="17">
        <v>4</v>
      </c>
      <c r="B12" s="18" t="s">
        <v>1049</v>
      </c>
      <c r="C12" s="14"/>
      <c r="D12" s="14"/>
      <c r="E12" s="14"/>
      <c r="F12" s="19">
        <v>0</v>
      </c>
      <c r="G12" s="39"/>
    </row>
    <row r="13" spans="1:7" ht="15.75" x14ac:dyDescent="0.25">
      <c r="A13" s="17">
        <v>5</v>
      </c>
      <c r="B13" s="18" t="s">
        <v>38</v>
      </c>
      <c r="C13" s="26"/>
      <c r="D13" s="26"/>
      <c r="E13" s="26"/>
      <c r="F13" s="19">
        <v>119785</v>
      </c>
      <c r="G13" s="40"/>
    </row>
    <row r="14" spans="1:7" ht="15.75" x14ac:dyDescent="0.25">
      <c r="A14" s="17">
        <v>6</v>
      </c>
      <c r="B14" s="18" t="s">
        <v>227</v>
      </c>
      <c r="C14" s="26"/>
      <c r="D14" s="26"/>
      <c r="E14" s="26"/>
      <c r="F14" s="19">
        <v>0</v>
      </c>
      <c r="G14" s="40"/>
    </row>
    <row r="15" spans="1:7" ht="15.75" x14ac:dyDescent="0.25">
      <c r="A15" s="17">
        <v>7</v>
      </c>
      <c r="B15" s="18" t="s">
        <v>548</v>
      </c>
      <c r="C15" s="26"/>
      <c r="D15" s="26"/>
      <c r="E15" s="26"/>
      <c r="F15" s="19">
        <v>0</v>
      </c>
      <c r="G15" s="40"/>
    </row>
    <row r="16" spans="1:7" ht="15.75" x14ac:dyDescent="0.25">
      <c r="A16" s="17">
        <v>8</v>
      </c>
      <c r="B16" s="18" t="s">
        <v>794</v>
      </c>
      <c r="C16" s="26"/>
      <c r="D16" s="26"/>
      <c r="E16" s="26"/>
      <c r="F16" s="19">
        <v>0</v>
      </c>
      <c r="G16" s="40"/>
    </row>
    <row r="17" spans="1:7" ht="15.75" x14ac:dyDescent="0.25">
      <c r="A17" s="17">
        <v>9</v>
      </c>
      <c r="B17" s="18" t="s">
        <v>41</v>
      </c>
      <c r="C17" s="26"/>
      <c r="D17" s="26"/>
      <c r="E17" s="26"/>
      <c r="F17" s="19">
        <v>1700000</v>
      </c>
      <c r="G17" s="40"/>
    </row>
    <row r="18" spans="1:7" ht="15.75" x14ac:dyDescent="0.25">
      <c r="A18" s="17">
        <v>10</v>
      </c>
      <c r="B18" s="18" t="s">
        <v>42</v>
      </c>
      <c r="C18" s="26"/>
      <c r="D18" s="26"/>
      <c r="E18" s="26"/>
      <c r="F18" s="19">
        <v>200000</v>
      </c>
      <c r="G18" s="40"/>
    </row>
    <row r="19" spans="1:7" ht="15.75" x14ac:dyDescent="0.25">
      <c r="A19" s="17"/>
      <c r="B19" s="18"/>
      <c r="C19" s="26"/>
      <c r="D19" s="26"/>
      <c r="E19" s="26"/>
      <c r="F19" s="19"/>
      <c r="G19" s="49">
        <f>SUM(F9:F18)</f>
        <v>6811165</v>
      </c>
    </row>
    <row r="20" spans="1:7" ht="15.75" x14ac:dyDescent="0.25">
      <c r="A20" s="17"/>
      <c r="B20" s="18"/>
      <c r="C20" s="26"/>
      <c r="D20" s="35"/>
      <c r="E20" s="26"/>
      <c r="F20" s="19"/>
      <c r="G20" s="77"/>
    </row>
    <row r="21" spans="1:7" ht="15.75" x14ac:dyDescent="0.25">
      <c r="A21" s="17">
        <v>11</v>
      </c>
      <c r="B21" s="18" t="s">
        <v>532</v>
      </c>
      <c r="C21" s="127"/>
      <c r="D21" s="35" t="s">
        <v>233</v>
      </c>
      <c r="E21" s="26"/>
      <c r="F21" s="19"/>
      <c r="G21" s="39">
        <v>8300000</v>
      </c>
    </row>
    <row r="22" spans="1:7" ht="15.75" x14ac:dyDescent="0.25">
      <c r="A22" s="17"/>
      <c r="B22" s="18"/>
      <c r="C22" s="26"/>
      <c r="D22" s="26"/>
      <c r="E22" s="26"/>
      <c r="F22" s="19"/>
      <c r="G22" s="39"/>
    </row>
    <row r="23" spans="1:7" ht="15.75" x14ac:dyDescent="0.25">
      <c r="A23" s="17"/>
      <c r="B23" s="18"/>
      <c r="C23" s="26"/>
      <c r="D23" s="26"/>
      <c r="E23" s="26"/>
      <c r="F23" s="19"/>
      <c r="G23" s="39"/>
    </row>
    <row r="24" spans="1:7" ht="15.75" x14ac:dyDescent="0.25">
      <c r="A24" s="17"/>
      <c r="B24" s="18"/>
      <c r="C24" s="18"/>
      <c r="D24" s="18"/>
      <c r="E24" s="13" t="s">
        <v>43</v>
      </c>
      <c r="F24" s="19"/>
      <c r="G24" s="44">
        <f>SUM(G19:G23)</f>
        <v>15111165</v>
      </c>
    </row>
    <row r="25" spans="1:7" ht="15.75" x14ac:dyDescent="0.25">
      <c r="A25" s="20"/>
      <c r="B25" s="16"/>
      <c r="C25" s="16"/>
      <c r="D25" s="16"/>
      <c r="E25" s="16"/>
      <c r="F25" s="21"/>
      <c r="G25" s="21"/>
    </row>
    <row r="26" spans="1:7" ht="15.75" x14ac:dyDescent="0.25">
      <c r="A26" s="20"/>
      <c r="B26" s="16" t="s">
        <v>1059</v>
      </c>
      <c r="C26" s="16"/>
      <c r="D26" s="16"/>
      <c r="E26" s="16"/>
      <c r="F26" s="21"/>
      <c r="G26" s="16"/>
    </row>
    <row r="27" spans="1:7" x14ac:dyDescent="0.25">
      <c r="A27" s="8"/>
      <c r="B27" s="120" t="s">
        <v>976</v>
      </c>
      <c r="C27" s="120" t="s">
        <v>31</v>
      </c>
      <c r="E27" s="8" t="s">
        <v>36</v>
      </c>
      <c r="F27" s="11"/>
    </row>
    <row r="28" spans="1:7" x14ac:dyDescent="0.25">
      <c r="A28" s="8"/>
      <c r="F28" s="11"/>
    </row>
    <row r="29" spans="1:7" x14ac:dyDescent="0.25">
      <c r="A29" s="8"/>
      <c r="F29" s="11"/>
    </row>
    <row r="30" spans="1:7" x14ac:dyDescent="0.25">
      <c r="A30" s="8"/>
      <c r="F30" s="11"/>
    </row>
    <row r="31" spans="1:7" x14ac:dyDescent="0.25">
      <c r="A31" s="8"/>
      <c r="F31" s="11"/>
    </row>
    <row r="32" spans="1:7" x14ac:dyDescent="0.25">
      <c r="B32" s="140" t="s">
        <v>977</v>
      </c>
      <c r="C32" s="24" t="s">
        <v>768</v>
      </c>
      <c r="D32" s="24"/>
      <c r="E32" s="24" t="s">
        <v>3</v>
      </c>
      <c r="F32" s="45" t="s">
        <v>872</v>
      </c>
    </row>
    <row r="33" spans="1:7" x14ac:dyDescent="0.25">
      <c r="B33" s="120" t="s">
        <v>978</v>
      </c>
      <c r="C33" s="1" t="s">
        <v>33</v>
      </c>
      <c r="E33" s="1" t="s">
        <v>6</v>
      </c>
      <c r="F33" s="11" t="s">
        <v>37</v>
      </c>
    </row>
    <row r="35" spans="1:7" ht="15.75" x14ac:dyDescent="0.25">
      <c r="A35" s="2" t="s">
        <v>0</v>
      </c>
      <c r="B35" s="3"/>
      <c r="C35" s="3"/>
      <c r="D35" s="3"/>
      <c r="E35" s="3"/>
      <c r="F35" s="9"/>
      <c r="G35" s="4"/>
    </row>
    <row r="36" spans="1:7" ht="15.75" x14ac:dyDescent="0.25">
      <c r="A36" s="47" t="s">
        <v>1055</v>
      </c>
      <c r="B36" s="48"/>
      <c r="C36" s="2"/>
      <c r="D36" s="2"/>
      <c r="E36" s="2"/>
      <c r="F36" s="10"/>
      <c r="G36" s="4"/>
    </row>
    <row r="37" spans="1:7" ht="15.75" x14ac:dyDescent="0.25">
      <c r="A37" s="47"/>
      <c r="B37" s="48"/>
      <c r="C37" s="2"/>
      <c r="D37" s="2"/>
      <c r="E37" s="2"/>
      <c r="F37" s="10"/>
      <c r="G37" s="4"/>
    </row>
    <row r="38" spans="1:7" ht="15.75" x14ac:dyDescent="0.25">
      <c r="A38" s="27" t="s">
        <v>1061</v>
      </c>
      <c r="B38" s="27"/>
      <c r="C38" s="16"/>
      <c r="D38" s="16"/>
      <c r="E38" s="16"/>
      <c r="F38" s="21"/>
      <c r="G38" s="16"/>
    </row>
    <row r="39" spans="1:7" ht="15.75" x14ac:dyDescent="0.25">
      <c r="A39" s="27" t="s">
        <v>1062</v>
      </c>
      <c r="B39" s="27"/>
      <c r="C39" s="16"/>
      <c r="D39" s="16"/>
      <c r="E39" s="16"/>
      <c r="F39" s="21"/>
      <c r="G39" s="16"/>
    </row>
    <row r="40" spans="1:7" ht="15.75" x14ac:dyDescent="0.25">
      <c r="A40" s="27" t="s">
        <v>1063</v>
      </c>
      <c r="B40" s="27"/>
      <c r="C40" s="16"/>
      <c r="D40" s="16"/>
      <c r="E40" s="16"/>
      <c r="F40" s="21"/>
      <c r="G40" s="16"/>
    </row>
    <row r="41" spans="1:7" x14ac:dyDescent="0.25">
      <c r="F41" s="11"/>
    </row>
    <row r="42" spans="1:7" ht="15.75" x14ac:dyDescent="0.25">
      <c r="A42" s="12" t="s">
        <v>13</v>
      </c>
      <c r="B42" s="13" t="s">
        <v>12</v>
      </c>
      <c r="C42" s="14" t="s">
        <v>15</v>
      </c>
      <c r="D42" s="14" t="s">
        <v>521</v>
      </c>
      <c r="E42" s="14" t="s">
        <v>1</v>
      </c>
      <c r="F42" s="22" t="s">
        <v>8</v>
      </c>
      <c r="G42" s="12" t="s">
        <v>2</v>
      </c>
    </row>
    <row r="43" spans="1:7" ht="15.75" x14ac:dyDescent="0.25">
      <c r="A43" s="17">
        <v>1</v>
      </c>
      <c r="B43" s="18" t="s">
        <v>1037</v>
      </c>
      <c r="C43" s="14"/>
      <c r="D43" s="14"/>
      <c r="E43" s="14"/>
      <c r="F43" s="19">
        <v>0</v>
      </c>
      <c r="G43" s="12"/>
    </row>
    <row r="44" spans="1:7" ht="15.75" x14ac:dyDescent="0.25">
      <c r="A44" s="17">
        <v>2</v>
      </c>
      <c r="B44" s="18" t="s">
        <v>1060</v>
      </c>
      <c r="C44" s="14"/>
      <c r="D44" s="14"/>
      <c r="E44" s="14"/>
      <c r="F44" s="19">
        <v>26875025</v>
      </c>
      <c r="G44" s="39"/>
    </row>
    <row r="45" spans="1:7" ht="15.75" x14ac:dyDescent="0.25">
      <c r="A45" s="17">
        <v>3</v>
      </c>
      <c r="B45" s="18" t="s">
        <v>153</v>
      </c>
      <c r="C45" s="14"/>
      <c r="D45" s="14"/>
      <c r="E45" s="14"/>
      <c r="F45" s="19">
        <v>0</v>
      </c>
      <c r="G45" s="39"/>
    </row>
    <row r="46" spans="1:7" ht="15.75" x14ac:dyDescent="0.25">
      <c r="A46" s="17">
        <v>4</v>
      </c>
      <c r="B46" s="18" t="s">
        <v>1049</v>
      </c>
      <c r="C46" s="14"/>
      <c r="D46" s="14"/>
      <c r="E46" s="14"/>
      <c r="F46" s="19">
        <v>0</v>
      </c>
      <c r="G46" s="39"/>
    </row>
    <row r="47" spans="1:7" ht="15.75" x14ac:dyDescent="0.25">
      <c r="A47" s="17">
        <v>5</v>
      </c>
      <c r="B47" s="18" t="s">
        <v>38</v>
      </c>
      <c r="C47" s="26"/>
      <c r="D47" s="26"/>
      <c r="E47" s="26"/>
      <c r="F47" s="19">
        <v>671876</v>
      </c>
      <c r="G47" s="40"/>
    </row>
    <row r="48" spans="1:7" ht="15.75" x14ac:dyDescent="0.25">
      <c r="A48" s="17">
        <v>6</v>
      </c>
      <c r="B48" s="18" t="s">
        <v>227</v>
      </c>
      <c r="C48" s="26"/>
      <c r="D48" s="26"/>
      <c r="E48" s="26"/>
      <c r="F48" s="19">
        <v>0</v>
      </c>
      <c r="G48" s="40"/>
    </row>
    <row r="49" spans="1:7" ht="15.75" x14ac:dyDescent="0.25">
      <c r="A49" s="17">
        <v>7</v>
      </c>
      <c r="B49" s="18" t="s">
        <v>548</v>
      </c>
      <c r="C49" s="26"/>
      <c r="D49" s="26"/>
      <c r="E49" s="26"/>
      <c r="F49" s="19">
        <v>0</v>
      </c>
      <c r="G49" s="40"/>
    </row>
    <row r="50" spans="1:7" ht="15.75" x14ac:dyDescent="0.25">
      <c r="A50" s="17">
        <v>8</v>
      </c>
      <c r="B50" s="18" t="s">
        <v>794</v>
      </c>
      <c r="C50" s="26"/>
      <c r="D50" s="26"/>
      <c r="E50" s="26"/>
      <c r="F50" s="19">
        <v>0</v>
      </c>
      <c r="G50" s="40"/>
    </row>
    <row r="51" spans="1:7" ht="15.75" x14ac:dyDescent="0.25">
      <c r="A51" s="17">
        <v>9</v>
      </c>
      <c r="B51" s="18" t="s">
        <v>41</v>
      </c>
      <c r="C51" s="26"/>
      <c r="D51" s="26"/>
      <c r="E51" s="26"/>
      <c r="F51" s="19">
        <v>1200000</v>
      </c>
      <c r="G51" s="40"/>
    </row>
    <row r="52" spans="1:7" ht="15.75" x14ac:dyDescent="0.25">
      <c r="A52" s="17">
        <v>10</v>
      </c>
      <c r="B52" s="18" t="s">
        <v>42</v>
      </c>
      <c r="C52" s="26"/>
      <c r="D52" s="26"/>
      <c r="E52" s="26"/>
      <c r="F52" s="19">
        <v>200000</v>
      </c>
      <c r="G52" s="40"/>
    </row>
    <row r="53" spans="1:7" ht="15.75" x14ac:dyDescent="0.25">
      <c r="A53" s="17"/>
      <c r="B53" s="18"/>
      <c r="C53" s="26"/>
      <c r="D53" s="26"/>
      <c r="E53" s="26"/>
      <c r="F53" s="19"/>
      <c r="G53" s="49">
        <f>SUM(F43:F52)</f>
        <v>28946901</v>
      </c>
    </row>
    <row r="54" spans="1:7" ht="15.75" x14ac:dyDescent="0.25">
      <c r="A54" s="17"/>
      <c r="B54" s="18"/>
      <c r="C54" s="26"/>
      <c r="D54" s="35"/>
      <c r="E54" s="26"/>
      <c r="F54" s="19"/>
      <c r="G54" s="77"/>
    </row>
    <row r="55" spans="1:7" ht="15.75" x14ac:dyDescent="0.25">
      <c r="A55" s="17">
        <v>11</v>
      </c>
      <c r="B55" s="18" t="s">
        <v>532</v>
      </c>
      <c r="C55" s="127"/>
      <c r="D55" s="35" t="s">
        <v>233</v>
      </c>
      <c r="E55" s="26"/>
      <c r="F55" s="19"/>
      <c r="G55" s="39">
        <v>35000000</v>
      </c>
    </row>
    <row r="56" spans="1:7" ht="15.75" x14ac:dyDescent="0.25">
      <c r="A56" s="17"/>
      <c r="B56" s="18"/>
      <c r="C56" s="26"/>
      <c r="D56" s="26"/>
      <c r="E56" s="26"/>
      <c r="F56" s="19"/>
      <c r="G56" s="39"/>
    </row>
    <row r="57" spans="1:7" ht="15.75" x14ac:dyDescent="0.25">
      <c r="A57" s="17"/>
      <c r="B57" s="18"/>
      <c r="C57" s="26"/>
      <c r="D57" s="26"/>
      <c r="E57" s="26"/>
      <c r="F57" s="19"/>
      <c r="G57" s="39"/>
    </row>
    <row r="58" spans="1:7" ht="15.75" x14ac:dyDescent="0.25">
      <c r="A58" s="17"/>
      <c r="B58" s="18"/>
      <c r="C58" s="18"/>
      <c r="D58" s="18"/>
      <c r="E58" s="13" t="s">
        <v>43</v>
      </c>
      <c r="F58" s="19"/>
      <c r="G58" s="44">
        <f>SUM(G53:G57)</f>
        <v>63946901</v>
      </c>
    </row>
    <row r="59" spans="1:7" ht="15.75" x14ac:dyDescent="0.25">
      <c r="A59" s="20"/>
      <c r="B59" s="16"/>
      <c r="C59" s="16"/>
      <c r="D59" s="16"/>
      <c r="E59" s="16"/>
      <c r="F59" s="21"/>
      <c r="G59" s="21"/>
    </row>
    <row r="60" spans="1:7" ht="15.75" x14ac:dyDescent="0.25">
      <c r="A60" s="20"/>
      <c r="B60" s="16" t="s">
        <v>1059</v>
      </c>
      <c r="C60" s="16"/>
      <c r="D60" s="16"/>
      <c r="E60" s="16"/>
      <c r="F60" s="21"/>
      <c r="G60" s="16"/>
    </row>
    <row r="61" spans="1:7" x14ac:dyDescent="0.25">
      <c r="A61" s="8"/>
      <c r="B61" s="120" t="s">
        <v>976</v>
      </c>
      <c r="C61" s="120" t="s">
        <v>31</v>
      </c>
      <c r="E61" s="8" t="s">
        <v>36</v>
      </c>
      <c r="F61" s="11"/>
    </row>
    <row r="62" spans="1:7" x14ac:dyDescent="0.25">
      <c r="A62" s="8"/>
      <c r="F62" s="11"/>
    </row>
    <row r="63" spans="1:7" x14ac:dyDescent="0.25">
      <c r="A63" s="8"/>
      <c r="F63" s="11"/>
    </row>
    <row r="64" spans="1:7" x14ac:dyDescent="0.25">
      <c r="A64" s="8"/>
      <c r="F64" s="11"/>
    </row>
    <row r="65" spans="1:7" x14ac:dyDescent="0.25">
      <c r="A65" s="8"/>
      <c r="F65" s="11"/>
    </row>
    <row r="66" spans="1:7" x14ac:dyDescent="0.25">
      <c r="B66" s="140" t="s">
        <v>977</v>
      </c>
      <c r="C66" s="24" t="s">
        <v>768</v>
      </c>
      <c r="D66" s="24"/>
      <c r="E66" s="24" t="s">
        <v>3</v>
      </c>
      <c r="F66" s="45" t="s">
        <v>872</v>
      </c>
    </row>
    <row r="67" spans="1:7" x14ac:dyDescent="0.25">
      <c r="B67" s="120" t="s">
        <v>978</v>
      </c>
      <c r="C67" s="1" t="s">
        <v>33</v>
      </c>
      <c r="E67" s="1" t="s">
        <v>6</v>
      </c>
      <c r="F67" s="11" t="s">
        <v>37</v>
      </c>
    </row>
    <row r="69" spans="1:7" ht="15.75" x14ac:dyDescent="0.25">
      <c r="A69" s="2" t="s">
        <v>0</v>
      </c>
      <c r="B69" s="3"/>
      <c r="C69" s="3"/>
      <c r="D69" s="3"/>
      <c r="E69" s="3"/>
      <c r="F69" s="9"/>
      <c r="G69" s="4"/>
    </row>
    <row r="70" spans="1:7" ht="15.75" x14ac:dyDescent="0.25">
      <c r="A70" s="47" t="s">
        <v>1072</v>
      </c>
      <c r="B70" s="48"/>
      <c r="C70" s="2"/>
      <c r="D70" s="2"/>
      <c r="E70" s="2"/>
      <c r="F70" s="10"/>
      <c r="G70" s="4"/>
    </row>
    <row r="71" spans="1:7" ht="15.75" x14ac:dyDescent="0.25">
      <c r="A71" s="47"/>
      <c r="B71" s="48"/>
      <c r="C71" s="2"/>
      <c r="D71" s="2"/>
      <c r="E71" s="2"/>
      <c r="F71" s="10"/>
      <c r="G71" s="4"/>
    </row>
    <row r="72" spans="1:7" ht="15.75" x14ac:dyDescent="0.25">
      <c r="A72" s="27" t="s">
        <v>1064</v>
      </c>
      <c r="B72" s="27"/>
      <c r="C72" s="16"/>
      <c r="D72" s="16"/>
      <c r="E72" s="16"/>
      <c r="F72" s="21"/>
      <c r="G72" s="16"/>
    </row>
    <row r="73" spans="1:7" ht="15.75" x14ac:dyDescent="0.25">
      <c r="A73" s="27" t="s">
        <v>1065</v>
      </c>
      <c r="B73" s="27"/>
      <c r="C73" s="16"/>
      <c r="D73" s="16"/>
      <c r="E73" s="16"/>
      <c r="F73" s="21"/>
      <c r="G73" s="16"/>
    </row>
    <row r="74" spans="1:7" ht="15.75" x14ac:dyDescent="0.25">
      <c r="A74" s="27" t="s">
        <v>785</v>
      </c>
      <c r="B74" s="27"/>
      <c r="C74" s="16"/>
      <c r="D74" s="16"/>
      <c r="E74" s="16"/>
      <c r="F74" s="21"/>
      <c r="G74" s="16"/>
    </row>
    <row r="75" spans="1:7" x14ac:dyDescent="0.25">
      <c r="F75" s="11"/>
    </row>
    <row r="76" spans="1:7" ht="15.75" x14ac:dyDescent="0.25">
      <c r="A76" s="12" t="s">
        <v>13</v>
      </c>
      <c r="B76" s="13" t="s">
        <v>12</v>
      </c>
      <c r="C76" s="14" t="s">
        <v>15</v>
      </c>
      <c r="D76" s="14" t="s">
        <v>521</v>
      </c>
      <c r="E76" s="14" t="s">
        <v>1</v>
      </c>
      <c r="F76" s="22" t="s">
        <v>8</v>
      </c>
      <c r="G76" s="12" t="s">
        <v>2</v>
      </c>
    </row>
    <row r="77" spans="1:7" ht="15.75" x14ac:dyDescent="0.25">
      <c r="A77" s="17">
        <v>1</v>
      </c>
      <c r="B77" s="18" t="s">
        <v>1037</v>
      </c>
      <c r="C77" s="14"/>
      <c r="D77" s="14"/>
      <c r="E77" s="14"/>
      <c r="F77" s="19">
        <v>191670</v>
      </c>
      <c r="G77" s="12"/>
    </row>
    <row r="78" spans="1:7" ht="15.75" x14ac:dyDescent="0.25">
      <c r="A78" s="17">
        <v>2</v>
      </c>
      <c r="B78" s="18" t="s">
        <v>1060</v>
      </c>
      <c r="C78" s="14"/>
      <c r="D78" s="14"/>
      <c r="E78" s="14"/>
      <c r="F78" s="19">
        <v>0</v>
      </c>
      <c r="G78" s="39"/>
    </row>
    <row r="79" spans="1:7" ht="15.75" x14ac:dyDescent="0.25">
      <c r="A79" s="17">
        <v>3</v>
      </c>
      <c r="B79" s="18" t="s">
        <v>153</v>
      </c>
      <c r="C79" s="14"/>
      <c r="D79" s="14"/>
      <c r="E79" s="14"/>
      <c r="F79" s="19">
        <v>0</v>
      </c>
      <c r="G79" s="39"/>
    </row>
    <row r="80" spans="1:7" ht="15.75" x14ac:dyDescent="0.25">
      <c r="A80" s="17">
        <v>4</v>
      </c>
      <c r="B80" s="18" t="s">
        <v>1049</v>
      </c>
      <c r="C80" s="14"/>
      <c r="D80" s="14"/>
      <c r="E80" s="14"/>
      <c r="F80" s="19">
        <v>0</v>
      </c>
      <c r="G80" s="39"/>
    </row>
    <row r="81" spans="1:7" ht="15.75" x14ac:dyDescent="0.25">
      <c r="A81" s="17">
        <v>5</v>
      </c>
      <c r="B81" s="18" t="s">
        <v>38</v>
      </c>
      <c r="C81" s="26"/>
      <c r="D81" s="26"/>
      <c r="E81" s="26"/>
      <c r="F81" s="19">
        <v>4792</v>
      </c>
      <c r="G81" s="40"/>
    </row>
    <row r="82" spans="1:7" ht="15.75" x14ac:dyDescent="0.25">
      <c r="A82" s="17">
        <v>6</v>
      </c>
      <c r="B82" s="18" t="s">
        <v>227</v>
      </c>
      <c r="C82" s="26"/>
      <c r="D82" s="26"/>
      <c r="E82" s="26"/>
      <c r="F82" s="19">
        <v>0</v>
      </c>
      <c r="G82" s="40"/>
    </row>
    <row r="83" spans="1:7" ht="15.75" x14ac:dyDescent="0.25">
      <c r="A83" s="17">
        <v>7</v>
      </c>
      <c r="B83" s="18" t="s">
        <v>548</v>
      </c>
      <c r="C83" s="26"/>
      <c r="D83" s="26"/>
      <c r="E83" s="26"/>
      <c r="F83" s="19">
        <v>24000</v>
      </c>
      <c r="G83" s="40"/>
    </row>
    <row r="84" spans="1:7" ht="15.75" x14ac:dyDescent="0.25">
      <c r="A84" s="17">
        <v>8</v>
      </c>
      <c r="B84" s="18" t="s">
        <v>794</v>
      </c>
      <c r="C84" s="26"/>
      <c r="D84" s="26"/>
      <c r="E84" s="26"/>
      <c r="F84" s="19">
        <v>0</v>
      </c>
      <c r="G84" s="40"/>
    </row>
    <row r="85" spans="1:7" ht="15.75" x14ac:dyDescent="0.25">
      <c r="A85" s="17">
        <v>9</v>
      </c>
      <c r="B85" s="18" t="s">
        <v>41</v>
      </c>
      <c r="C85" s="26"/>
      <c r="D85" s="26"/>
      <c r="E85" s="26"/>
      <c r="F85" s="19">
        <v>200000</v>
      </c>
      <c r="G85" s="40"/>
    </row>
    <row r="86" spans="1:7" ht="15.75" x14ac:dyDescent="0.25">
      <c r="A86" s="17">
        <v>10</v>
      </c>
      <c r="B86" s="18" t="s">
        <v>42</v>
      </c>
      <c r="C86" s="26"/>
      <c r="D86" s="26"/>
      <c r="E86" s="26"/>
      <c r="F86" s="19">
        <v>200000</v>
      </c>
      <c r="G86" s="40"/>
    </row>
    <row r="87" spans="1:7" ht="15.75" x14ac:dyDescent="0.25">
      <c r="A87" s="17"/>
      <c r="B87" s="18"/>
      <c r="C87" s="26"/>
      <c r="D87" s="26"/>
      <c r="E87" s="26"/>
      <c r="F87" s="19"/>
      <c r="G87" s="49">
        <f>SUM(F77:F86)</f>
        <v>620462</v>
      </c>
    </row>
    <row r="88" spans="1:7" ht="15.75" x14ac:dyDescent="0.25">
      <c r="A88" s="17"/>
      <c r="B88" s="18"/>
      <c r="C88" s="26"/>
      <c r="D88" s="35"/>
      <c r="E88" s="26"/>
      <c r="F88" s="19"/>
      <c r="G88" s="77"/>
    </row>
    <row r="89" spans="1:7" ht="15.75" x14ac:dyDescent="0.25">
      <c r="A89" s="17">
        <v>11</v>
      </c>
      <c r="B89" s="18" t="s">
        <v>1066</v>
      </c>
      <c r="C89" s="26" t="s">
        <v>611</v>
      </c>
      <c r="D89" s="35"/>
      <c r="E89" s="26"/>
      <c r="F89" s="19"/>
      <c r="G89" s="39">
        <v>49360000</v>
      </c>
    </row>
    <row r="90" spans="1:7" ht="15.75" x14ac:dyDescent="0.25">
      <c r="A90" s="17">
        <v>12</v>
      </c>
      <c r="B90" s="18" t="s">
        <v>1070</v>
      </c>
      <c r="C90" s="35" t="s">
        <v>1071</v>
      </c>
      <c r="D90" s="26"/>
      <c r="E90" s="26"/>
      <c r="F90" s="19"/>
      <c r="G90" s="39">
        <v>19538</v>
      </c>
    </row>
    <row r="91" spans="1:7" ht="15.75" x14ac:dyDescent="0.25">
      <c r="A91" s="17"/>
      <c r="B91" s="18"/>
      <c r="C91" s="26"/>
      <c r="D91" s="26"/>
      <c r="E91" s="26"/>
      <c r="F91" s="19"/>
      <c r="G91" s="39"/>
    </row>
    <row r="92" spans="1:7" ht="15.75" x14ac:dyDescent="0.25">
      <c r="A92" s="17"/>
      <c r="B92" s="18"/>
      <c r="C92" s="18"/>
      <c r="D92" s="18"/>
      <c r="E92" s="13" t="s">
        <v>43</v>
      </c>
      <c r="F92" s="19"/>
      <c r="G92" s="44">
        <f>SUM(G87:G91)</f>
        <v>50000000</v>
      </c>
    </row>
    <row r="93" spans="1:7" ht="15.75" x14ac:dyDescent="0.25">
      <c r="A93" s="20"/>
      <c r="B93" s="16"/>
      <c r="C93" s="16"/>
      <c r="D93" s="16"/>
      <c r="E93" s="16"/>
      <c r="F93" s="21"/>
      <c r="G93" s="21"/>
    </row>
    <row r="94" spans="1:7" ht="15.75" x14ac:dyDescent="0.25">
      <c r="A94" s="20"/>
      <c r="B94" s="16" t="s">
        <v>1059</v>
      </c>
      <c r="C94" s="16"/>
      <c r="D94" s="16"/>
      <c r="E94" s="16"/>
      <c r="F94" s="21"/>
      <c r="G94" s="16"/>
    </row>
    <row r="95" spans="1:7" x14ac:dyDescent="0.25">
      <c r="A95" s="8"/>
      <c r="B95" s="120" t="s">
        <v>976</v>
      </c>
      <c r="C95" s="120" t="s">
        <v>31</v>
      </c>
      <c r="E95" s="8" t="s">
        <v>36</v>
      </c>
      <c r="F95" s="11"/>
    </row>
    <row r="96" spans="1:7" x14ac:dyDescent="0.25">
      <c r="A96" s="8"/>
      <c r="F96" s="11"/>
    </row>
    <row r="97" spans="1:7" x14ac:dyDescent="0.25">
      <c r="A97" s="8"/>
      <c r="F97" s="11"/>
    </row>
    <row r="98" spans="1:7" x14ac:dyDescent="0.25">
      <c r="A98" s="8"/>
      <c r="F98" s="11"/>
    </row>
    <row r="99" spans="1:7" x14ac:dyDescent="0.25">
      <c r="A99" s="8"/>
      <c r="F99" s="11"/>
    </row>
    <row r="100" spans="1:7" x14ac:dyDescent="0.25">
      <c r="B100" s="140" t="s">
        <v>977</v>
      </c>
      <c r="C100" s="24" t="s">
        <v>768</v>
      </c>
      <c r="D100" s="24"/>
      <c r="E100" s="24" t="s">
        <v>3</v>
      </c>
      <c r="F100" s="45" t="s">
        <v>872</v>
      </c>
    </row>
    <row r="101" spans="1:7" x14ac:dyDescent="0.25">
      <c r="B101" s="120" t="s">
        <v>978</v>
      </c>
      <c r="C101" s="1" t="s">
        <v>33</v>
      </c>
      <c r="E101" s="1" t="s">
        <v>6</v>
      </c>
      <c r="F101" s="11" t="s">
        <v>37</v>
      </c>
    </row>
    <row r="103" spans="1:7" ht="15.75" x14ac:dyDescent="0.25">
      <c r="A103" s="2" t="s">
        <v>0</v>
      </c>
      <c r="B103" s="3"/>
      <c r="C103" s="3"/>
      <c r="D103" s="3"/>
      <c r="E103" s="3"/>
      <c r="F103" s="9"/>
      <c r="G103" s="4"/>
    </row>
    <row r="104" spans="1:7" ht="15.75" x14ac:dyDescent="0.25">
      <c r="A104" s="47" t="s">
        <v>1055</v>
      </c>
      <c r="B104" s="48"/>
      <c r="C104" s="2"/>
      <c r="D104" s="2"/>
      <c r="E104" s="2"/>
      <c r="F104" s="10"/>
      <c r="G104" s="4"/>
    </row>
    <row r="105" spans="1:7" ht="15.75" x14ac:dyDescent="0.25">
      <c r="A105" s="47"/>
      <c r="B105" s="48"/>
      <c r="C105" s="2"/>
      <c r="D105" s="2"/>
      <c r="E105" s="2"/>
      <c r="F105" s="10"/>
      <c r="G105" s="4"/>
    </row>
    <row r="106" spans="1:7" ht="15.75" x14ac:dyDescent="0.25">
      <c r="A106" s="27" t="s">
        <v>1067</v>
      </c>
      <c r="B106" s="27"/>
      <c r="C106" s="16"/>
      <c r="D106" s="16"/>
      <c r="E106" s="16"/>
      <c r="F106" s="21"/>
      <c r="G106" s="16"/>
    </row>
    <row r="107" spans="1:7" ht="15.75" x14ac:dyDescent="0.25">
      <c r="A107" s="27" t="s">
        <v>1068</v>
      </c>
      <c r="B107" s="27"/>
      <c r="C107" s="16"/>
      <c r="D107" s="16"/>
      <c r="E107" s="16"/>
      <c r="F107" s="21"/>
      <c r="G107" s="16"/>
    </row>
    <row r="108" spans="1:7" ht="15.75" x14ac:dyDescent="0.25">
      <c r="A108" s="27" t="s">
        <v>1069</v>
      </c>
      <c r="B108" s="27"/>
      <c r="C108" s="16"/>
      <c r="D108" s="16"/>
      <c r="E108" s="16"/>
      <c r="F108" s="21"/>
      <c r="G108" s="16"/>
    </row>
    <row r="109" spans="1:7" x14ac:dyDescent="0.25">
      <c r="F109" s="11"/>
    </row>
    <row r="110" spans="1:7" ht="15.75" x14ac:dyDescent="0.25">
      <c r="A110" s="12" t="s">
        <v>13</v>
      </c>
      <c r="B110" s="13" t="s">
        <v>12</v>
      </c>
      <c r="C110" s="14" t="s">
        <v>15</v>
      </c>
      <c r="D110" s="14" t="s">
        <v>521</v>
      </c>
      <c r="E110" s="14" t="s">
        <v>1</v>
      </c>
      <c r="F110" s="22" t="s">
        <v>8</v>
      </c>
      <c r="G110" s="12" t="s">
        <v>2</v>
      </c>
    </row>
    <row r="111" spans="1:7" ht="15.75" x14ac:dyDescent="0.25">
      <c r="A111" s="17">
        <v>1</v>
      </c>
      <c r="B111" s="18" t="s">
        <v>1037</v>
      </c>
      <c r="C111" s="14"/>
      <c r="D111" s="14"/>
      <c r="E111" s="14"/>
      <c r="F111" s="19">
        <v>0</v>
      </c>
      <c r="G111" s="12"/>
    </row>
    <row r="112" spans="1:7" ht="15.75" x14ac:dyDescent="0.25">
      <c r="A112" s="17">
        <v>2</v>
      </c>
      <c r="B112" s="18" t="s">
        <v>39</v>
      </c>
      <c r="C112" s="14"/>
      <c r="D112" s="14"/>
      <c r="E112" s="14"/>
      <c r="F112" s="19">
        <v>10000000</v>
      </c>
      <c r="G112" s="39"/>
    </row>
    <row r="113" spans="1:7" ht="15.75" x14ac:dyDescent="0.25">
      <c r="A113" s="17">
        <v>3</v>
      </c>
      <c r="B113" s="18" t="s">
        <v>153</v>
      </c>
      <c r="C113" s="14"/>
      <c r="D113" s="14"/>
      <c r="E113" s="14"/>
      <c r="F113" s="19">
        <v>0</v>
      </c>
      <c r="G113" s="39"/>
    </row>
    <row r="114" spans="1:7" ht="15.75" x14ac:dyDescent="0.25">
      <c r="A114" s="17">
        <v>4</v>
      </c>
      <c r="B114" s="18" t="s">
        <v>1049</v>
      </c>
      <c r="C114" s="14"/>
      <c r="D114" s="14"/>
      <c r="E114" s="14"/>
      <c r="F114" s="19">
        <v>0</v>
      </c>
      <c r="G114" s="39"/>
    </row>
    <row r="115" spans="1:7" ht="15.75" x14ac:dyDescent="0.25">
      <c r="A115" s="17">
        <v>5</v>
      </c>
      <c r="B115" s="18" t="s">
        <v>38</v>
      </c>
      <c r="C115" s="26"/>
      <c r="D115" s="26"/>
      <c r="E115" s="26"/>
      <c r="F115" s="19">
        <v>250000</v>
      </c>
      <c r="G115" s="40"/>
    </row>
    <row r="116" spans="1:7" ht="15.75" x14ac:dyDescent="0.25">
      <c r="A116" s="17">
        <v>6</v>
      </c>
      <c r="B116" s="18" t="s">
        <v>227</v>
      </c>
      <c r="C116" s="26"/>
      <c r="D116" s="26"/>
      <c r="E116" s="26"/>
      <c r="F116" s="19">
        <v>0</v>
      </c>
      <c r="G116" s="40"/>
    </row>
    <row r="117" spans="1:7" ht="15.75" x14ac:dyDescent="0.25">
      <c r="A117" s="17">
        <v>7</v>
      </c>
      <c r="B117" s="18" t="s">
        <v>548</v>
      </c>
      <c r="C117" s="26"/>
      <c r="D117" s="26"/>
      <c r="E117" s="26"/>
      <c r="F117" s="19">
        <v>0</v>
      </c>
      <c r="G117" s="40"/>
    </row>
    <row r="118" spans="1:7" ht="15.75" x14ac:dyDescent="0.25">
      <c r="A118" s="17">
        <v>8</v>
      </c>
      <c r="B118" s="18" t="s">
        <v>794</v>
      </c>
      <c r="C118" s="26"/>
      <c r="D118" s="26"/>
      <c r="E118" s="26"/>
      <c r="F118" s="19">
        <v>0</v>
      </c>
      <c r="G118" s="40"/>
    </row>
    <row r="119" spans="1:7" ht="15.75" x14ac:dyDescent="0.25">
      <c r="A119" s="17">
        <v>9</v>
      </c>
      <c r="B119" s="18" t="s">
        <v>41</v>
      </c>
      <c r="C119" s="26"/>
      <c r="D119" s="26"/>
      <c r="E119" s="26"/>
      <c r="F119" s="19">
        <v>800000</v>
      </c>
      <c r="G119" s="40"/>
    </row>
    <row r="120" spans="1:7" ht="15.75" x14ac:dyDescent="0.25">
      <c r="A120" s="17">
        <v>10</v>
      </c>
      <c r="B120" s="18" t="s">
        <v>42</v>
      </c>
      <c r="C120" s="26"/>
      <c r="D120" s="26"/>
      <c r="E120" s="26"/>
      <c r="F120" s="19">
        <v>200000</v>
      </c>
      <c r="G120" s="40"/>
    </row>
    <row r="121" spans="1:7" ht="15.75" x14ac:dyDescent="0.25">
      <c r="A121" s="17"/>
      <c r="B121" s="18"/>
      <c r="C121" s="26"/>
      <c r="D121" s="26"/>
      <c r="E121" s="26"/>
      <c r="F121" s="19"/>
      <c r="G121" s="49">
        <f>SUM(F111:F120)</f>
        <v>11250000</v>
      </c>
    </row>
    <row r="122" spans="1:7" ht="15.75" x14ac:dyDescent="0.25">
      <c r="A122" s="17"/>
      <c r="B122" s="18"/>
      <c r="C122" s="26"/>
      <c r="D122" s="35"/>
      <c r="E122" s="26"/>
      <c r="F122" s="19"/>
      <c r="G122" s="77"/>
    </row>
    <row r="123" spans="1:7" ht="15.75" x14ac:dyDescent="0.25">
      <c r="A123" s="17">
        <v>11</v>
      </c>
      <c r="B123" s="18" t="s">
        <v>1073</v>
      </c>
      <c r="C123" s="26" t="s">
        <v>611</v>
      </c>
      <c r="D123" s="35" t="s">
        <v>1074</v>
      </c>
      <c r="E123" s="26" t="s">
        <v>1075</v>
      </c>
      <c r="F123" s="19"/>
      <c r="G123" s="39">
        <v>10815500</v>
      </c>
    </row>
    <row r="124" spans="1:7" ht="15.75" x14ac:dyDescent="0.25">
      <c r="A124" s="17"/>
      <c r="B124" s="18"/>
      <c r="C124" s="26"/>
      <c r="D124" s="26"/>
      <c r="E124" s="26"/>
      <c r="F124" s="19"/>
      <c r="G124" s="39"/>
    </row>
    <row r="125" spans="1:7" ht="15.75" x14ac:dyDescent="0.25">
      <c r="A125" s="17"/>
      <c r="B125" s="18"/>
      <c r="C125" s="26"/>
      <c r="D125" s="26"/>
      <c r="E125" s="26"/>
      <c r="F125" s="19"/>
      <c r="G125" s="39"/>
    </row>
    <row r="126" spans="1:7" ht="15.75" x14ac:dyDescent="0.25">
      <c r="A126" s="17"/>
      <c r="B126" s="18"/>
      <c r="C126" s="18"/>
      <c r="D126" s="18"/>
      <c r="E126" s="13" t="s">
        <v>43</v>
      </c>
      <c r="F126" s="19"/>
      <c r="G126" s="44">
        <f>SUM(G121:G125)</f>
        <v>22065500</v>
      </c>
    </row>
    <row r="127" spans="1:7" ht="15.75" x14ac:dyDescent="0.25">
      <c r="A127" s="20"/>
      <c r="B127" s="16"/>
      <c r="C127" s="16"/>
      <c r="D127" s="16"/>
      <c r="E127" s="16"/>
      <c r="F127" s="21"/>
      <c r="G127" s="21"/>
    </row>
    <row r="128" spans="1:7" ht="15.75" x14ac:dyDescent="0.25">
      <c r="A128" s="20"/>
      <c r="B128" s="16" t="s">
        <v>1059</v>
      </c>
      <c r="C128" s="16"/>
      <c r="D128" s="16"/>
      <c r="E128" s="16"/>
      <c r="F128" s="21"/>
      <c r="G128" s="16"/>
    </row>
    <row r="129" spans="1:7" x14ac:dyDescent="0.25">
      <c r="A129" s="8"/>
      <c r="B129" s="120" t="s">
        <v>976</v>
      </c>
      <c r="C129" s="120" t="s">
        <v>31</v>
      </c>
      <c r="E129" s="8" t="s">
        <v>36</v>
      </c>
      <c r="F129" s="11"/>
    </row>
    <row r="130" spans="1:7" x14ac:dyDescent="0.25">
      <c r="A130" s="8"/>
      <c r="F130" s="11"/>
    </row>
    <row r="131" spans="1:7" x14ac:dyDescent="0.25">
      <c r="A131" s="8"/>
      <c r="F131" s="11"/>
    </row>
    <row r="132" spans="1:7" x14ac:dyDescent="0.25">
      <c r="A132" s="8"/>
      <c r="F132" s="11"/>
    </row>
    <row r="133" spans="1:7" x14ac:dyDescent="0.25">
      <c r="A133" s="8"/>
      <c r="F133" s="11"/>
    </row>
    <row r="134" spans="1:7" x14ac:dyDescent="0.25">
      <c r="B134" s="140" t="s">
        <v>977</v>
      </c>
      <c r="C134" s="24" t="s">
        <v>768</v>
      </c>
      <c r="D134" s="24"/>
      <c r="E134" s="24" t="s">
        <v>3</v>
      </c>
      <c r="F134" s="45" t="s">
        <v>872</v>
      </c>
    </row>
    <row r="135" spans="1:7" x14ac:dyDescent="0.25">
      <c r="B135" s="120" t="s">
        <v>978</v>
      </c>
      <c r="C135" s="1" t="s">
        <v>33</v>
      </c>
      <c r="E135" s="1" t="s">
        <v>6</v>
      </c>
      <c r="F135" s="11" t="s">
        <v>37</v>
      </c>
    </row>
    <row r="137" spans="1:7" ht="15.75" x14ac:dyDescent="0.25">
      <c r="A137" s="2" t="s">
        <v>0</v>
      </c>
      <c r="B137" s="3"/>
      <c r="C137" s="3"/>
      <c r="D137" s="3"/>
      <c r="E137" s="3"/>
      <c r="F137" s="9"/>
      <c r="G137" s="4"/>
    </row>
    <row r="138" spans="1:7" ht="15.75" x14ac:dyDescent="0.25">
      <c r="A138" s="47" t="s">
        <v>1076</v>
      </c>
      <c r="B138" s="48"/>
      <c r="C138" s="2"/>
      <c r="D138" s="2"/>
      <c r="E138" s="2"/>
      <c r="F138" s="10"/>
      <c r="G138" s="4"/>
    </row>
    <row r="139" spans="1:7" ht="15.75" x14ac:dyDescent="0.25">
      <c r="A139" s="47"/>
      <c r="B139" s="48"/>
      <c r="C139" s="2"/>
      <c r="D139" s="2"/>
      <c r="E139" s="2"/>
      <c r="F139" s="10"/>
      <c r="G139" s="4"/>
    </row>
    <row r="140" spans="1:7" ht="15.75" x14ac:dyDescent="0.25">
      <c r="A140" s="27" t="s">
        <v>1056</v>
      </c>
      <c r="B140" s="27"/>
      <c r="C140" s="16"/>
      <c r="D140" s="16"/>
      <c r="E140" s="16"/>
      <c r="F140" s="21"/>
      <c r="G140" s="16"/>
    </row>
    <row r="141" spans="1:7" ht="15.75" x14ac:dyDescent="0.25">
      <c r="A141" s="27" t="s">
        <v>1057</v>
      </c>
      <c r="B141" s="27"/>
      <c r="C141" s="16"/>
      <c r="D141" s="16"/>
      <c r="E141" s="16"/>
      <c r="F141" s="21"/>
      <c r="G141" s="16"/>
    </row>
    <row r="142" spans="1:7" ht="15.75" x14ac:dyDescent="0.25">
      <c r="A142" s="27" t="s">
        <v>1058</v>
      </c>
      <c r="B142" s="27"/>
      <c r="C142" s="16"/>
      <c r="D142" s="16"/>
      <c r="E142" s="16"/>
      <c r="F142" s="21"/>
      <c r="G142" s="16"/>
    </row>
    <row r="143" spans="1:7" x14ac:dyDescent="0.25">
      <c r="F143" s="11"/>
    </row>
    <row r="144" spans="1:7" ht="15.75" x14ac:dyDescent="0.25">
      <c r="A144" s="12" t="s">
        <v>13</v>
      </c>
      <c r="B144" s="13" t="s">
        <v>12</v>
      </c>
      <c r="C144" s="14" t="s">
        <v>15</v>
      </c>
      <c r="D144" s="14" t="s">
        <v>521</v>
      </c>
      <c r="E144" s="14" t="s">
        <v>1</v>
      </c>
      <c r="F144" s="22" t="s">
        <v>8</v>
      </c>
      <c r="G144" s="12" t="s">
        <v>2</v>
      </c>
    </row>
    <row r="145" spans="1:7" ht="15.75" x14ac:dyDescent="0.25">
      <c r="A145" s="17">
        <v>1</v>
      </c>
      <c r="B145" s="18" t="s">
        <v>1037</v>
      </c>
      <c r="C145" s="14"/>
      <c r="D145" s="14"/>
      <c r="E145" s="14"/>
      <c r="F145" s="19">
        <v>0</v>
      </c>
      <c r="G145" s="12"/>
    </row>
    <row r="146" spans="1:7" ht="15.75" x14ac:dyDescent="0.25">
      <c r="A146" s="17">
        <v>2</v>
      </c>
      <c r="B146" s="18" t="s">
        <v>1060</v>
      </c>
      <c r="C146" s="14"/>
      <c r="D146" s="14"/>
      <c r="E146" s="14"/>
      <c r="F146" s="19">
        <v>0</v>
      </c>
      <c r="G146" s="39"/>
    </row>
    <row r="147" spans="1:7" ht="15.75" x14ac:dyDescent="0.25">
      <c r="A147" s="17">
        <v>3</v>
      </c>
      <c r="B147" s="18" t="s">
        <v>153</v>
      </c>
      <c r="C147" s="14"/>
      <c r="D147" s="14"/>
      <c r="E147" s="14"/>
      <c r="F147" s="19">
        <v>0</v>
      </c>
      <c r="G147" s="39"/>
    </row>
    <row r="148" spans="1:7" ht="15.75" x14ac:dyDescent="0.25">
      <c r="A148" s="17">
        <v>4</v>
      </c>
      <c r="B148" s="18" t="s">
        <v>1049</v>
      </c>
      <c r="C148" s="14"/>
      <c r="D148" s="14"/>
      <c r="E148" s="14"/>
      <c r="F148" s="19">
        <v>0</v>
      </c>
      <c r="G148" s="39"/>
    </row>
    <row r="149" spans="1:7" ht="15.75" x14ac:dyDescent="0.25">
      <c r="A149" s="17">
        <v>5</v>
      </c>
      <c r="B149" s="18" t="s">
        <v>38</v>
      </c>
      <c r="C149" s="26"/>
      <c r="D149" s="26"/>
      <c r="E149" s="26"/>
      <c r="F149" s="19">
        <v>0</v>
      </c>
      <c r="G149" s="40"/>
    </row>
    <row r="150" spans="1:7" ht="15.75" x14ac:dyDescent="0.25">
      <c r="A150" s="17">
        <v>6</v>
      </c>
      <c r="B150" s="18" t="s">
        <v>227</v>
      </c>
      <c r="C150" s="26"/>
      <c r="D150" s="26"/>
      <c r="E150" s="26"/>
      <c r="F150" s="19">
        <v>0</v>
      </c>
      <c r="G150" s="40"/>
    </row>
    <row r="151" spans="1:7" ht="15.75" x14ac:dyDescent="0.25">
      <c r="A151" s="17">
        <v>7</v>
      </c>
      <c r="B151" s="18" t="s">
        <v>548</v>
      </c>
      <c r="C151" s="26"/>
      <c r="D151" s="26"/>
      <c r="E151" s="26"/>
      <c r="F151" s="19">
        <v>0</v>
      </c>
      <c r="G151" s="40"/>
    </row>
    <row r="152" spans="1:7" ht="15.75" x14ac:dyDescent="0.25">
      <c r="A152" s="17">
        <v>8</v>
      </c>
      <c r="B152" s="18" t="s">
        <v>794</v>
      </c>
      <c r="C152" s="26"/>
      <c r="D152" s="26"/>
      <c r="E152" s="26"/>
      <c r="F152" s="19">
        <v>0</v>
      </c>
      <c r="G152" s="40"/>
    </row>
    <row r="153" spans="1:7" ht="15.75" x14ac:dyDescent="0.25">
      <c r="A153" s="17">
        <v>9</v>
      </c>
      <c r="B153" s="18" t="s">
        <v>41</v>
      </c>
      <c r="C153" s="26"/>
      <c r="D153" s="26"/>
      <c r="E153" s="26"/>
      <c r="F153" s="19">
        <v>0</v>
      </c>
      <c r="G153" s="40"/>
    </row>
    <row r="154" spans="1:7" ht="15.75" x14ac:dyDescent="0.25">
      <c r="A154" s="17">
        <v>10</v>
      </c>
      <c r="B154" s="18" t="s">
        <v>42</v>
      </c>
      <c r="C154" s="26"/>
      <c r="D154" s="26"/>
      <c r="E154" s="26"/>
      <c r="F154" s="19">
        <v>0</v>
      </c>
      <c r="G154" s="40"/>
    </row>
    <row r="155" spans="1:7" ht="15.75" x14ac:dyDescent="0.25">
      <c r="A155" s="17"/>
      <c r="B155" s="18"/>
      <c r="C155" s="26"/>
      <c r="D155" s="26"/>
      <c r="E155" s="26"/>
      <c r="F155" s="19"/>
      <c r="G155" s="49">
        <f>SUM(F145:F154)</f>
        <v>0</v>
      </c>
    </row>
    <row r="156" spans="1:7" ht="15.75" x14ac:dyDescent="0.25">
      <c r="A156" s="17"/>
      <c r="B156" s="18"/>
      <c r="C156" s="26"/>
      <c r="D156" s="35"/>
      <c r="E156" s="26"/>
      <c r="F156" s="19"/>
      <c r="G156" s="77"/>
    </row>
    <row r="157" spans="1:7" ht="15.75" x14ac:dyDescent="0.25">
      <c r="A157" s="17">
        <v>11</v>
      </c>
      <c r="B157" s="18" t="s">
        <v>1077</v>
      </c>
      <c r="C157" s="141" t="s">
        <v>1079</v>
      </c>
      <c r="D157" s="35" t="s">
        <v>1078</v>
      </c>
      <c r="E157" s="26" t="s">
        <v>1081</v>
      </c>
      <c r="F157" s="19"/>
      <c r="G157" s="39">
        <v>162000000</v>
      </c>
    </row>
    <row r="158" spans="1:7" ht="15.75" x14ac:dyDescent="0.25">
      <c r="A158" s="17"/>
      <c r="B158" s="18"/>
      <c r="C158" s="26" t="s">
        <v>1080</v>
      </c>
      <c r="D158" s="26"/>
      <c r="E158" s="26"/>
      <c r="F158" s="19"/>
      <c r="G158" s="39"/>
    </row>
    <row r="159" spans="1:7" ht="15.75" x14ac:dyDescent="0.25">
      <c r="A159" s="17"/>
      <c r="B159" s="18"/>
      <c r="C159" s="26"/>
      <c r="D159" s="26"/>
      <c r="E159" s="26"/>
      <c r="F159" s="19"/>
      <c r="G159" s="39"/>
    </row>
    <row r="160" spans="1:7" ht="15.75" x14ac:dyDescent="0.25">
      <c r="A160" s="17"/>
      <c r="B160" s="18"/>
      <c r="C160" s="18"/>
      <c r="D160" s="18"/>
      <c r="E160" s="13" t="s">
        <v>43</v>
      </c>
      <c r="F160" s="19"/>
      <c r="G160" s="44">
        <f>SUM(G155:G159)</f>
        <v>162000000</v>
      </c>
    </row>
    <row r="161" spans="1:7" ht="15.75" x14ac:dyDescent="0.25">
      <c r="A161" s="20"/>
      <c r="B161" s="16"/>
      <c r="C161" s="16"/>
      <c r="D161" s="16"/>
      <c r="E161" s="16"/>
      <c r="F161" s="21"/>
      <c r="G161" s="21"/>
    </row>
    <row r="162" spans="1:7" ht="15.75" x14ac:dyDescent="0.25">
      <c r="A162" s="20"/>
      <c r="B162" s="16" t="s">
        <v>1059</v>
      </c>
      <c r="C162" s="16"/>
      <c r="D162" s="16"/>
      <c r="E162" s="16"/>
      <c r="F162" s="21"/>
      <c r="G162" s="16"/>
    </row>
    <row r="163" spans="1:7" x14ac:dyDescent="0.25">
      <c r="A163" s="8"/>
      <c r="B163" s="120" t="s">
        <v>976</v>
      </c>
      <c r="C163" s="120" t="s">
        <v>31</v>
      </c>
      <c r="E163" s="8" t="s">
        <v>36</v>
      </c>
      <c r="F163" s="11"/>
    </row>
    <row r="164" spans="1:7" x14ac:dyDescent="0.25">
      <c r="A164" s="8"/>
      <c r="F164" s="11"/>
    </row>
    <row r="165" spans="1:7" x14ac:dyDescent="0.25">
      <c r="A165" s="8"/>
      <c r="F165" s="11"/>
    </row>
    <row r="166" spans="1:7" x14ac:dyDescent="0.25">
      <c r="A166" s="8"/>
      <c r="F166" s="11"/>
    </row>
    <row r="167" spans="1:7" x14ac:dyDescent="0.25">
      <c r="A167" s="8"/>
      <c r="F167" s="11"/>
    </row>
    <row r="168" spans="1:7" x14ac:dyDescent="0.25">
      <c r="B168" s="140" t="s">
        <v>977</v>
      </c>
      <c r="C168" s="24" t="s">
        <v>768</v>
      </c>
      <c r="D168" s="24"/>
      <c r="E168" s="24" t="s">
        <v>3</v>
      </c>
      <c r="F168" s="45" t="s">
        <v>872</v>
      </c>
    </row>
    <row r="169" spans="1:7" x14ac:dyDescent="0.25">
      <c r="B169" s="120" t="s">
        <v>978</v>
      </c>
      <c r="C169" s="1" t="s">
        <v>33</v>
      </c>
      <c r="E169" s="1" t="s">
        <v>6</v>
      </c>
      <c r="F169" s="11" t="s">
        <v>37</v>
      </c>
    </row>
    <row r="171" spans="1:7" ht="15.75" x14ac:dyDescent="0.25">
      <c r="A171" s="2" t="s">
        <v>0</v>
      </c>
      <c r="B171" s="3"/>
      <c r="C171" s="3"/>
      <c r="D171" s="3"/>
      <c r="E171" s="3"/>
      <c r="F171" s="9"/>
      <c r="G171" s="4"/>
    </row>
    <row r="172" spans="1:7" ht="15.75" x14ac:dyDescent="0.25">
      <c r="A172" s="47" t="s">
        <v>1082</v>
      </c>
      <c r="B172" s="48"/>
      <c r="C172" s="2"/>
      <c r="D172" s="2"/>
      <c r="E172" s="2"/>
      <c r="F172" s="10"/>
      <c r="G172" s="4"/>
    </row>
    <row r="173" spans="1:7" ht="15.75" x14ac:dyDescent="0.25">
      <c r="A173" s="47"/>
      <c r="B173" s="48"/>
      <c r="C173" s="2"/>
      <c r="D173" s="2"/>
      <c r="E173" s="2"/>
      <c r="F173" s="10"/>
      <c r="G173" s="4"/>
    </row>
    <row r="174" spans="1:7" ht="15.75" x14ac:dyDescent="0.25">
      <c r="A174" s="27" t="s">
        <v>1067</v>
      </c>
      <c r="B174" s="27"/>
      <c r="C174" s="16"/>
      <c r="D174" s="16"/>
      <c r="E174" s="16"/>
      <c r="F174" s="21"/>
      <c r="G174" s="16"/>
    </row>
    <row r="175" spans="1:7" ht="15.75" x14ac:dyDescent="0.25">
      <c r="A175" s="27" t="s">
        <v>1068</v>
      </c>
      <c r="B175" s="27"/>
      <c r="C175" s="16"/>
      <c r="D175" s="16"/>
      <c r="E175" s="16"/>
      <c r="F175" s="21"/>
      <c r="G175" s="16"/>
    </row>
    <row r="176" spans="1:7" ht="15.75" x14ac:dyDescent="0.25">
      <c r="A176" s="27" t="s">
        <v>1069</v>
      </c>
      <c r="B176" s="27"/>
      <c r="C176" s="16"/>
      <c r="D176" s="16"/>
      <c r="E176" s="16"/>
      <c r="F176" s="21"/>
      <c r="G176" s="16"/>
    </row>
    <row r="177" spans="1:7" x14ac:dyDescent="0.25">
      <c r="F177" s="11"/>
    </row>
    <row r="178" spans="1:7" ht="15.75" x14ac:dyDescent="0.25">
      <c r="A178" s="12" t="s">
        <v>13</v>
      </c>
      <c r="B178" s="13" t="s">
        <v>12</v>
      </c>
      <c r="C178" s="14" t="s">
        <v>15</v>
      </c>
      <c r="D178" s="14" t="s">
        <v>521</v>
      </c>
      <c r="E178" s="14" t="s">
        <v>1</v>
      </c>
      <c r="F178" s="22" t="s">
        <v>8</v>
      </c>
      <c r="G178" s="12" t="s">
        <v>2</v>
      </c>
    </row>
    <row r="179" spans="1:7" ht="15.75" x14ac:dyDescent="0.25">
      <c r="A179" s="17">
        <v>1</v>
      </c>
      <c r="B179" s="18" t="s">
        <v>1037</v>
      </c>
      <c r="C179" s="14"/>
      <c r="D179" s="14"/>
      <c r="E179" s="14"/>
      <c r="F179" s="19">
        <v>0</v>
      </c>
      <c r="G179" s="12"/>
    </row>
    <row r="180" spans="1:7" ht="15.75" x14ac:dyDescent="0.25">
      <c r="A180" s="17">
        <v>2</v>
      </c>
      <c r="B180" s="18" t="s">
        <v>39</v>
      </c>
      <c r="C180" s="14"/>
      <c r="D180" s="14"/>
      <c r="E180" s="14"/>
      <c r="F180" s="19">
        <v>0</v>
      </c>
      <c r="G180" s="39"/>
    </row>
    <row r="181" spans="1:7" ht="15.75" x14ac:dyDescent="0.25">
      <c r="A181" s="17">
        <v>3</v>
      </c>
      <c r="B181" s="18" t="s">
        <v>153</v>
      </c>
      <c r="C181" s="14"/>
      <c r="D181" s="14"/>
      <c r="E181" s="14"/>
      <c r="F181" s="19">
        <v>0</v>
      </c>
      <c r="G181" s="39"/>
    </row>
    <row r="182" spans="1:7" ht="15.75" x14ac:dyDescent="0.25">
      <c r="A182" s="17">
        <v>4</v>
      </c>
      <c r="B182" s="18" t="s">
        <v>1049</v>
      </c>
      <c r="C182" s="14"/>
      <c r="D182" s="14"/>
      <c r="E182" s="14"/>
      <c r="F182" s="19">
        <v>0</v>
      </c>
      <c r="G182" s="39"/>
    </row>
    <row r="183" spans="1:7" ht="15.75" x14ac:dyDescent="0.25">
      <c r="A183" s="17">
        <v>5</v>
      </c>
      <c r="B183" s="18" t="s">
        <v>38</v>
      </c>
      <c r="C183" s="26"/>
      <c r="D183" s="26"/>
      <c r="E183" s="26"/>
      <c r="F183" s="19">
        <v>0</v>
      </c>
      <c r="G183" s="40"/>
    </row>
    <row r="184" spans="1:7" ht="15.75" x14ac:dyDescent="0.25">
      <c r="A184" s="17">
        <v>6</v>
      </c>
      <c r="B184" s="18" t="s">
        <v>227</v>
      </c>
      <c r="C184" s="26"/>
      <c r="D184" s="26"/>
      <c r="E184" s="26"/>
      <c r="F184" s="19">
        <v>0</v>
      </c>
      <c r="G184" s="40"/>
    </row>
    <row r="185" spans="1:7" ht="15.75" x14ac:dyDescent="0.25">
      <c r="A185" s="17">
        <v>7</v>
      </c>
      <c r="B185" s="18" t="s">
        <v>548</v>
      </c>
      <c r="C185" s="26"/>
      <c r="D185" s="26"/>
      <c r="E185" s="26"/>
      <c r="F185" s="19">
        <v>0</v>
      </c>
      <c r="G185" s="40"/>
    </row>
    <row r="186" spans="1:7" ht="15.75" x14ac:dyDescent="0.25">
      <c r="A186" s="17">
        <v>8</v>
      </c>
      <c r="B186" s="18" t="s">
        <v>794</v>
      </c>
      <c r="C186" s="26"/>
      <c r="D186" s="26"/>
      <c r="E186" s="26"/>
      <c r="F186" s="19">
        <v>0</v>
      </c>
      <c r="G186" s="40"/>
    </row>
    <row r="187" spans="1:7" ht="15.75" x14ac:dyDescent="0.25">
      <c r="A187" s="17">
        <v>9</v>
      </c>
      <c r="B187" s="18" t="s">
        <v>41</v>
      </c>
      <c r="C187" s="26"/>
      <c r="D187" s="26"/>
      <c r="E187" s="26"/>
      <c r="F187" s="19">
        <v>0</v>
      </c>
      <c r="G187" s="40"/>
    </row>
    <row r="188" spans="1:7" ht="15.75" x14ac:dyDescent="0.25">
      <c r="A188" s="17">
        <v>10</v>
      </c>
      <c r="B188" s="18" t="s">
        <v>42</v>
      </c>
      <c r="C188" s="26"/>
      <c r="D188" s="26"/>
      <c r="E188" s="26"/>
      <c r="F188" s="19">
        <v>0</v>
      </c>
      <c r="G188" s="40"/>
    </row>
    <row r="189" spans="1:7" ht="15.75" x14ac:dyDescent="0.25">
      <c r="A189" s="17"/>
      <c r="B189" s="18"/>
      <c r="C189" s="26"/>
      <c r="D189" s="26"/>
      <c r="E189" s="26"/>
      <c r="F189" s="19"/>
      <c r="G189" s="49">
        <f>SUM(F179:F188)</f>
        <v>0</v>
      </c>
    </row>
    <row r="190" spans="1:7" ht="15.75" x14ac:dyDescent="0.25">
      <c r="A190" s="17"/>
      <c r="B190" s="18"/>
      <c r="C190" s="26"/>
      <c r="D190" s="35"/>
      <c r="E190" s="26"/>
      <c r="F190" s="19"/>
      <c r="G190" s="77"/>
    </row>
    <row r="191" spans="1:7" ht="15.75" x14ac:dyDescent="0.25">
      <c r="A191" s="17">
        <v>11</v>
      </c>
      <c r="B191" s="18" t="s">
        <v>1084</v>
      </c>
      <c r="C191" s="26" t="s">
        <v>611</v>
      </c>
      <c r="D191" s="35" t="s">
        <v>1085</v>
      </c>
      <c r="E191" s="26" t="s">
        <v>1083</v>
      </c>
      <c r="F191" s="19"/>
      <c r="G191" s="39">
        <v>58496657</v>
      </c>
    </row>
    <row r="192" spans="1:7" ht="15.75" x14ac:dyDescent="0.25">
      <c r="A192" s="17"/>
      <c r="B192" s="143" t="s">
        <v>1087</v>
      </c>
      <c r="C192" s="26"/>
      <c r="D192" s="26"/>
      <c r="E192" s="26"/>
      <c r="F192" s="19"/>
      <c r="G192" s="39"/>
    </row>
    <row r="193" spans="1:7" ht="15.75" x14ac:dyDescent="0.25">
      <c r="A193" s="17"/>
      <c r="B193" s="18"/>
      <c r="C193" s="26"/>
      <c r="D193" s="26"/>
      <c r="E193" s="26"/>
      <c r="F193" s="19"/>
      <c r="G193" s="39"/>
    </row>
    <row r="194" spans="1:7" ht="15.75" x14ac:dyDescent="0.25">
      <c r="A194" s="17"/>
      <c r="B194" s="18"/>
      <c r="C194" s="18"/>
      <c r="D194" s="18"/>
      <c r="E194" s="13" t="s">
        <v>43</v>
      </c>
      <c r="F194" s="19"/>
      <c r="G194" s="44">
        <f>SUM(G189:G193)</f>
        <v>58496657</v>
      </c>
    </row>
    <row r="195" spans="1:7" ht="15.75" x14ac:dyDescent="0.25">
      <c r="A195" s="20"/>
      <c r="B195" s="16"/>
      <c r="C195" s="16"/>
      <c r="D195" s="16"/>
      <c r="E195" s="16"/>
      <c r="F195" s="21"/>
      <c r="G195" s="21"/>
    </row>
    <row r="196" spans="1:7" ht="15.75" x14ac:dyDescent="0.25">
      <c r="A196" s="20"/>
      <c r="B196" s="16" t="s">
        <v>1086</v>
      </c>
      <c r="C196" s="16"/>
      <c r="D196" s="16"/>
      <c r="E196" s="16"/>
      <c r="F196" s="21"/>
      <c r="G196" s="16"/>
    </row>
    <row r="197" spans="1:7" x14ac:dyDescent="0.25">
      <c r="A197" s="8"/>
      <c r="B197" s="120" t="s">
        <v>976</v>
      </c>
      <c r="C197" s="120" t="s">
        <v>31</v>
      </c>
      <c r="E197" s="8" t="s">
        <v>36</v>
      </c>
      <c r="F197" s="11"/>
    </row>
    <row r="198" spans="1:7" x14ac:dyDescent="0.25">
      <c r="A198" s="8"/>
      <c r="F198" s="11"/>
    </row>
    <row r="199" spans="1:7" x14ac:dyDescent="0.25">
      <c r="A199" s="8"/>
      <c r="F199" s="11"/>
    </row>
    <row r="200" spans="1:7" x14ac:dyDescent="0.25">
      <c r="A200" s="8"/>
      <c r="F200" s="11"/>
    </row>
    <row r="201" spans="1:7" x14ac:dyDescent="0.25">
      <c r="A201" s="8"/>
      <c r="F201" s="11"/>
    </row>
    <row r="202" spans="1:7" x14ac:dyDescent="0.25">
      <c r="B202" s="140" t="s">
        <v>977</v>
      </c>
      <c r="C202" s="24" t="s">
        <v>768</v>
      </c>
      <c r="D202" s="24"/>
      <c r="E202" s="24" t="s">
        <v>3</v>
      </c>
      <c r="F202" s="45" t="s">
        <v>872</v>
      </c>
    </row>
    <row r="203" spans="1:7" x14ac:dyDescent="0.25">
      <c r="B203" s="120" t="s">
        <v>978</v>
      </c>
      <c r="C203" s="1" t="s">
        <v>33</v>
      </c>
      <c r="E203" s="1" t="s">
        <v>6</v>
      </c>
      <c r="F203" s="11" t="s">
        <v>37</v>
      </c>
    </row>
    <row r="205" spans="1:7" ht="15.75" x14ac:dyDescent="0.25">
      <c r="A205" s="2" t="s">
        <v>0</v>
      </c>
      <c r="B205" s="3"/>
      <c r="C205" s="3"/>
      <c r="D205" s="3"/>
      <c r="E205" s="3"/>
      <c r="F205" s="9"/>
      <c r="G205" s="4"/>
    </row>
    <row r="206" spans="1:7" ht="15.75" x14ac:dyDescent="0.25">
      <c r="A206" s="47" t="s">
        <v>1082</v>
      </c>
      <c r="B206" s="48"/>
      <c r="C206" s="2"/>
      <c r="D206" s="2"/>
      <c r="E206" s="2"/>
      <c r="F206" s="10"/>
      <c r="G206" s="4"/>
    </row>
    <row r="207" spans="1:7" ht="15.75" x14ac:dyDescent="0.25">
      <c r="A207" s="47"/>
      <c r="B207" s="48"/>
      <c r="C207" s="2"/>
      <c r="D207" s="2"/>
      <c r="E207" s="2"/>
      <c r="F207" s="10"/>
      <c r="G207" s="4"/>
    </row>
    <row r="208" spans="1:7" ht="15.75" x14ac:dyDescent="0.25">
      <c r="A208" s="27" t="s">
        <v>1061</v>
      </c>
      <c r="B208" s="27"/>
      <c r="C208" s="16"/>
      <c r="D208" s="16"/>
      <c r="E208" s="16"/>
      <c r="F208" s="21"/>
      <c r="G208" s="16"/>
    </row>
    <row r="209" spans="1:7" ht="15.75" x14ac:dyDescent="0.25">
      <c r="A209" s="27" t="s">
        <v>1062</v>
      </c>
      <c r="B209" s="27"/>
      <c r="C209" s="16"/>
      <c r="D209" s="16"/>
      <c r="E209" s="16"/>
      <c r="F209" s="21"/>
      <c r="G209" s="16"/>
    </row>
    <row r="210" spans="1:7" ht="15.75" x14ac:dyDescent="0.25">
      <c r="A210" s="27" t="s">
        <v>1063</v>
      </c>
      <c r="B210" s="27"/>
      <c r="C210" s="16"/>
      <c r="D210" s="16"/>
      <c r="E210" s="16"/>
      <c r="F210" s="21"/>
      <c r="G210" s="16"/>
    </row>
    <row r="211" spans="1:7" x14ac:dyDescent="0.25">
      <c r="F211" s="11"/>
    </row>
    <row r="212" spans="1:7" ht="15.75" x14ac:dyDescent="0.25">
      <c r="A212" s="12" t="s">
        <v>13</v>
      </c>
      <c r="B212" s="13" t="s">
        <v>12</v>
      </c>
      <c r="C212" s="14" t="s">
        <v>15</v>
      </c>
      <c r="D212" s="14" t="s">
        <v>521</v>
      </c>
      <c r="E212" s="14" t="s">
        <v>1</v>
      </c>
      <c r="F212" s="22" t="s">
        <v>8</v>
      </c>
      <c r="G212" s="12" t="s">
        <v>2</v>
      </c>
    </row>
    <row r="213" spans="1:7" ht="15.75" x14ac:dyDescent="0.25">
      <c r="A213" s="17">
        <v>1</v>
      </c>
      <c r="B213" s="18" t="s">
        <v>1037</v>
      </c>
      <c r="C213" s="14"/>
      <c r="D213" s="14"/>
      <c r="E213" s="14"/>
      <c r="F213" s="19">
        <v>0</v>
      </c>
      <c r="G213" s="12"/>
    </row>
    <row r="214" spans="1:7" ht="15.75" x14ac:dyDescent="0.25">
      <c r="A214" s="17">
        <v>2</v>
      </c>
      <c r="B214" s="18" t="s">
        <v>1060</v>
      </c>
      <c r="C214" s="14"/>
      <c r="D214" s="14"/>
      <c r="E214" s="14"/>
      <c r="F214" s="19">
        <v>0</v>
      </c>
      <c r="G214" s="39"/>
    </row>
    <row r="215" spans="1:7" ht="15.75" x14ac:dyDescent="0.25">
      <c r="A215" s="17">
        <v>3</v>
      </c>
      <c r="B215" s="18" t="s">
        <v>153</v>
      </c>
      <c r="C215" s="14"/>
      <c r="D215" s="14"/>
      <c r="E215" s="14"/>
      <c r="F215" s="19">
        <v>0</v>
      </c>
      <c r="G215" s="39"/>
    </row>
    <row r="216" spans="1:7" ht="15.75" x14ac:dyDescent="0.25">
      <c r="A216" s="17">
        <v>4</v>
      </c>
      <c r="B216" s="18" t="s">
        <v>1049</v>
      </c>
      <c r="C216" s="14"/>
      <c r="D216" s="14"/>
      <c r="E216" s="14"/>
      <c r="F216" s="19">
        <v>0</v>
      </c>
      <c r="G216" s="39"/>
    </row>
    <row r="217" spans="1:7" ht="15.75" x14ac:dyDescent="0.25">
      <c r="A217" s="17">
        <v>5</v>
      </c>
      <c r="B217" s="18" t="s">
        <v>38</v>
      </c>
      <c r="C217" s="26"/>
      <c r="D217" s="26"/>
      <c r="E217" s="26"/>
      <c r="F217" s="19">
        <v>0</v>
      </c>
      <c r="G217" s="40"/>
    </row>
    <row r="218" spans="1:7" ht="15.75" x14ac:dyDescent="0.25">
      <c r="A218" s="17">
        <v>6</v>
      </c>
      <c r="B218" s="18" t="s">
        <v>227</v>
      </c>
      <c r="C218" s="26"/>
      <c r="D218" s="26"/>
      <c r="E218" s="26"/>
      <c r="F218" s="19">
        <v>0</v>
      </c>
      <c r="G218" s="40"/>
    </row>
    <row r="219" spans="1:7" ht="15.75" x14ac:dyDescent="0.25">
      <c r="A219" s="17">
        <v>7</v>
      </c>
      <c r="B219" s="18" t="s">
        <v>548</v>
      </c>
      <c r="C219" s="26"/>
      <c r="D219" s="26"/>
      <c r="E219" s="26"/>
      <c r="F219" s="19">
        <v>0</v>
      </c>
      <c r="G219" s="40"/>
    </row>
    <row r="220" spans="1:7" ht="15.75" x14ac:dyDescent="0.25">
      <c r="A220" s="17">
        <v>8</v>
      </c>
      <c r="B220" s="18" t="s">
        <v>794</v>
      </c>
      <c r="C220" s="26"/>
      <c r="D220" s="26"/>
      <c r="E220" s="26"/>
      <c r="F220" s="19">
        <v>0</v>
      </c>
      <c r="G220" s="40"/>
    </row>
    <row r="221" spans="1:7" ht="15.75" x14ac:dyDescent="0.25">
      <c r="A221" s="17">
        <v>9</v>
      </c>
      <c r="B221" s="18" t="s">
        <v>41</v>
      </c>
      <c r="C221" s="26"/>
      <c r="D221" s="26"/>
      <c r="E221" s="26"/>
      <c r="F221" s="19">
        <v>0</v>
      </c>
      <c r="G221" s="40"/>
    </row>
    <row r="222" spans="1:7" ht="15.75" x14ac:dyDescent="0.25">
      <c r="A222" s="17">
        <v>10</v>
      </c>
      <c r="B222" s="18" t="s">
        <v>42</v>
      </c>
      <c r="C222" s="26"/>
      <c r="D222" s="26"/>
      <c r="E222" s="26"/>
      <c r="F222" s="19">
        <v>0</v>
      </c>
      <c r="G222" s="40"/>
    </row>
    <row r="223" spans="1:7" ht="15.75" x14ac:dyDescent="0.25">
      <c r="A223" s="17"/>
      <c r="B223" s="18"/>
      <c r="C223" s="26"/>
      <c r="D223" s="26"/>
      <c r="E223" s="26"/>
      <c r="F223" s="19"/>
      <c r="G223" s="49">
        <f>SUM(F213:F222)</f>
        <v>0</v>
      </c>
    </row>
    <row r="224" spans="1:7" ht="15.75" x14ac:dyDescent="0.25">
      <c r="A224" s="17"/>
      <c r="B224" s="18"/>
      <c r="C224" s="26"/>
      <c r="D224" s="35"/>
      <c r="E224" s="26"/>
      <c r="F224" s="19"/>
      <c r="G224" s="77"/>
    </row>
    <row r="225" spans="1:7" ht="15.75" x14ac:dyDescent="0.25">
      <c r="A225" s="17">
        <v>11</v>
      </c>
      <c r="B225" s="18" t="s">
        <v>1091</v>
      </c>
      <c r="C225" s="141" t="s">
        <v>611</v>
      </c>
      <c r="D225" s="35" t="s">
        <v>1092</v>
      </c>
      <c r="E225" s="26" t="s">
        <v>1093</v>
      </c>
      <c r="F225" s="19"/>
      <c r="G225" s="39">
        <v>10000000</v>
      </c>
    </row>
    <row r="226" spans="1:7" ht="15.75" x14ac:dyDescent="0.25">
      <c r="A226" s="17"/>
      <c r="B226" s="18"/>
      <c r="C226" s="141"/>
      <c r="D226" s="35"/>
      <c r="E226" s="26"/>
      <c r="F226" s="19"/>
      <c r="G226" s="39"/>
    </row>
    <row r="227" spans="1:7" x14ac:dyDescent="0.25">
      <c r="A227" s="126"/>
      <c r="B227" s="126"/>
      <c r="C227" s="126"/>
      <c r="D227" s="126"/>
      <c r="E227" s="126"/>
      <c r="F227" s="126"/>
      <c r="G227" s="126"/>
    </row>
    <row r="228" spans="1:7" ht="15.75" x14ac:dyDescent="0.25">
      <c r="A228" s="17"/>
      <c r="B228" s="18"/>
      <c r="C228" s="26"/>
      <c r="D228" s="26"/>
      <c r="E228" s="26"/>
      <c r="F228" s="19"/>
      <c r="G228" s="39"/>
    </row>
    <row r="229" spans="1:7" ht="15.75" x14ac:dyDescent="0.25">
      <c r="A229" s="17"/>
      <c r="B229" s="18"/>
      <c r="C229" s="18"/>
      <c r="D229" s="18"/>
      <c r="E229" s="13" t="s">
        <v>43</v>
      </c>
      <c r="F229" s="19"/>
      <c r="G229" s="44">
        <f>SUM(G223:G228)</f>
        <v>10000000</v>
      </c>
    </row>
    <row r="230" spans="1:7" ht="15.75" x14ac:dyDescent="0.25">
      <c r="A230" s="20"/>
      <c r="B230" s="16"/>
      <c r="C230" s="16"/>
      <c r="D230" s="16"/>
      <c r="E230" s="16"/>
      <c r="F230" s="21"/>
      <c r="G230" s="21"/>
    </row>
    <row r="231" spans="1:7" ht="15.75" x14ac:dyDescent="0.25">
      <c r="A231" s="20"/>
      <c r="B231" s="16" t="s">
        <v>1086</v>
      </c>
      <c r="C231" s="16"/>
      <c r="D231" s="16"/>
      <c r="E231" s="16"/>
      <c r="F231" s="21"/>
      <c r="G231" s="16"/>
    </row>
    <row r="232" spans="1:7" x14ac:dyDescent="0.25">
      <c r="A232" s="8"/>
      <c r="B232" s="120" t="s">
        <v>976</v>
      </c>
      <c r="C232" s="120" t="s">
        <v>31</v>
      </c>
      <c r="E232" s="8" t="s">
        <v>36</v>
      </c>
      <c r="F232" s="11"/>
    </row>
    <row r="233" spans="1:7" x14ac:dyDescent="0.25">
      <c r="A233" s="8"/>
      <c r="F233" s="11"/>
    </row>
    <row r="234" spans="1:7" x14ac:dyDescent="0.25">
      <c r="A234" s="8"/>
      <c r="F234" s="11"/>
    </row>
    <row r="235" spans="1:7" x14ac:dyDescent="0.25">
      <c r="A235" s="8"/>
      <c r="F235" s="11"/>
    </row>
    <row r="236" spans="1:7" x14ac:dyDescent="0.25">
      <c r="A236" s="8"/>
      <c r="F236" s="11"/>
    </row>
    <row r="237" spans="1:7" x14ac:dyDescent="0.25">
      <c r="B237" s="140" t="s">
        <v>977</v>
      </c>
      <c r="C237" s="24" t="s">
        <v>768</v>
      </c>
      <c r="D237" s="24"/>
      <c r="E237" s="24" t="s">
        <v>3</v>
      </c>
      <c r="F237" s="45" t="s">
        <v>872</v>
      </c>
    </row>
    <row r="238" spans="1:7" x14ac:dyDescent="0.25">
      <c r="B238" s="120" t="s">
        <v>978</v>
      </c>
      <c r="C238" s="1" t="s">
        <v>33</v>
      </c>
      <c r="E238" s="1" t="s">
        <v>6</v>
      </c>
      <c r="F238" s="11" t="s">
        <v>37</v>
      </c>
    </row>
    <row r="240" spans="1:7" ht="15.75" x14ac:dyDescent="0.25">
      <c r="A240" s="2" t="s">
        <v>0</v>
      </c>
      <c r="B240" s="3"/>
      <c r="C240" s="3"/>
      <c r="D240" s="3"/>
      <c r="E240" s="3"/>
      <c r="F240" s="9"/>
      <c r="G240" s="4"/>
    </row>
    <row r="241" spans="1:7" ht="15.75" x14ac:dyDescent="0.25">
      <c r="A241" s="47" t="s">
        <v>1094</v>
      </c>
      <c r="B241" s="48"/>
      <c r="C241" s="2"/>
      <c r="D241" s="2"/>
      <c r="E241" s="2"/>
      <c r="F241" s="10"/>
      <c r="G241" s="4"/>
    </row>
    <row r="242" spans="1:7" ht="15.75" x14ac:dyDescent="0.25">
      <c r="A242" s="47"/>
      <c r="B242" s="48"/>
      <c r="C242" s="2"/>
      <c r="D242" s="2"/>
      <c r="E242" s="2"/>
      <c r="F242" s="10"/>
      <c r="G242" s="4"/>
    </row>
    <row r="243" spans="1:7" ht="15.75" x14ac:dyDescent="0.25">
      <c r="A243" s="27" t="s">
        <v>1061</v>
      </c>
      <c r="B243" s="27"/>
      <c r="C243" s="16"/>
      <c r="D243" s="16"/>
      <c r="E243" s="16"/>
      <c r="F243" s="21"/>
      <c r="G243" s="16"/>
    </row>
    <row r="244" spans="1:7" ht="15.75" x14ac:dyDescent="0.25">
      <c r="A244" s="27" t="s">
        <v>1062</v>
      </c>
      <c r="B244" s="27"/>
      <c r="C244" s="16"/>
      <c r="D244" s="16"/>
      <c r="E244" s="16"/>
      <c r="F244" s="21"/>
      <c r="G244" s="16"/>
    </row>
    <row r="245" spans="1:7" ht="15.75" x14ac:dyDescent="0.25">
      <c r="A245" s="27" t="s">
        <v>1063</v>
      </c>
      <c r="B245" s="27"/>
      <c r="C245" s="16"/>
      <c r="D245" s="16"/>
      <c r="E245" s="16"/>
      <c r="F245" s="21"/>
      <c r="G245" s="16"/>
    </row>
    <row r="246" spans="1:7" x14ac:dyDescent="0.25">
      <c r="F246" s="11"/>
    </row>
    <row r="247" spans="1:7" ht="15.75" x14ac:dyDescent="0.25">
      <c r="A247" s="12" t="s">
        <v>13</v>
      </c>
      <c r="B247" s="13" t="s">
        <v>12</v>
      </c>
      <c r="C247" s="14" t="s">
        <v>15</v>
      </c>
      <c r="D247" s="144" t="s">
        <v>521</v>
      </c>
      <c r="E247" s="14" t="s">
        <v>1</v>
      </c>
      <c r="F247" s="22" t="s">
        <v>8</v>
      </c>
      <c r="G247" s="12" t="s">
        <v>2</v>
      </c>
    </row>
    <row r="248" spans="1:7" ht="15.75" x14ac:dyDescent="0.25">
      <c r="A248" s="17">
        <v>1</v>
      </c>
      <c r="B248" s="18" t="s">
        <v>1037</v>
      </c>
      <c r="C248" s="14"/>
      <c r="D248" s="14"/>
      <c r="E248" s="14"/>
      <c r="F248" s="19">
        <v>0</v>
      </c>
      <c r="G248" s="12"/>
    </row>
    <row r="249" spans="1:7" ht="15.75" x14ac:dyDescent="0.25">
      <c r="A249" s="17">
        <v>2</v>
      </c>
      <c r="B249" s="18" t="s">
        <v>1060</v>
      </c>
      <c r="C249" s="14"/>
      <c r="D249" s="14"/>
      <c r="E249" s="14"/>
      <c r="F249" s="19">
        <v>0</v>
      </c>
      <c r="G249" s="39"/>
    </row>
    <row r="250" spans="1:7" ht="15.75" x14ac:dyDescent="0.25">
      <c r="A250" s="17">
        <v>3</v>
      </c>
      <c r="B250" s="18" t="s">
        <v>153</v>
      </c>
      <c r="C250" s="14"/>
      <c r="D250" s="14"/>
      <c r="E250" s="14"/>
      <c r="F250" s="19">
        <v>0</v>
      </c>
      <c r="G250" s="39"/>
    </row>
    <row r="251" spans="1:7" ht="15.75" x14ac:dyDescent="0.25">
      <c r="A251" s="17">
        <v>4</v>
      </c>
      <c r="B251" s="18" t="s">
        <v>1049</v>
      </c>
      <c r="C251" s="14"/>
      <c r="D251" s="14"/>
      <c r="E251" s="14"/>
      <c r="F251" s="19">
        <v>0</v>
      </c>
      <c r="G251" s="39"/>
    </row>
    <row r="252" spans="1:7" ht="15.75" x14ac:dyDescent="0.25">
      <c r="A252" s="17">
        <v>5</v>
      </c>
      <c r="B252" s="18" t="s">
        <v>38</v>
      </c>
      <c r="C252" s="26"/>
      <c r="D252" s="26"/>
      <c r="E252" s="26"/>
      <c r="F252" s="19">
        <v>0</v>
      </c>
      <c r="G252" s="40"/>
    </row>
    <row r="253" spans="1:7" ht="15.75" x14ac:dyDescent="0.25">
      <c r="A253" s="17">
        <v>6</v>
      </c>
      <c r="B253" s="18" t="s">
        <v>227</v>
      </c>
      <c r="C253" s="26"/>
      <c r="D253" s="26"/>
      <c r="E253" s="26"/>
      <c r="F253" s="19">
        <v>0</v>
      </c>
      <c r="G253" s="40"/>
    </row>
    <row r="254" spans="1:7" ht="15.75" x14ac:dyDescent="0.25">
      <c r="A254" s="17">
        <v>7</v>
      </c>
      <c r="B254" s="18" t="s">
        <v>548</v>
      </c>
      <c r="C254" s="26"/>
      <c r="D254" s="26"/>
      <c r="E254" s="26"/>
      <c r="F254" s="19">
        <v>0</v>
      </c>
      <c r="G254" s="40"/>
    </row>
    <row r="255" spans="1:7" ht="15.75" x14ac:dyDescent="0.25">
      <c r="A255" s="17">
        <v>8</v>
      </c>
      <c r="B255" s="18" t="s">
        <v>794</v>
      </c>
      <c r="C255" s="26"/>
      <c r="D255" s="26"/>
      <c r="E255" s="26"/>
      <c r="F255" s="19">
        <v>0</v>
      </c>
      <c r="G255" s="40"/>
    </row>
    <row r="256" spans="1:7" ht="15.75" x14ac:dyDescent="0.25">
      <c r="A256" s="17">
        <v>9</v>
      </c>
      <c r="B256" s="18" t="s">
        <v>41</v>
      </c>
      <c r="C256" s="26"/>
      <c r="D256" s="26"/>
      <c r="E256" s="26"/>
      <c r="F256" s="19">
        <v>0</v>
      </c>
      <c r="G256" s="40"/>
    </row>
    <row r="257" spans="1:7" ht="15.75" x14ac:dyDescent="0.25">
      <c r="A257" s="17">
        <v>10</v>
      </c>
      <c r="B257" s="18" t="s">
        <v>42</v>
      </c>
      <c r="C257" s="26"/>
      <c r="D257" s="26"/>
      <c r="E257" s="26"/>
      <c r="F257" s="19">
        <v>0</v>
      </c>
      <c r="G257" s="40"/>
    </row>
    <row r="258" spans="1:7" ht="15.75" x14ac:dyDescent="0.25">
      <c r="A258" s="17"/>
      <c r="B258" s="18"/>
      <c r="C258" s="26"/>
      <c r="D258" s="26"/>
      <c r="E258" s="26"/>
      <c r="F258" s="19"/>
      <c r="G258" s="49">
        <f>SUM(F248:F257)</f>
        <v>0</v>
      </c>
    </row>
    <row r="259" spans="1:7" ht="15.75" x14ac:dyDescent="0.25">
      <c r="A259" s="17"/>
      <c r="B259" s="18"/>
      <c r="C259" s="26"/>
      <c r="D259" s="35"/>
      <c r="E259" s="26"/>
      <c r="F259" s="19"/>
      <c r="G259" s="77"/>
    </row>
    <row r="260" spans="1:7" ht="15.75" x14ac:dyDescent="0.25">
      <c r="A260" s="17"/>
      <c r="B260" s="18"/>
      <c r="C260" s="141"/>
      <c r="D260" s="35"/>
      <c r="E260" s="26"/>
      <c r="F260" s="19"/>
      <c r="G260" s="39"/>
    </row>
    <row r="261" spans="1:7" ht="15.75" x14ac:dyDescent="0.25">
      <c r="A261" s="17">
        <v>11</v>
      </c>
      <c r="B261" s="18" t="s">
        <v>1090</v>
      </c>
      <c r="C261" s="141" t="s">
        <v>272</v>
      </c>
      <c r="D261" s="35" t="s">
        <v>1088</v>
      </c>
      <c r="E261" s="26" t="s">
        <v>1089</v>
      </c>
      <c r="F261" s="19"/>
      <c r="G261" s="39">
        <v>50000000</v>
      </c>
    </row>
    <row r="262" spans="1:7" x14ac:dyDescent="0.25">
      <c r="A262" s="126"/>
      <c r="B262" s="126"/>
      <c r="C262" s="126"/>
      <c r="D262" s="126"/>
      <c r="E262" s="126"/>
      <c r="F262" s="126"/>
      <c r="G262" s="126"/>
    </row>
    <row r="263" spans="1:7" ht="15.75" x14ac:dyDescent="0.25">
      <c r="A263" s="17"/>
      <c r="B263" s="18"/>
      <c r="C263" s="26"/>
      <c r="D263" s="26"/>
      <c r="E263" s="26"/>
      <c r="F263" s="19"/>
      <c r="G263" s="39"/>
    </row>
    <row r="264" spans="1:7" ht="15.75" x14ac:dyDescent="0.25">
      <c r="A264" s="17"/>
      <c r="B264" s="18"/>
      <c r="C264" s="18"/>
      <c r="D264" s="18"/>
      <c r="E264" s="13" t="s">
        <v>43</v>
      </c>
      <c r="F264" s="19"/>
      <c r="G264" s="44">
        <f>SUM(G258:G263)</f>
        <v>50000000</v>
      </c>
    </row>
    <row r="265" spans="1:7" ht="15.75" x14ac:dyDescent="0.25">
      <c r="A265" s="20"/>
      <c r="B265" s="16"/>
      <c r="C265" s="16"/>
      <c r="D265" s="16"/>
      <c r="E265" s="16"/>
      <c r="F265" s="21"/>
      <c r="G265" s="21"/>
    </row>
    <row r="266" spans="1:7" ht="15.75" x14ac:dyDescent="0.25">
      <c r="A266" s="20"/>
      <c r="B266" s="16" t="s">
        <v>1086</v>
      </c>
      <c r="C266" s="16"/>
      <c r="D266" s="16"/>
      <c r="E266" s="16"/>
      <c r="F266" s="21"/>
      <c r="G266" s="16"/>
    </row>
    <row r="267" spans="1:7" x14ac:dyDescent="0.25">
      <c r="A267" s="8"/>
      <c r="B267" s="120" t="s">
        <v>976</v>
      </c>
      <c r="C267" s="120" t="s">
        <v>31</v>
      </c>
      <c r="E267" s="8" t="s">
        <v>36</v>
      </c>
      <c r="F267" s="11"/>
    </row>
    <row r="268" spans="1:7" x14ac:dyDescent="0.25">
      <c r="A268" s="8"/>
      <c r="F268" s="11"/>
    </row>
    <row r="269" spans="1:7" x14ac:dyDescent="0.25">
      <c r="A269" s="8"/>
      <c r="F269" s="11"/>
    </row>
    <row r="270" spans="1:7" x14ac:dyDescent="0.25">
      <c r="A270" s="8"/>
      <c r="F270" s="11"/>
    </row>
    <row r="271" spans="1:7" x14ac:dyDescent="0.25">
      <c r="A271" s="8"/>
      <c r="F271" s="11"/>
    </row>
    <row r="272" spans="1:7" x14ac:dyDescent="0.25">
      <c r="B272" s="140" t="s">
        <v>977</v>
      </c>
      <c r="C272" s="24" t="s">
        <v>768</v>
      </c>
      <c r="D272" s="24"/>
      <c r="E272" s="24" t="s">
        <v>3</v>
      </c>
      <c r="F272" s="45" t="s">
        <v>872</v>
      </c>
    </row>
    <row r="273" spans="1:7" x14ac:dyDescent="0.25">
      <c r="B273" s="120" t="s">
        <v>978</v>
      </c>
      <c r="C273" s="1" t="s">
        <v>33</v>
      </c>
      <c r="E273" s="1" t="s">
        <v>6</v>
      </c>
      <c r="F273" s="11" t="s">
        <v>37</v>
      </c>
    </row>
    <row r="275" spans="1:7" ht="15.75" x14ac:dyDescent="0.25">
      <c r="A275" s="2" t="s">
        <v>0</v>
      </c>
      <c r="B275" s="3"/>
      <c r="C275" s="3"/>
      <c r="D275" s="3"/>
      <c r="E275" s="3"/>
      <c r="F275" s="9"/>
      <c r="G275" s="4"/>
    </row>
    <row r="276" spans="1:7" ht="15.75" x14ac:dyDescent="0.25">
      <c r="A276" s="47" t="s">
        <v>1095</v>
      </c>
      <c r="B276" s="48"/>
      <c r="C276" s="2"/>
      <c r="D276" s="2"/>
      <c r="E276" s="2"/>
      <c r="F276" s="10"/>
      <c r="G276" s="4"/>
    </row>
    <row r="277" spans="1:7" ht="15.75" x14ac:dyDescent="0.25">
      <c r="A277" s="47"/>
      <c r="B277" s="48"/>
      <c r="C277" s="2"/>
      <c r="D277" s="2"/>
      <c r="E277" s="2"/>
      <c r="F277" s="10"/>
      <c r="G277" s="4"/>
    </row>
    <row r="278" spans="1:7" ht="15.75" x14ac:dyDescent="0.25">
      <c r="A278" s="27" t="s">
        <v>1067</v>
      </c>
      <c r="B278" s="27"/>
      <c r="C278" s="16"/>
      <c r="D278" s="16"/>
      <c r="E278" s="16"/>
      <c r="F278" s="21"/>
      <c r="G278" s="16"/>
    </row>
    <row r="279" spans="1:7" ht="15.75" x14ac:dyDescent="0.25">
      <c r="A279" s="27" t="s">
        <v>1068</v>
      </c>
      <c r="B279" s="27"/>
      <c r="C279" s="16"/>
      <c r="D279" s="16"/>
      <c r="E279" s="16"/>
      <c r="F279" s="21"/>
      <c r="G279" s="16"/>
    </row>
    <row r="280" spans="1:7" ht="15.75" x14ac:dyDescent="0.25">
      <c r="A280" s="27" t="s">
        <v>1069</v>
      </c>
      <c r="B280" s="27"/>
      <c r="C280" s="16"/>
      <c r="D280" s="16"/>
      <c r="E280" s="16"/>
      <c r="F280" s="21"/>
      <c r="G280" s="16"/>
    </row>
    <row r="281" spans="1:7" x14ac:dyDescent="0.25">
      <c r="F281" s="11"/>
    </row>
    <row r="282" spans="1:7" ht="15.75" x14ac:dyDescent="0.25">
      <c r="A282" s="12" t="s">
        <v>13</v>
      </c>
      <c r="B282" s="13" t="s">
        <v>12</v>
      </c>
      <c r="C282" s="14" t="s">
        <v>15</v>
      </c>
      <c r="D282" s="14" t="s">
        <v>521</v>
      </c>
      <c r="E282" s="14" t="s">
        <v>1</v>
      </c>
      <c r="F282" s="22" t="s">
        <v>8</v>
      </c>
      <c r="G282" s="12" t="s">
        <v>2</v>
      </c>
    </row>
    <row r="283" spans="1:7" ht="15.75" x14ac:dyDescent="0.25">
      <c r="A283" s="17">
        <v>1</v>
      </c>
      <c r="B283" s="18" t="s">
        <v>1037</v>
      </c>
      <c r="C283" s="14"/>
      <c r="D283" s="14"/>
      <c r="E283" s="14"/>
      <c r="F283" s="19">
        <v>0</v>
      </c>
      <c r="G283" s="12"/>
    </row>
    <row r="284" spans="1:7" ht="15.75" x14ac:dyDescent="0.25">
      <c r="A284" s="17">
        <v>2</v>
      </c>
      <c r="B284" s="18" t="s">
        <v>39</v>
      </c>
      <c r="C284" s="14"/>
      <c r="D284" s="14"/>
      <c r="E284" s="14"/>
      <c r="F284" s="19">
        <v>0</v>
      </c>
      <c r="G284" s="39"/>
    </row>
    <row r="285" spans="1:7" ht="15.75" x14ac:dyDescent="0.25">
      <c r="A285" s="17">
        <v>3</v>
      </c>
      <c r="B285" s="18" t="s">
        <v>153</v>
      </c>
      <c r="C285" s="14"/>
      <c r="D285" s="14"/>
      <c r="E285" s="14"/>
      <c r="F285" s="19">
        <v>0</v>
      </c>
      <c r="G285" s="39"/>
    </row>
    <row r="286" spans="1:7" ht="15.75" x14ac:dyDescent="0.25">
      <c r="A286" s="17">
        <v>4</v>
      </c>
      <c r="B286" s="18" t="s">
        <v>1049</v>
      </c>
      <c r="C286" s="14"/>
      <c r="D286" s="14"/>
      <c r="E286" s="14"/>
      <c r="F286" s="19">
        <v>0</v>
      </c>
      <c r="G286" s="39"/>
    </row>
    <row r="287" spans="1:7" ht="15.75" x14ac:dyDescent="0.25">
      <c r="A287" s="17">
        <v>5</v>
      </c>
      <c r="B287" s="18" t="s">
        <v>38</v>
      </c>
      <c r="C287" s="26"/>
      <c r="D287" s="26"/>
      <c r="E287" s="26"/>
      <c r="F287" s="19">
        <v>0</v>
      </c>
      <c r="G287" s="40"/>
    </row>
    <row r="288" spans="1:7" ht="15.75" x14ac:dyDescent="0.25">
      <c r="A288" s="17">
        <v>6</v>
      </c>
      <c r="B288" s="18" t="s">
        <v>227</v>
      </c>
      <c r="C288" s="26"/>
      <c r="D288" s="26"/>
      <c r="E288" s="26"/>
      <c r="F288" s="19">
        <v>0</v>
      </c>
      <c r="G288" s="40"/>
    </row>
    <row r="289" spans="1:7" ht="15.75" x14ac:dyDescent="0.25">
      <c r="A289" s="17">
        <v>7</v>
      </c>
      <c r="B289" s="18" t="s">
        <v>548</v>
      </c>
      <c r="C289" s="26"/>
      <c r="D289" s="26"/>
      <c r="E289" s="26"/>
      <c r="F289" s="19">
        <v>0</v>
      </c>
      <c r="G289" s="40"/>
    </row>
    <row r="290" spans="1:7" ht="15.75" x14ac:dyDescent="0.25">
      <c r="A290" s="17">
        <v>8</v>
      </c>
      <c r="B290" s="18" t="s">
        <v>794</v>
      </c>
      <c r="C290" s="26"/>
      <c r="D290" s="26"/>
      <c r="E290" s="26"/>
      <c r="F290" s="19">
        <v>0</v>
      </c>
      <c r="G290" s="40"/>
    </row>
    <row r="291" spans="1:7" ht="15.75" x14ac:dyDescent="0.25">
      <c r="A291" s="17">
        <v>9</v>
      </c>
      <c r="B291" s="18" t="s">
        <v>41</v>
      </c>
      <c r="C291" s="26"/>
      <c r="D291" s="26"/>
      <c r="E291" s="26"/>
      <c r="F291" s="19">
        <v>0</v>
      </c>
      <c r="G291" s="40"/>
    </row>
    <row r="292" spans="1:7" ht="15.75" x14ac:dyDescent="0.25">
      <c r="A292" s="17">
        <v>10</v>
      </c>
      <c r="B292" s="18" t="s">
        <v>42</v>
      </c>
      <c r="C292" s="26"/>
      <c r="D292" s="26"/>
      <c r="E292" s="26"/>
      <c r="F292" s="19">
        <v>0</v>
      </c>
      <c r="G292" s="40"/>
    </row>
    <row r="293" spans="1:7" ht="15.75" x14ac:dyDescent="0.25">
      <c r="A293" s="17"/>
      <c r="B293" s="18"/>
      <c r="C293" s="26"/>
      <c r="D293" s="26"/>
      <c r="E293" s="26"/>
      <c r="F293" s="19"/>
      <c r="G293" s="49">
        <f>SUM(F283:F292)</f>
        <v>0</v>
      </c>
    </row>
    <row r="294" spans="1:7" ht="15.75" x14ac:dyDescent="0.25">
      <c r="A294" s="17"/>
      <c r="B294" s="18"/>
      <c r="C294" s="26"/>
      <c r="D294" s="35"/>
      <c r="E294" s="26"/>
      <c r="F294" s="19"/>
      <c r="G294" s="77"/>
    </row>
    <row r="295" spans="1:7" ht="15.75" x14ac:dyDescent="0.25">
      <c r="A295" s="17">
        <v>11</v>
      </c>
      <c r="B295" s="18" t="s">
        <v>359</v>
      </c>
      <c r="C295" s="26" t="s">
        <v>611</v>
      </c>
      <c r="D295" s="35" t="s">
        <v>1096</v>
      </c>
      <c r="E295" s="26" t="s">
        <v>1075</v>
      </c>
      <c r="F295" s="19"/>
      <c r="G295" s="39">
        <v>8500000</v>
      </c>
    </row>
    <row r="296" spans="1:7" ht="15.75" x14ac:dyDescent="0.25">
      <c r="A296" s="17"/>
      <c r="B296" s="18"/>
      <c r="C296" s="26"/>
      <c r="D296" s="26"/>
      <c r="E296" s="26"/>
      <c r="F296" s="19"/>
      <c r="G296" s="39"/>
    </row>
    <row r="297" spans="1:7" ht="15.75" x14ac:dyDescent="0.25">
      <c r="A297" s="17"/>
      <c r="B297" s="18"/>
      <c r="C297" s="26"/>
      <c r="D297" s="26"/>
      <c r="E297" s="26"/>
      <c r="F297" s="19"/>
      <c r="G297" s="39"/>
    </row>
    <row r="298" spans="1:7" ht="15.75" x14ac:dyDescent="0.25">
      <c r="A298" s="17"/>
      <c r="B298" s="18"/>
      <c r="C298" s="18"/>
      <c r="D298" s="18"/>
      <c r="E298" s="13" t="s">
        <v>43</v>
      </c>
      <c r="F298" s="19"/>
      <c r="G298" s="44">
        <f>SUM(G293:G297)</f>
        <v>8500000</v>
      </c>
    </row>
    <row r="299" spans="1:7" ht="15.75" x14ac:dyDescent="0.25">
      <c r="A299" s="20"/>
      <c r="B299" s="16"/>
      <c r="C299" s="16"/>
      <c r="D299" s="16"/>
      <c r="E299" s="16"/>
      <c r="F299" s="21"/>
      <c r="G299" s="21"/>
    </row>
    <row r="300" spans="1:7" ht="15.75" x14ac:dyDescent="0.25">
      <c r="A300" s="20"/>
      <c r="B300" s="16" t="s">
        <v>1097</v>
      </c>
      <c r="C300" s="16"/>
      <c r="D300" s="16"/>
      <c r="E300" s="16"/>
      <c r="F300" s="21"/>
      <c r="G300" s="16"/>
    </row>
    <row r="301" spans="1:7" x14ac:dyDescent="0.25">
      <c r="A301" s="8"/>
      <c r="B301" s="120" t="s">
        <v>976</v>
      </c>
      <c r="C301" s="120" t="s">
        <v>31</v>
      </c>
      <c r="E301" s="8" t="s">
        <v>36</v>
      </c>
      <c r="F301" s="11"/>
    </row>
    <row r="302" spans="1:7" x14ac:dyDescent="0.25">
      <c r="A302" s="8"/>
      <c r="F302" s="11"/>
    </row>
    <row r="303" spans="1:7" x14ac:dyDescent="0.25">
      <c r="A303" s="8"/>
      <c r="F303" s="11"/>
    </row>
    <row r="304" spans="1:7" x14ac:dyDescent="0.25">
      <c r="A304" s="8"/>
      <c r="F304" s="11"/>
    </row>
    <row r="305" spans="1:7" x14ac:dyDescent="0.25">
      <c r="A305" s="8"/>
      <c r="F305" s="11"/>
    </row>
    <row r="306" spans="1:7" x14ac:dyDescent="0.25">
      <c r="B306" s="140" t="s">
        <v>977</v>
      </c>
      <c r="C306" s="24" t="s">
        <v>768</v>
      </c>
      <c r="D306" s="24"/>
      <c r="E306" s="24" t="s">
        <v>3</v>
      </c>
      <c r="F306" s="45" t="s">
        <v>872</v>
      </c>
    </row>
    <row r="307" spans="1:7" x14ac:dyDescent="0.25">
      <c r="B307" s="120" t="s">
        <v>978</v>
      </c>
      <c r="C307" s="1" t="s">
        <v>33</v>
      </c>
      <c r="E307" s="1" t="s">
        <v>6</v>
      </c>
      <c r="F307" s="11" t="s">
        <v>37</v>
      </c>
    </row>
    <row r="309" spans="1:7" ht="15.75" x14ac:dyDescent="0.25">
      <c r="A309" s="2" t="s">
        <v>0</v>
      </c>
      <c r="B309" s="3"/>
      <c r="C309" s="3"/>
      <c r="D309" s="3"/>
      <c r="E309" s="3"/>
      <c r="F309" s="9"/>
      <c r="G309" s="4"/>
    </row>
    <row r="310" spans="1:7" ht="15.75" x14ac:dyDescent="0.25">
      <c r="A310" s="47" t="s">
        <v>1095</v>
      </c>
      <c r="B310" s="48"/>
      <c r="C310" s="2"/>
      <c r="D310" s="2"/>
      <c r="E310" s="2"/>
      <c r="F310" s="10"/>
      <c r="G310" s="4"/>
    </row>
    <row r="311" spans="1:7" ht="15.75" x14ac:dyDescent="0.25">
      <c r="A311" s="47"/>
      <c r="B311" s="48"/>
      <c r="C311" s="2"/>
      <c r="D311" s="2"/>
      <c r="E311" s="2"/>
      <c r="F311" s="10"/>
      <c r="G311" s="4"/>
    </row>
    <row r="312" spans="1:7" ht="15.75" x14ac:dyDescent="0.25">
      <c r="A312" s="27" t="s">
        <v>1056</v>
      </c>
      <c r="B312" s="27"/>
      <c r="C312" s="16"/>
      <c r="D312" s="16"/>
      <c r="E312" s="16"/>
      <c r="F312" s="21"/>
      <c r="G312" s="16"/>
    </row>
    <row r="313" spans="1:7" ht="15.75" x14ac:dyDescent="0.25">
      <c r="A313" s="27" t="s">
        <v>1057</v>
      </c>
      <c r="B313" s="27"/>
      <c r="C313" s="16"/>
      <c r="D313" s="16"/>
      <c r="E313" s="16"/>
      <c r="F313" s="21"/>
      <c r="G313" s="16"/>
    </row>
    <row r="314" spans="1:7" ht="15.75" x14ac:dyDescent="0.25">
      <c r="A314" s="27" t="s">
        <v>1058</v>
      </c>
      <c r="B314" s="27"/>
      <c r="C314" s="16"/>
      <c r="D314" s="16"/>
      <c r="E314" s="16"/>
      <c r="F314" s="21"/>
      <c r="G314" s="16"/>
    </row>
    <row r="315" spans="1:7" x14ac:dyDescent="0.25">
      <c r="F315" s="11"/>
    </row>
    <row r="316" spans="1:7" ht="15.75" x14ac:dyDescent="0.25">
      <c r="A316" s="12" t="s">
        <v>13</v>
      </c>
      <c r="B316" s="13" t="s">
        <v>12</v>
      </c>
      <c r="C316" s="14" t="s">
        <v>15</v>
      </c>
      <c r="D316" s="14" t="s">
        <v>521</v>
      </c>
      <c r="E316" s="14" t="s">
        <v>1</v>
      </c>
      <c r="F316" s="22" t="s">
        <v>8</v>
      </c>
      <c r="G316" s="12" t="s">
        <v>2</v>
      </c>
    </row>
    <row r="317" spans="1:7" ht="15.75" x14ac:dyDescent="0.25">
      <c r="A317" s="17">
        <v>1</v>
      </c>
      <c r="B317" s="18" t="s">
        <v>1037</v>
      </c>
      <c r="C317" s="14"/>
      <c r="D317" s="14"/>
      <c r="E317" s="14"/>
      <c r="F317" s="19">
        <v>0</v>
      </c>
      <c r="G317" s="12"/>
    </row>
    <row r="318" spans="1:7" ht="15.75" x14ac:dyDescent="0.25">
      <c r="A318" s="17">
        <v>2</v>
      </c>
      <c r="B318" s="18" t="s">
        <v>1060</v>
      </c>
      <c r="C318" s="14"/>
      <c r="D318" s="14"/>
      <c r="E318" s="14"/>
      <c r="F318" s="19">
        <v>0</v>
      </c>
      <c r="G318" s="39"/>
    </row>
    <row r="319" spans="1:7" ht="15.75" x14ac:dyDescent="0.25">
      <c r="A319" s="17">
        <v>3</v>
      </c>
      <c r="B319" s="18" t="s">
        <v>1101</v>
      </c>
      <c r="C319" s="14"/>
      <c r="D319" s="14"/>
      <c r="E319" s="14"/>
      <c r="F319" s="19">
        <v>266885</v>
      </c>
      <c r="G319" s="39"/>
    </row>
    <row r="320" spans="1:7" ht="15.75" x14ac:dyDescent="0.25">
      <c r="A320" s="17">
        <v>4</v>
      </c>
      <c r="B320" s="18" t="s">
        <v>1102</v>
      </c>
      <c r="C320" s="14"/>
      <c r="D320" s="14"/>
      <c r="E320" s="14"/>
      <c r="F320" s="19">
        <v>1290310</v>
      </c>
      <c r="G320" s="39"/>
    </row>
    <row r="321" spans="1:7" ht="15.75" x14ac:dyDescent="0.25">
      <c r="A321" s="17">
        <v>5</v>
      </c>
      <c r="B321" s="18" t="s">
        <v>38</v>
      </c>
      <c r="C321" s="26"/>
      <c r="D321" s="26"/>
      <c r="E321" s="26"/>
      <c r="F321" s="19">
        <v>0</v>
      </c>
      <c r="G321" s="40"/>
    </row>
    <row r="322" spans="1:7" ht="15.75" x14ac:dyDescent="0.25">
      <c r="A322" s="17">
        <v>6</v>
      </c>
      <c r="B322" s="18" t="s">
        <v>227</v>
      </c>
      <c r="C322" s="26"/>
      <c r="D322" s="26"/>
      <c r="E322" s="26"/>
      <c r="F322" s="19">
        <v>0</v>
      </c>
      <c r="G322" s="40"/>
    </row>
    <row r="323" spans="1:7" ht="15.75" x14ac:dyDescent="0.25">
      <c r="A323" s="17">
        <v>7</v>
      </c>
      <c r="B323" s="18" t="s">
        <v>548</v>
      </c>
      <c r="C323" s="26"/>
      <c r="D323" s="26"/>
      <c r="E323" s="26"/>
      <c r="F323" s="19">
        <v>0</v>
      </c>
      <c r="G323" s="40"/>
    </row>
    <row r="324" spans="1:7" ht="15.75" x14ac:dyDescent="0.25">
      <c r="A324" s="17">
        <v>8</v>
      </c>
      <c r="B324" s="18" t="s">
        <v>794</v>
      </c>
      <c r="C324" s="26"/>
      <c r="D324" s="26"/>
      <c r="E324" s="26"/>
      <c r="F324" s="19">
        <v>0</v>
      </c>
      <c r="G324" s="40"/>
    </row>
    <row r="325" spans="1:7" ht="15.75" x14ac:dyDescent="0.25">
      <c r="A325" s="17">
        <v>9</v>
      </c>
      <c r="B325" s="18" t="s">
        <v>41</v>
      </c>
      <c r="C325" s="26"/>
      <c r="D325" s="26"/>
      <c r="E325" s="26"/>
      <c r="F325" s="19">
        <v>0</v>
      </c>
      <c r="G325" s="40"/>
    </row>
    <row r="326" spans="1:7" ht="15.75" x14ac:dyDescent="0.25">
      <c r="A326" s="17">
        <v>10</v>
      </c>
      <c r="B326" s="18" t="s">
        <v>42</v>
      </c>
      <c r="C326" s="26"/>
      <c r="D326" s="26"/>
      <c r="E326" s="26"/>
      <c r="F326" s="19">
        <v>0</v>
      </c>
      <c r="G326" s="40"/>
    </row>
    <row r="327" spans="1:7" ht="15.75" x14ac:dyDescent="0.25">
      <c r="A327" s="17"/>
      <c r="B327" s="18"/>
      <c r="C327" s="26"/>
      <c r="D327" s="26"/>
      <c r="E327" s="26"/>
      <c r="F327" s="19"/>
      <c r="G327" s="49">
        <f>SUM(F317:F326)</f>
        <v>1557195</v>
      </c>
    </row>
    <row r="328" spans="1:7" ht="15.75" x14ac:dyDescent="0.25">
      <c r="A328" s="17"/>
      <c r="B328" s="18"/>
      <c r="C328" s="26"/>
      <c r="D328" s="35"/>
      <c r="E328" s="26"/>
      <c r="F328" s="19"/>
      <c r="G328" s="77"/>
    </row>
    <row r="329" spans="1:7" ht="15.75" x14ac:dyDescent="0.25">
      <c r="A329" s="17">
        <v>11</v>
      </c>
      <c r="B329" s="18" t="s">
        <v>1107</v>
      </c>
      <c r="C329" s="141"/>
      <c r="D329" s="35" t="s">
        <v>1099</v>
      </c>
      <c r="E329" s="26" t="s">
        <v>1100</v>
      </c>
      <c r="F329" s="19"/>
      <c r="G329" s="39">
        <f>22888835-266885-1290310</f>
        <v>21331640</v>
      </c>
    </row>
    <row r="330" spans="1:7" ht="15.75" x14ac:dyDescent="0.25">
      <c r="A330" s="17"/>
      <c r="B330" s="18" t="s">
        <v>1098</v>
      </c>
      <c r="C330" s="26"/>
      <c r="D330" s="26"/>
      <c r="E330" s="26"/>
      <c r="F330" s="19"/>
      <c r="G330" s="39"/>
    </row>
    <row r="331" spans="1:7" ht="15.75" x14ac:dyDescent="0.25">
      <c r="A331" s="17"/>
      <c r="B331" s="18"/>
      <c r="C331" s="26"/>
      <c r="D331" s="26"/>
      <c r="E331" s="26"/>
      <c r="F331" s="19"/>
      <c r="G331" s="39"/>
    </row>
    <row r="332" spans="1:7" ht="15.75" x14ac:dyDescent="0.25">
      <c r="A332" s="17"/>
      <c r="B332" s="18"/>
      <c r="C332" s="18"/>
      <c r="D332" s="18"/>
      <c r="E332" s="13" t="s">
        <v>43</v>
      </c>
      <c r="F332" s="19"/>
      <c r="G332" s="44">
        <f>SUM(G327:G331)</f>
        <v>22888835</v>
      </c>
    </row>
    <row r="333" spans="1:7" ht="15.75" x14ac:dyDescent="0.25">
      <c r="A333" s="20"/>
      <c r="B333" s="16"/>
      <c r="C333" s="16"/>
      <c r="D333" s="16"/>
      <c r="E333" s="16"/>
      <c r="F333" s="21"/>
      <c r="G333" s="21"/>
    </row>
    <row r="334" spans="1:7" ht="15.75" x14ac:dyDescent="0.25">
      <c r="A334" s="20"/>
      <c r="B334" s="16" t="s">
        <v>1097</v>
      </c>
      <c r="C334" s="16"/>
      <c r="D334" s="16"/>
      <c r="E334" s="16"/>
      <c r="F334" s="21"/>
      <c r="G334" s="16"/>
    </row>
    <row r="335" spans="1:7" x14ac:dyDescent="0.25">
      <c r="A335" s="8"/>
      <c r="B335" s="120" t="s">
        <v>976</v>
      </c>
      <c r="C335" s="120" t="s">
        <v>31</v>
      </c>
      <c r="E335" s="8" t="s">
        <v>36</v>
      </c>
      <c r="F335" s="11"/>
    </row>
    <row r="336" spans="1:7" x14ac:dyDescent="0.25">
      <c r="A336" s="8"/>
      <c r="F336" s="11"/>
    </row>
    <row r="337" spans="1:6" x14ac:dyDescent="0.25">
      <c r="A337" s="8"/>
      <c r="F337" s="11"/>
    </row>
    <row r="338" spans="1:6" x14ac:dyDescent="0.25">
      <c r="A338" s="8"/>
      <c r="F338" s="11"/>
    </row>
    <row r="339" spans="1:6" x14ac:dyDescent="0.25">
      <c r="A339" s="8"/>
      <c r="F339" s="11"/>
    </row>
    <row r="340" spans="1:6" x14ac:dyDescent="0.25">
      <c r="B340" s="140" t="s">
        <v>977</v>
      </c>
      <c r="C340" s="24" t="s">
        <v>768</v>
      </c>
      <c r="D340" s="24"/>
      <c r="E340" s="24" t="s">
        <v>3</v>
      </c>
      <c r="F340" s="45" t="s">
        <v>872</v>
      </c>
    </row>
    <row r="341" spans="1:6" x14ac:dyDescent="0.25">
      <c r="B341" s="120" t="s">
        <v>978</v>
      </c>
      <c r="C341" s="1" t="s">
        <v>33</v>
      </c>
      <c r="E341" s="1" t="s">
        <v>6</v>
      </c>
      <c r="F341" s="11" t="s">
        <v>37</v>
      </c>
    </row>
  </sheetData>
  <pageMargins left="0.4" right="0.2" top="0.75" bottom="0.75" header="0.3" footer="0.3"/>
  <pageSetup paperSize="5" scale="90" orientation="landscape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0"/>
  <sheetViews>
    <sheetView topLeftCell="A82" workbookViewId="0">
      <selection activeCell="E85" sqref="E85"/>
    </sheetView>
  </sheetViews>
  <sheetFormatPr defaultRowHeight="15" x14ac:dyDescent="0.25"/>
  <cols>
    <col min="1" max="1" width="3.5703125" style="1" customWidth="1"/>
    <col min="2" max="2" width="51.140625" style="1" customWidth="1"/>
    <col min="3" max="3" width="20.85546875" style="1" customWidth="1"/>
    <col min="4" max="4" width="21.42578125" style="1" customWidth="1"/>
    <col min="5" max="5" width="27" style="1" customWidth="1"/>
    <col min="6" max="6" width="17.5703125" style="1" customWidth="1"/>
    <col min="7" max="7" width="14" style="1" bestFit="1" customWidth="1"/>
    <col min="8" max="8" width="18" style="1" customWidth="1"/>
    <col min="9" max="9" width="14.42578125" style="1" customWidth="1"/>
    <col min="10" max="16384" width="9.140625" style="1"/>
  </cols>
  <sheetData>
    <row r="1" spans="1:7" ht="15.75" x14ac:dyDescent="0.25">
      <c r="A1" s="2" t="s">
        <v>0</v>
      </c>
      <c r="B1" s="3"/>
      <c r="C1" s="3"/>
      <c r="D1" s="3"/>
      <c r="E1" s="3"/>
      <c r="F1" s="9"/>
      <c r="G1" s="4"/>
    </row>
    <row r="2" spans="1:7" ht="15.75" x14ac:dyDescent="0.25">
      <c r="A2" s="47" t="s">
        <v>1103</v>
      </c>
      <c r="B2" s="48"/>
      <c r="C2" s="2"/>
      <c r="D2" s="2"/>
      <c r="E2" s="2"/>
      <c r="F2" s="10"/>
      <c r="G2" s="4"/>
    </row>
    <row r="3" spans="1:7" ht="15.75" x14ac:dyDescent="0.25">
      <c r="A3" s="47"/>
      <c r="B3" s="48"/>
      <c r="C3" s="2"/>
      <c r="D3" s="2"/>
      <c r="E3" s="2"/>
      <c r="F3" s="10"/>
      <c r="G3" s="4"/>
    </row>
    <row r="4" spans="1:7" ht="15.75" x14ac:dyDescent="0.25">
      <c r="A4" s="27" t="s">
        <v>1061</v>
      </c>
      <c r="B4" s="27"/>
      <c r="C4" s="16"/>
      <c r="D4" s="16"/>
      <c r="E4" s="16"/>
      <c r="F4" s="21"/>
      <c r="G4" s="16"/>
    </row>
    <row r="5" spans="1:7" ht="15.75" x14ac:dyDescent="0.25">
      <c r="A5" s="27" t="s">
        <v>1062</v>
      </c>
      <c r="B5" s="27"/>
      <c r="C5" s="16"/>
      <c r="D5" s="16"/>
      <c r="E5" s="16"/>
      <c r="F5" s="21"/>
      <c r="G5" s="16"/>
    </row>
    <row r="6" spans="1:7" ht="15.75" x14ac:dyDescent="0.25">
      <c r="A6" s="27" t="s">
        <v>1063</v>
      </c>
      <c r="B6" s="27"/>
      <c r="C6" s="16"/>
      <c r="D6" s="16"/>
      <c r="E6" s="16"/>
      <c r="F6" s="21"/>
      <c r="G6" s="16"/>
    </row>
    <row r="7" spans="1:7" x14ac:dyDescent="0.25">
      <c r="F7" s="11"/>
    </row>
    <row r="8" spans="1:7" ht="15.75" x14ac:dyDescent="0.25">
      <c r="A8" s="12" t="s">
        <v>13</v>
      </c>
      <c r="B8" s="13" t="s">
        <v>12</v>
      </c>
      <c r="C8" s="14" t="s">
        <v>15</v>
      </c>
      <c r="D8" s="144" t="s">
        <v>521</v>
      </c>
      <c r="E8" s="14" t="s">
        <v>1</v>
      </c>
      <c r="F8" s="22" t="s">
        <v>8</v>
      </c>
      <c r="G8" s="12" t="s">
        <v>2</v>
      </c>
    </row>
    <row r="9" spans="1:7" ht="15.75" x14ac:dyDescent="0.25">
      <c r="A9" s="17">
        <v>1</v>
      </c>
      <c r="B9" s="18" t="s">
        <v>1037</v>
      </c>
      <c r="C9" s="14"/>
      <c r="D9" s="14"/>
      <c r="E9" s="14"/>
      <c r="F9" s="19">
        <v>0</v>
      </c>
      <c r="G9" s="12"/>
    </row>
    <row r="10" spans="1:7" ht="15.75" x14ac:dyDescent="0.25">
      <c r="A10" s="17">
        <v>2</v>
      </c>
      <c r="B10" s="18" t="s">
        <v>1060</v>
      </c>
      <c r="C10" s="14"/>
      <c r="D10" s="14"/>
      <c r="E10" s="14"/>
      <c r="F10" s="19">
        <v>0</v>
      </c>
      <c r="G10" s="39"/>
    </row>
    <row r="11" spans="1:7" ht="15.75" x14ac:dyDescent="0.25">
      <c r="A11" s="17">
        <v>3</v>
      </c>
      <c r="B11" s="18" t="s">
        <v>153</v>
      </c>
      <c r="C11" s="14"/>
      <c r="D11" s="14"/>
      <c r="E11" s="14"/>
      <c r="F11" s="19">
        <v>0</v>
      </c>
      <c r="G11" s="39"/>
    </row>
    <row r="12" spans="1:7" ht="15.75" x14ac:dyDescent="0.25">
      <c r="A12" s="17">
        <v>4</v>
      </c>
      <c r="B12" s="18" t="s">
        <v>1049</v>
      </c>
      <c r="C12" s="14"/>
      <c r="D12" s="14"/>
      <c r="E12" s="14"/>
      <c r="F12" s="19">
        <v>0</v>
      </c>
      <c r="G12" s="39"/>
    </row>
    <row r="13" spans="1:7" ht="15.75" x14ac:dyDescent="0.25">
      <c r="A13" s="17">
        <v>5</v>
      </c>
      <c r="B13" s="18" t="s">
        <v>38</v>
      </c>
      <c r="C13" s="26"/>
      <c r="D13" s="26"/>
      <c r="E13" s="26"/>
      <c r="F13" s="19">
        <v>0</v>
      </c>
      <c r="G13" s="40"/>
    </row>
    <row r="14" spans="1:7" ht="15.75" x14ac:dyDescent="0.25">
      <c r="A14" s="17">
        <v>6</v>
      </c>
      <c r="B14" s="18" t="s">
        <v>227</v>
      </c>
      <c r="C14" s="26"/>
      <c r="D14" s="26"/>
      <c r="E14" s="26"/>
      <c r="F14" s="19">
        <v>0</v>
      </c>
      <c r="G14" s="40"/>
    </row>
    <row r="15" spans="1:7" ht="15.75" x14ac:dyDescent="0.25">
      <c r="A15" s="17">
        <v>7</v>
      </c>
      <c r="B15" s="18" t="s">
        <v>548</v>
      </c>
      <c r="C15" s="26"/>
      <c r="D15" s="26"/>
      <c r="E15" s="26"/>
      <c r="F15" s="19">
        <v>0</v>
      </c>
      <c r="G15" s="40"/>
    </row>
    <row r="16" spans="1:7" ht="15.75" x14ac:dyDescent="0.25">
      <c r="A16" s="17">
        <v>8</v>
      </c>
      <c r="B16" s="18" t="s">
        <v>794</v>
      </c>
      <c r="C16" s="26"/>
      <c r="D16" s="26"/>
      <c r="E16" s="26"/>
      <c r="F16" s="19">
        <v>0</v>
      </c>
      <c r="G16" s="40"/>
    </row>
    <row r="17" spans="1:7" ht="15.75" x14ac:dyDescent="0.25">
      <c r="A17" s="17">
        <v>9</v>
      </c>
      <c r="B17" s="18" t="s">
        <v>41</v>
      </c>
      <c r="C17" s="26"/>
      <c r="D17" s="26"/>
      <c r="E17" s="26"/>
      <c r="F17" s="19">
        <v>0</v>
      </c>
      <c r="G17" s="40"/>
    </row>
    <row r="18" spans="1:7" ht="15.75" x14ac:dyDescent="0.25">
      <c r="A18" s="17">
        <v>10</v>
      </c>
      <c r="B18" s="18" t="s">
        <v>42</v>
      </c>
      <c r="C18" s="26"/>
      <c r="D18" s="26"/>
      <c r="E18" s="26"/>
      <c r="F18" s="19">
        <v>0</v>
      </c>
      <c r="G18" s="40"/>
    </row>
    <row r="19" spans="1:7" ht="15.75" x14ac:dyDescent="0.25">
      <c r="A19" s="17"/>
      <c r="B19" s="18"/>
      <c r="C19" s="26"/>
      <c r="D19" s="26"/>
      <c r="E19" s="26"/>
      <c r="F19" s="19"/>
      <c r="G19" s="49">
        <f>SUM(F9:F18)</f>
        <v>0</v>
      </c>
    </row>
    <row r="20" spans="1:7" ht="15.75" x14ac:dyDescent="0.25">
      <c r="A20" s="17"/>
      <c r="B20" s="18"/>
      <c r="C20" s="141"/>
      <c r="D20" s="35"/>
      <c r="E20" s="26"/>
      <c r="F20" s="19"/>
      <c r="G20" s="39"/>
    </row>
    <row r="21" spans="1:7" ht="15.75" x14ac:dyDescent="0.25">
      <c r="A21" s="17">
        <v>11</v>
      </c>
      <c r="B21" s="18" t="s">
        <v>1104</v>
      </c>
      <c r="D21" s="76" t="s">
        <v>1105</v>
      </c>
      <c r="E21" s="26"/>
      <c r="F21" s="19"/>
      <c r="G21" s="39">
        <v>26053099</v>
      </c>
    </row>
    <row r="22" spans="1:7" x14ac:dyDescent="0.25">
      <c r="A22" s="126"/>
      <c r="B22" s="126"/>
      <c r="C22" s="126"/>
      <c r="D22" s="126"/>
      <c r="E22" s="126"/>
      <c r="F22" s="126"/>
      <c r="G22" s="126"/>
    </row>
    <row r="23" spans="1:7" ht="15.75" x14ac:dyDescent="0.25">
      <c r="A23" s="17"/>
      <c r="B23" s="18"/>
      <c r="C23" s="26"/>
      <c r="D23" s="26"/>
      <c r="E23" s="26"/>
      <c r="F23" s="19"/>
      <c r="G23" s="39"/>
    </row>
    <row r="24" spans="1:7" ht="15.75" x14ac:dyDescent="0.25">
      <c r="A24" s="17"/>
      <c r="B24" s="18"/>
      <c r="C24" s="18"/>
      <c r="D24" s="18"/>
      <c r="E24" s="13" t="s">
        <v>43</v>
      </c>
      <c r="F24" s="19"/>
      <c r="G24" s="44">
        <f>SUM(G19:G23)</f>
        <v>26053099</v>
      </c>
    </row>
    <row r="25" spans="1:7" ht="15.75" x14ac:dyDescent="0.25">
      <c r="A25" s="20"/>
      <c r="B25" s="16"/>
      <c r="C25" s="16"/>
      <c r="D25" s="16"/>
      <c r="E25" s="16"/>
      <c r="F25" s="21"/>
      <c r="G25" s="21"/>
    </row>
    <row r="26" spans="1:7" ht="15.75" x14ac:dyDescent="0.25">
      <c r="A26" s="20"/>
      <c r="B26" s="16" t="s">
        <v>1106</v>
      </c>
      <c r="C26" s="16"/>
      <c r="D26" s="16"/>
      <c r="E26" s="16"/>
      <c r="F26" s="21"/>
      <c r="G26" s="16"/>
    </row>
    <row r="27" spans="1:7" x14ac:dyDescent="0.25">
      <c r="A27" s="8"/>
      <c r="B27" s="120" t="s">
        <v>976</v>
      </c>
      <c r="C27" s="120" t="s">
        <v>31</v>
      </c>
      <c r="E27" s="8" t="s">
        <v>36</v>
      </c>
      <c r="F27" s="11"/>
    </row>
    <row r="28" spans="1:7" x14ac:dyDescent="0.25">
      <c r="A28" s="8"/>
      <c r="F28" s="11"/>
    </row>
    <row r="29" spans="1:7" x14ac:dyDescent="0.25">
      <c r="A29" s="8"/>
      <c r="F29" s="11"/>
    </row>
    <row r="30" spans="1:7" x14ac:dyDescent="0.25">
      <c r="A30" s="8"/>
      <c r="F30" s="11"/>
    </row>
    <row r="31" spans="1:7" x14ac:dyDescent="0.25">
      <c r="A31" s="8"/>
      <c r="F31" s="11"/>
    </row>
    <row r="32" spans="1:7" x14ac:dyDescent="0.25">
      <c r="B32" s="140" t="s">
        <v>977</v>
      </c>
      <c r="C32" s="24" t="s">
        <v>768</v>
      </c>
      <c r="D32" s="24"/>
      <c r="E32" s="24" t="s">
        <v>3</v>
      </c>
      <c r="F32" s="45" t="s">
        <v>872</v>
      </c>
    </row>
    <row r="33" spans="1:7" x14ac:dyDescent="0.25">
      <c r="B33" s="120" t="s">
        <v>978</v>
      </c>
      <c r="C33" s="1" t="s">
        <v>33</v>
      </c>
      <c r="E33" s="1" t="s">
        <v>6</v>
      </c>
      <c r="F33" s="11" t="s">
        <v>37</v>
      </c>
    </row>
    <row r="35" spans="1:7" ht="15.75" x14ac:dyDescent="0.25">
      <c r="A35" s="2" t="s">
        <v>0</v>
      </c>
      <c r="B35" s="3"/>
      <c r="C35" s="3"/>
      <c r="D35" s="3"/>
      <c r="E35" s="3"/>
      <c r="F35" s="9"/>
      <c r="G35" s="4"/>
    </row>
    <row r="36" spans="1:7" ht="15.75" x14ac:dyDescent="0.25">
      <c r="A36" s="47" t="s">
        <v>1114</v>
      </c>
      <c r="B36" s="48"/>
      <c r="C36" s="2"/>
      <c r="D36" s="2"/>
      <c r="E36" s="2"/>
      <c r="F36" s="10"/>
      <c r="G36" s="4"/>
    </row>
    <row r="37" spans="1:7" ht="15.75" x14ac:dyDescent="0.25">
      <c r="A37" s="47"/>
      <c r="B37" s="48"/>
      <c r="C37" s="2"/>
      <c r="D37" s="2"/>
      <c r="E37" s="2"/>
      <c r="F37" s="10"/>
      <c r="G37" s="4"/>
    </row>
    <row r="38" spans="1:7" ht="15.75" x14ac:dyDescent="0.25">
      <c r="A38" s="27" t="s">
        <v>1067</v>
      </c>
      <c r="B38" s="27"/>
      <c r="C38" s="16"/>
      <c r="D38" s="16"/>
      <c r="E38" s="16"/>
      <c r="F38" s="21"/>
      <c r="G38" s="16"/>
    </row>
    <row r="39" spans="1:7" ht="15.75" x14ac:dyDescent="0.25">
      <c r="A39" s="27" t="s">
        <v>1068</v>
      </c>
      <c r="B39" s="27"/>
      <c r="C39" s="16"/>
      <c r="D39" s="16"/>
      <c r="E39" s="16"/>
      <c r="F39" s="21"/>
      <c r="G39" s="16"/>
    </row>
    <row r="40" spans="1:7" ht="15.75" x14ac:dyDescent="0.25">
      <c r="A40" s="27" t="s">
        <v>1069</v>
      </c>
      <c r="B40" s="27"/>
      <c r="C40" s="16"/>
      <c r="D40" s="16"/>
      <c r="E40" s="16"/>
      <c r="F40" s="21"/>
      <c r="G40" s="16"/>
    </row>
    <row r="41" spans="1:7" x14ac:dyDescent="0.25">
      <c r="F41" s="11"/>
    </row>
    <row r="42" spans="1:7" ht="15.75" x14ac:dyDescent="0.25">
      <c r="A42" s="12" t="s">
        <v>13</v>
      </c>
      <c r="B42" s="13" t="s">
        <v>12</v>
      </c>
      <c r="C42" s="14" t="s">
        <v>15</v>
      </c>
      <c r="D42" s="144" t="s">
        <v>521</v>
      </c>
      <c r="E42" s="14" t="s">
        <v>1</v>
      </c>
      <c r="F42" s="22" t="s">
        <v>8</v>
      </c>
      <c r="G42" s="12" t="s">
        <v>2</v>
      </c>
    </row>
    <row r="43" spans="1:7" ht="15.75" x14ac:dyDescent="0.25">
      <c r="A43" s="17">
        <v>1</v>
      </c>
      <c r="B43" s="18" t="s">
        <v>1037</v>
      </c>
      <c r="C43" s="14"/>
      <c r="D43" s="14"/>
      <c r="E43" s="14"/>
      <c r="F43" s="19">
        <v>0</v>
      </c>
      <c r="G43" s="12"/>
    </row>
    <row r="44" spans="1:7" ht="15.75" x14ac:dyDescent="0.25">
      <c r="A44" s="17">
        <v>2</v>
      </c>
      <c r="B44" s="18" t="s">
        <v>1060</v>
      </c>
      <c r="C44" s="14"/>
      <c r="D44" s="14"/>
      <c r="E44" s="14"/>
      <c r="F44" s="19">
        <v>0</v>
      </c>
      <c r="G44" s="39"/>
    </row>
    <row r="45" spans="1:7" ht="15.75" x14ac:dyDescent="0.25">
      <c r="A45" s="17">
        <v>3</v>
      </c>
      <c r="B45" s="18" t="s">
        <v>153</v>
      </c>
      <c r="C45" s="14"/>
      <c r="D45" s="14"/>
      <c r="E45" s="14"/>
      <c r="F45" s="19">
        <v>0</v>
      </c>
      <c r="G45" s="39"/>
    </row>
    <row r="46" spans="1:7" ht="15.75" x14ac:dyDescent="0.25">
      <c r="A46" s="17">
        <v>4</v>
      </c>
      <c r="B46" s="18" t="s">
        <v>1049</v>
      </c>
      <c r="C46" s="14"/>
      <c r="D46" s="14"/>
      <c r="E46" s="14"/>
      <c r="F46" s="19">
        <v>0</v>
      </c>
      <c r="G46" s="39"/>
    </row>
    <row r="47" spans="1:7" ht="15.75" x14ac:dyDescent="0.25">
      <c r="A47" s="17">
        <v>5</v>
      </c>
      <c r="B47" s="18" t="s">
        <v>38</v>
      </c>
      <c r="C47" s="26"/>
      <c r="D47" s="26"/>
      <c r="E47" s="26"/>
      <c r="F47" s="19">
        <v>0</v>
      </c>
      <c r="G47" s="40"/>
    </row>
    <row r="48" spans="1:7" ht="15.75" x14ac:dyDescent="0.25">
      <c r="A48" s="17">
        <v>6</v>
      </c>
      <c r="B48" s="18" t="s">
        <v>227</v>
      </c>
      <c r="C48" s="26"/>
      <c r="D48" s="26"/>
      <c r="E48" s="26"/>
      <c r="F48" s="19">
        <v>0</v>
      </c>
      <c r="G48" s="40"/>
    </row>
    <row r="49" spans="1:8" ht="15.75" x14ac:dyDescent="0.25">
      <c r="A49" s="17">
        <v>7</v>
      </c>
      <c r="B49" s="18" t="s">
        <v>548</v>
      </c>
      <c r="C49" s="26"/>
      <c r="D49" s="26"/>
      <c r="E49" s="26"/>
      <c r="F49" s="19">
        <v>0</v>
      </c>
      <c r="G49" s="40"/>
    </row>
    <row r="50" spans="1:8" ht="15.75" x14ac:dyDescent="0.25">
      <c r="A50" s="17">
        <v>8</v>
      </c>
      <c r="B50" s="18" t="s">
        <v>794</v>
      </c>
      <c r="C50" s="26"/>
      <c r="D50" s="26"/>
      <c r="E50" s="26"/>
      <c r="F50" s="19">
        <v>0</v>
      </c>
      <c r="G50" s="40"/>
    </row>
    <row r="51" spans="1:8" ht="15.75" x14ac:dyDescent="0.25">
      <c r="A51" s="17">
        <v>9</v>
      </c>
      <c r="B51" s="18" t="s">
        <v>41</v>
      </c>
      <c r="C51" s="26"/>
      <c r="D51" s="26"/>
      <c r="E51" s="26"/>
      <c r="F51" s="19">
        <v>0</v>
      </c>
      <c r="G51" s="40"/>
    </row>
    <row r="52" spans="1:8" ht="15.75" x14ac:dyDescent="0.25">
      <c r="A52" s="17">
        <v>10</v>
      </c>
      <c r="B52" s="18" t="s">
        <v>42</v>
      </c>
      <c r="C52" s="26"/>
      <c r="D52" s="26"/>
      <c r="E52" s="26"/>
      <c r="F52" s="19">
        <v>0</v>
      </c>
      <c r="G52" s="40"/>
    </row>
    <row r="53" spans="1:8" ht="15.75" x14ac:dyDescent="0.25">
      <c r="A53" s="17"/>
      <c r="B53" s="18"/>
      <c r="C53" s="26"/>
      <c r="D53" s="26"/>
      <c r="E53" s="26"/>
      <c r="F53" s="19"/>
      <c r="G53" s="49">
        <f>SUM(F43:F52)</f>
        <v>0</v>
      </c>
    </row>
    <row r="54" spans="1:8" ht="15.75" x14ac:dyDescent="0.25">
      <c r="A54" s="17"/>
      <c r="B54" s="18"/>
      <c r="C54" s="141"/>
      <c r="D54" s="35"/>
      <c r="E54" s="26"/>
      <c r="F54" s="19"/>
      <c r="G54" s="39"/>
    </row>
    <row r="55" spans="1:8" ht="15.75" x14ac:dyDescent="0.25">
      <c r="A55" s="17">
        <v>11</v>
      </c>
      <c r="B55" s="18" t="s">
        <v>1108</v>
      </c>
      <c r="C55" s="26" t="s">
        <v>611</v>
      </c>
      <c r="D55" s="26"/>
      <c r="E55" s="26" t="s">
        <v>1075</v>
      </c>
      <c r="F55" s="19"/>
      <c r="G55" s="39">
        <v>4814000</v>
      </c>
    </row>
    <row r="56" spans="1:8" ht="15.75" x14ac:dyDescent="0.25">
      <c r="A56" s="17"/>
      <c r="B56" s="18" t="s">
        <v>1116</v>
      </c>
      <c r="C56" s="26"/>
      <c r="D56" s="128"/>
      <c r="E56" s="26"/>
      <c r="F56" s="19"/>
      <c r="G56" s="39"/>
    </row>
    <row r="57" spans="1:8" ht="15.75" x14ac:dyDescent="0.25">
      <c r="A57" s="17">
        <v>12</v>
      </c>
      <c r="B57" s="18" t="s">
        <v>364</v>
      </c>
      <c r="C57" s="26" t="s">
        <v>611</v>
      </c>
      <c r="D57" s="76" t="s">
        <v>1110</v>
      </c>
      <c r="E57" s="26" t="s">
        <v>1111</v>
      </c>
      <c r="F57" s="19"/>
      <c r="G57" s="39">
        <v>2392250</v>
      </c>
    </row>
    <row r="58" spans="1:8" ht="15.75" x14ac:dyDescent="0.25">
      <c r="A58" s="17">
        <v>13</v>
      </c>
      <c r="B58" s="18" t="s">
        <v>342</v>
      </c>
      <c r="C58" s="26" t="s">
        <v>611</v>
      </c>
      <c r="D58" s="76" t="s">
        <v>1112</v>
      </c>
      <c r="E58" s="26" t="s">
        <v>1111</v>
      </c>
      <c r="F58" s="19"/>
      <c r="G58" s="39">
        <v>4264800</v>
      </c>
    </row>
    <row r="59" spans="1:8" ht="15.75" x14ac:dyDescent="0.25">
      <c r="A59" s="17">
        <v>14</v>
      </c>
      <c r="B59" s="18" t="s">
        <v>1109</v>
      </c>
      <c r="C59" s="26" t="s">
        <v>611</v>
      </c>
      <c r="D59" s="76"/>
      <c r="E59" s="26"/>
      <c r="F59" s="19"/>
      <c r="G59" s="42">
        <v>9400000</v>
      </c>
      <c r="H59" s="131"/>
    </row>
    <row r="60" spans="1:8" ht="15.75" x14ac:dyDescent="0.25">
      <c r="A60" s="17">
        <v>14</v>
      </c>
      <c r="B60" s="18" t="s">
        <v>1109</v>
      </c>
      <c r="C60" s="26" t="s">
        <v>272</v>
      </c>
      <c r="D60" s="76" t="s">
        <v>1113</v>
      </c>
      <c r="E60" s="26" t="s">
        <v>1111</v>
      </c>
      <c r="F60" s="19"/>
      <c r="G60" s="42">
        <v>66793</v>
      </c>
    </row>
    <row r="61" spans="1:8" ht="15.75" x14ac:dyDescent="0.25">
      <c r="A61" s="17"/>
      <c r="B61" s="18"/>
      <c r="C61" s="26"/>
      <c r="D61" s="26"/>
      <c r="E61" s="26"/>
      <c r="F61" s="19"/>
      <c r="G61" s="39"/>
    </row>
    <row r="62" spans="1:8" ht="15.75" x14ac:dyDescent="0.25">
      <c r="A62" s="17"/>
      <c r="B62" s="18"/>
      <c r="C62" s="18"/>
      <c r="D62" s="18"/>
      <c r="E62" s="13" t="s">
        <v>43</v>
      </c>
      <c r="F62" s="19"/>
      <c r="G62" s="44">
        <f>SUM(G55:G61)</f>
        <v>20937843</v>
      </c>
    </row>
    <row r="63" spans="1:8" ht="15.75" x14ac:dyDescent="0.25">
      <c r="A63" s="20"/>
      <c r="B63" s="16"/>
      <c r="C63" s="16"/>
      <c r="D63" s="16"/>
      <c r="E63" s="16"/>
      <c r="F63" s="21"/>
      <c r="G63" s="21"/>
    </row>
    <row r="64" spans="1:8" ht="15.75" x14ac:dyDescent="0.25">
      <c r="A64" s="20"/>
      <c r="B64" s="16" t="s">
        <v>1115</v>
      </c>
      <c r="C64" s="16"/>
      <c r="D64" s="16"/>
      <c r="E64" s="16"/>
      <c r="F64" s="21"/>
      <c r="G64" s="16"/>
    </row>
    <row r="65" spans="1:7" x14ac:dyDescent="0.25">
      <c r="A65" s="8"/>
      <c r="B65" s="120" t="s">
        <v>976</v>
      </c>
      <c r="C65" s="120" t="s">
        <v>31</v>
      </c>
      <c r="E65" s="8" t="s">
        <v>36</v>
      </c>
      <c r="F65" s="11"/>
    </row>
    <row r="66" spans="1:7" x14ac:dyDescent="0.25">
      <c r="A66" s="8"/>
      <c r="F66" s="11"/>
    </row>
    <row r="67" spans="1:7" x14ac:dyDescent="0.25">
      <c r="A67" s="8"/>
      <c r="F67" s="11"/>
    </row>
    <row r="68" spans="1:7" x14ac:dyDescent="0.25">
      <c r="A68" s="8"/>
      <c r="F68" s="11"/>
    </row>
    <row r="69" spans="1:7" x14ac:dyDescent="0.25">
      <c r="A69" s="8"/>
      <c r="F69" s="11"/>
    </row>
    <row r="70" spans="1:7" x14ac:dyDescent="0.25">
      <c r="B70" s="140" t="s">
        <v>977</v>
      </c>
      <c r="C70" s="24" t="s">
        <v>768</v>
      </c>
      <c r="D70" s="24"/>
      <c r="E70" s="24" t="s">
        <v>3</v>
      </c>
      <c r="F70" s="45" t="s">
        <v>872</v>
      </c>
    </row>
    <row r="71" spans="1:7" x14ac:dyDescent="0.25">
      <c r="B71" s="120" t="s">
        <v>978</v>
      </c>
      <c r="C71" s="1" t="s">
        <v>33</v>
      </c>
      <c r="E71" s="1" t="s">
        <v>6</v>
      </c>
      <c r="F71" s="11" t="s">
        <v>37</v>
      </c>
    </row>
    <row r="72" spans="1:7" s="129" customFormat="1" x14ac:dyDescent="0.25"/>
    <row r="73" spans="1:7" s="129" customFormat="1" ht="15.75" x14ac:dyDescent="0.25">
      <c r="A73" s="2" t="s">
        <v>0</v>
      </c>
      <c r="B73" s="3"/>
      <c r="C73" s="3"/>
      <c r="D73" s="3"/>
      <c r="E73" s="3"/>
      <c r="F73" s="9"/>
      <c r="G73" s="4"/>
    </row>
    <row r="74" spans="1:7" s="129" customFormat="1" ht="15.75" x14ac:dyDescent="0.25">
      <c r="A74" s="47" t="s">
        <v>1117</v>
      </c>
      <c r="B74" s="48"/>
      <c r="C74" s="2"/>
      <c r="D74" s="2"/>
      <c r="E74" s="2"/>
      <c r="F74" s="10"/>
      <c r="G74" s="4"/>
    </row>
    <row r="75" spans="1:7" s="129" customFormat="1" ht="15.75" x14ac:dyDescent="0.25">
      <c r="A75" s="47"/>
      <c r="B75" s="48"/>
      <c r="C75" s="2"/>
      <c r="D75" s="2"/>
      <c r="E75" s="2"/>
      <c r="F75" s="10"/>
      <c r="G75" s="4"/>
    </row>
    <row r="76" spans="1:7" s="129" customFormat="1" ht="15.75" x14ac:dyDescent="0.25">
      <c r="A76" s="145" t="s">
        <v>1118</v>
      </c>
      <c r="B76" s="145"/>
      <c r="C76" s="146"/>
      <c r="D76" s="146"/>
      <c r="E76" s="146"/>
      <c r="F76" s="147"/>
      <c r="G76" s="146"/>
    </row>
    <row r="77" spans="1:7" s="129" customFormat="1" ht="15.75" x14ac:dyDescent="0.25">
      <c r="A77" s="145" t="s">
        <v>1119</v>
      </c>
      <c r="B77" s="145"/>
      <c r="C77" s="146"/>
      <c r="D77" s="146"/>
      <c r="E77" s="146"/>
      <c r="F77" s="147"/>
      <c r="G77" s="146"/>
    </row>
    <row r="78" spans="1:7" s="129" customFormat="1" ht="15.75" x14ac:dyDescent="0.25">
      <c r="A78" s="145" t="s">
        <v>1120</v>
      </c>
      <c r="B78" s="145"/>
      <c r="C78" s="146"/>
      <c r="D78" s="146"/>
      <c r="E78" s="146"/>
      <c r="F78" s="147"/>
      <c r="G78" s="146"/>
    </row>
    <row r="79" spans="1:7" s="129" customFormat="1" x14ac:dyDescent="0.25">
      <c r="F79" s="148"/>
    </row>
    <row r="80" spans="1:7" s="129" customFormat="1" ht="15.75" x14ac:dyDescent="0.25">
      <c r="A80" s="114" t="s">
        <v>13</v>
      </c>
      <c r="B80" s="115" t="s">
        <v>12</v>
      </c>
      <c r="C80" s="116" t="s">
        <v>15</v>
      </c>
      <c r="D80" s="149" t="s">
        <v>521</v>
      </c>
      <c r="E80" s="116" t="s">
        <v>1</v>
      </c>
      <c r="F80" s="117" t="s">
        <v>8</v>
      </c>
      <c r="G80" s="114" t="s">
        <v>2</v>
      </c>
    </row>
    <row r="81" spans="1:7" s="129" customFormat="1" ht="15.75" x14ac:dyDescent="0.25">
      <c r="A81" s="150">
        <v>1</v>
      </c>
      <c r="B81" s="151" t="s">
        <v>1037</v>
      </c>
      <c r="C81" s="116"/>
      <c r="D81" s="116"/>
      <c r="E81" s="116"/>
      <c r="F81" s="108">
        <v>3333400</v>
      </c>
      <c r="G81" s="114"/>
    </row>
    <row r="82" spans="1:7" s="129" customFormat="1" ht="15.75" x14ac:dyDescent="0.25">
      <c r="A82" s="150">
        <v>2</v>
      </c>
      <c r="B82" s="151" t="s">
        <v>1060</v>
      </c>
      <c r="C82" s="116"/>
      <c r="D82" s="116"/>
      <c r="E82" s="116"/>
      <c r="F82" s="108">
        <v>314788333</v>
      </c>
      <c r="G82" s="77"/>
    </row>
    <row r="83" spans="1:7" s="129" customFormat="1" ht="15.75" x14ac:dyDescent="0.25">
      <c r="A83" s="150">
        <v>3</v>
      </c>
      <c r="B83" s="151" t="s">
        <v>153</v>
      </c>
      <c r="C83" s="116"/>
      <c r="D83" s="116"/>
      <c r="E83" s="116"/>
      <c r="F83" s="108">
        <v>0</v>
      </c>
      <c r="G83" s="77"/>
    </row>
    <row r="84" spans="1:7" s="129" customFormat="1" ht="15.75" x14ac:dyDescent="0.25">
      <c r="A84" s="150">
        <v>4</v>
      </c>
      <c r="B84" s="151" t="s">
        <v>1049</v>
      </c>
      <c r="C84" s="116"/>
      <c r="D84" s="116"/>
      <c r="E84" s="116"/>
      <c r="F84" s="108">
        <v>0</v>
      </c>
      <c r="G84" s="77"/>
    </row>
    <row r="85" spans="1:7" s="129" customFormat="1" ht="15.75" x14ac:dyDescent="0.25">
      <c r="A85" s="150">
        <v>5</v>
      </c>
      <c r="B85" s="151" t="s">
        <v>38</v>
      </c>
      <c r="C85" s="107"/>
      <c r="D85" s="107"/>
      <c r="E85" s="107"/>
      <c r="F85" s="108">
        <v>7953043</v>
      </c>
      <c r="G85" s="152"/>
    </row>
    <row r="86" spans="1:7" s="129" customFormat="1" ht="15.75" x14ac:dyDescent="0.25">
      <c r="A86" s="150">
        <v>6</v>
      </c>
      <c r="B86" s="151" t="s">
        <v>227</v>
      </c>
      <c r="C86" s="107"/>
      <c r="D86" s="107"/>
      <c r="E86" s="107"/>
      <c r="F86" s="108">
        <v>0</v>
      </c>
      <c r="G86" s="152"/>
    </row>
    <row r="87" spans="1:7" s="129" customFormat="1" ht="15.75" x14ac:dyDescent="0.25">
      <c r="A87" s="150">
        <v>7</v>
      </c>
      <c r="B87" s="151" t="s">
        <v>548</v>
      </c>
      <c r="C87" s="107"/>
      <c r="D87" s="107"/>
      <c r="E87" s="107"/>
      <c r="F87" s="108">
        <v>0</v>
      </c>
      <c r="G87" s="152"/>
    </row>
    <row r="88" spans="1:7" s="129" customFormat="1" ht="15.75" x14ac:dyDescent="0.25">
      <c r="A88" s="150">
        <v>8</v>
      </c>
      <c r="B88" s="151" t="s">
        <v>794</v>
      </c>
      <c r="C88" s="107"/>
      <c r="D88" s="107"/>
      <c r="E88" s="107"/>
      <c r="F88" s="108">
        <v>0</v>
      </c>
      <c r="G88" s="152"/>
    </row>
    <row r="89" spans="1:7" s="129" customFormat="1" ht="15.75" x14ac:dyDescent="0.25">
      <c r="A89" s="150">
        <v>9</v>
      </c>
      <c r="B89" s="151" t="s">
        <v>41</v>
      </c>
      <c r="C89" s="107"/>
      <c r="D89" s="107"/>
      <c r="E89" s="107"/>
      <c r="F89" s="108">
        <v>1000000</v>
      </c>
      <c r="G89" s="152"/>
    </row>
    <row r="90" spans="1:7" s="129" customFormat="1" ht="15.75" x14ac:dyDescent="0.25">
      <c r="A90" s="150">
        <v>10</v>
      </c>
      <c r="B90" s="151" t="s">
        <v>42</v>
      </c>
      <c r="C90" s="107"/>
      <c r="D90" s="107"/>
      <c r="E90" s="107"/>
      <c r="F90" s="108">
        <v>200000</v>
      </c>
      <c r="G90" s="152"/>
    </row>
    <row r="91" spans="1:7" s="129" customFormat="1" ht="15.75" x14ac:dyDescent="0.25">
      <c r="A91" s="150"/>
      <c r="B91" s="151"/>
      <c r="C91" s="107"/>
      <c r="D91" s="107"/>
      <c r="E91" s="107"/>
      <c r="F91" s="108"/>
      <c r="G91" s="77">
        <f>SUM(F81:F90)</f>
        <v>327274776</v>
      </c>
    </row>
    <row r="92" spans="1:7" s="129" customFormat="1" ht="15.75" x14ac:dyDescent="0.25">
      <c r="A92" s="150"/>
      <c r="B92" s="151"/>
      <c r="C92" s="153"/>
      <c r="D92" s="119"/>
      <c r="E92" s="107"/>
      <c r="F92" s="108"/>
      <c r="G92" s="77"/>
    </row>
    <row r="93" spans="1:7" s="129" customFormat="1" ht="15.75" x14ac:dyDescent="0.25">
      <c r="A93" s="150">
        <v>11</v>
      </c>
      <c r="B93" s="151" t="s">
        <v>1128</v>
      </c>
      <c r="C93" s="154" t="s">
        <v>272</v>
      </c>
      <c r="D93" s="119" t="s">
        <v>1122</v>
      </c>
      <c r="E93" s="107" t="s">
        <v>1129</v>
      </c>
      <c r="F93" s="108"/>
      <c r="G93" s="77">
        <v>20000000</v>
      </c>
    </row>
    <row r="94" spans="1:7" s="129" customFormat="1" ht="15.75" x14ac:dyDescent="0.25">
      <c r="A94" s="150">
        <v>12</v>
      </c>
      <c r="B94" s="151" t="s">
        <v>1130</v>
      </c>
      <c r="C94" s="154" t="s">
        <v>611</v>
      </c>
      <c r="D94" s="119" t="s">
        <v>1131</v>
      </c>
      <c r="E94" s="107" t="s">
        <v>1132</v>
      </c>
      <c r="F94" s="108"/>
      <c r="G94" s="77">
        <v>6800000</v>
      </c>
    </row>
    <row r="95" spans="1:7" s="129" customFormat="1" ht="15.75" x14ac:dyDescent="0.25">
      <c r="A95" s="150">
        <v>13</v>
      </c>
      <c r="B95" s="151" t="s">
        <v>1133</v>
      </c>
      <c r="C95" s="154" t="s">
        <v>611</v>
      </c>
      <c r="D95" s="119" t="s">
        <v>1134</v>
      </c>
      <c r="E95" s="107" t="s">
        <v>1132</v>
      </c>
      <c r="F95" s="108"/>
      <c r="G95" s="77">
        <v>4850000</v>
      </c>
    </row>
    <row r="96" spans="1:7" s="129" customFormat="1" ht="15.75" x14ac:dyDescent="0.25">
      <c r="A96" s="150">
        <v>14</v>
      </c>
      <c r="B96" s="151" t="s">
        <v>1135</v>
      </c>
      <c r="C96" s="154" t="s">
        <v>611</v>
      </c>
      <c r="D96" s="119" t="s">
        <v>1136</v>
      </c>
      <c r="E96" s="107" t="s">
        <v>1132</v>
      </c>
      <c r="F96" s="108"/>
      <c r="G96" s="77">
        <v>10000000</v>
      </c>
    </row>
    <row r="97" spans="1:8" s="129" customFormat="1" ht="15.75" x14ac:dyDescent="0.25">
      <c r="A97" s="150">
        <v>15</v>
      </c>
      <c r="B97" s="151" t="s">
        <v>1137</v>
      </c>
      <c r="C97" s="154" t="s">
        <v>611</v>
      </c>
      <c r="D97" s="119" t="s">
        <v>1138</v>
      </c>
      <c r="E97" s="107" t="s">
        <v>1132</v>
      </c>
      <c r="F97" s="108"/>
      <c r="G97" s="77">
        <v>10000000</v>
      </c>
    </row>
    <row r="98" spans="1:8" s="129" customFormat="1" ht="15.75" x14ac:dyDescent="0.25">
      <c r="A98" s="150">
        <v>16</v>
      </c>
      <c r="B98" s="151" t="s">
        <v>1139</v>
      </c>
      <c r="C98" s="154" t="s">
        <v>611</v>
      </c>
      <c r="D98" s="119" t="s">
        <v>1140</v>
      </c>
      <c r="E98" s="107" t="s">
        <v>1132</v>
      </c>
      <c r="F98" s="108"/>
      <c r="G98" s="77">
        <v>15000000</v>
      </c>
      <c r="H98" s="155"/>
    </row>
    <row r="99" spans="1:8" s="129" customFormat="1" ht="15.75" x14ac:dyDescent="0.25">
      <c r="A99" s="150">
        <v>17</v>
      </c>
      <c r="B99" s="151" t="s">
        <v>1141</v>
      </c>
      <c r="C99" s="154" t="s">
        <v>611</v>
      </c>
      <c r="D99" s="119" t="s">
        <v>1142</v>
      </c>
      <c r="E99" s="107" t="s">
        <v>1132</v>
      </c>
      <c r="F99" s="108"/>
      <c r="G99" s="77">
        <v>15000000</v>
      </c>
      <c r="H99" s="155"/>
    </row>
    <row r="100" spans="1:8" s="129" customFormat="1" ht="15.75" x14ac:dyDescent="0.25">
      <c r="A100" s="150">
        <v>18</v>
      </c>
      <c r="B100" s="151" t="s">
        <v>1143</v>
      </c>
      <c r="C100" s="154" t="s">
        <v>611</v>
      </c>
      <c r="D100" s="119" t="s">
        <v>1123</v>
      </c>
      <c r="E100" s="107"/>
      <c r="F100" s="108"/>
      <c r="G100" s="77">
        <v>15000000</v>
      </c>
      <c r="H100" s="155"/>
    </row>
    <row r="101" spans="1:8" s="129" customFormat="1" ht="15.75" x14ac:dyDescent="0.25">
      <c r="A101" s="150">
        <v>19</v>
      </c>
      <c r="B101" s="151" t="s">
        <v>1144</v>
      </c>
      <c r="C101" s="154" t="s">
        <v>272</v>
      </c>
      <c r="D101" s="119" t="s">
        <v>1145</v>
      </c>
      <c r="E101" s="107" t="s">
        <v>1146</v>
      </c>
      <c r="F101" s="108"/>
      <c r="G101" s="77">
        <v>4500000</v>
      </c>
      <c r="H101" s="155">
        <f>SUM(G93:G101)</f>
        <v>101150000</v>
      </c>
    </row>
    <row r="102" spans="1:8" s="129" customFormat="1" ht="15.75" x14ac:dyDescent="0.25">
      <c r="A102" s="150"/>
      <c r="B102" s="151"/>
      <c r="C102" s="154"/>
      <c r="D102" s="119"/>
      <c r="E102" s="107"/>
      <c r="F102" s="108"/>
      <c r="G102" s="77"/>
      <c r="H102" s="155"/>
    </row>
    <row r="103" spans="1:8" s="129" customFormat="1" ht="15.75" x14ac:dyDescent="0.25">
      <c r="A103" s="150"/>
      <c r="B103" s="151"/>
      <c r="C103" s="107"/>
      <c r="D103" s="107"/>
      <c r="E103" s="107"/>
      <c r="F103" s="108"/>
      <c r="G103" s="77"/>
    </row>
    <row r="104" spans="1:8" s="129" customFormat="1" ht="15.75" x14ac:dyDescent="0.25">
      <c r="A104" s="150"/>
      <c r="B104" s="151"/>
      <c r="C104" s="151"/>
      <c r="D104" s="151"/>
      <c r="E104" s="115" t="s">
        <v>43</v>
      </c>
      <c r="F104" s="108"/>
      <c r="G104" s="156">
        <f>SUM(G91:G103)</f>
        <v>428424776</v>
      </c>
      <c r="H104" s="157">
        <v>427274776</v>
      </c>
    </row>
    <row r="105" spans="1:8" s="129" customFormat="1" ht="15.75" x14ac:dyDescent="0.25">
      <c r="A105" s="158"/>
      <c r="B105" s="146"/>
      <c r="C105" s="146"/>
      <c r="D105" s="146"/>
      <c r="E105" s="146"/>
      <c r="F105" s="147"/>
      <c r="G105" s="147"/>
    </row>
    <row r="106" spans="1:8" s="129" customFormat="1" ht="15.75" x14ac:dyDescent="0.25">
      <c r="A106" s="158"/>
      <c r="B106" s="146" t="s">
        <v>1121</v>
      </c>
      <c r="C106" s="146"/>
      <c r="D106" s="146"/>
      <c r="E106" s="146"/>
      <c r="F106" s="147"/>
      <c r="G106" s="146"/>
    </row>
    <row r="107" spans="1:8" s="129" customFormat="1" x14ac:dyDescent="0.25">
      <c r="A107" s="159"/>
      <c r="B107" s="160" t="s">
        <v>976</v>
      </c>
      <c r="C107" s="160" t="s">
        <v>31</v>
      </c>
      <c r="E107" s="159" t="s">
        <v>36</v>
      </c>
      <c r="F107" s="148"/>
    </row>
    <row r="108" spans="1:8" s="129" customFormat="1" x14ac:dyDescent="0.25">
      <c r="A108" s="159"/>
      <c r="F108" s="148"/>
    </row>
    <row r="109" spans="1:8" s="129" customFormat="1" x14ac:dyDescent="0.25">
      <c r="A109" s="159"/>
      <c r="F109" s="148"/>
    </row>
    <row r="110" spans="1:8" s="129" customFormat="1" x14ac:dyDescent="0.25">
      <c r="A110" s="159"/>
      <c r="F110" s="148"/>
    </row>
    <row r="111" spans="1:8" s="129" customFormat="1" x14ac:dyDescent="0.25">
      <c r="A111" s="159"/>
      <c r="F111" s="148"/>
    </row>
    <row r="112" spans="1:8" s="129" customFormat="1" x14ac:dyDescent="0.25">
      <c r="B112" s="161" t="s">
        <v>977</v>
      </c>
      <c r="C112" s="162" t="s">
        <v>768</v>
      </c>
      <c r="D112" s="162"/>
      <c r="E112" s="162" t="s">
        <v>3</v>
      </c>
      <c r="F112" s="163" t="s">
        <v>872</v>
      </c>
    </row>
    <row r="113" spans="1:7" s="129" customFormat="1" x14ac:dyDescent="0.25">
      <c r="B113" s="160" t="s">
        <v>978</v>
      </c>
      <c r="C113" s="129" t="s">
        <v>33</v>
      </c>
      <c r="E113" s="129" t="s">
        <v>6</v>
      </c>
      <c r="F113" s="148" t="s">
        <v>37</v>
      </c>
    </row>
    <row r="114" spans="1:7" s="129" customFormat="1" x14ac:dyDescent="0.25"/>
    <row r="115" spans="1:7" s="129" customFormat="1" ht="15.75" x14ac:dyDescent="0.25">
      <c r="A115" s="2" t="s">
        <v>0</v>
      </c>
      <c r="B115" s="3"/>
      <c r="C115" s="3"/>
      <c r="D115" s="3"/>
      <c r="E115" s="3"/>
      <c r="F115" s="9"/>
      <c r="G115" s="4"/>
    </row>
    <row r="116" spans="1:7" s="129" customFormat="1" ht="15.75" x14ac:dyDescent="0.25">
      <c r="A116" s="47" t="s">
        <v>1117</v>
      </c>
      <c r="B116" s="48"/>
      <c r="C116" s="2"/>
      <c r="D116" s="2"/>
      <c r="E116" s="2"/>
      <c r="F116" s="10"/>
      <c r="G116" s="4"/>
    </row>
    <row r="117" spans="1:7" s="129" customFormat="1" ht="15.75" x14ac:dyDescent="0.25">
      <c r="A117" s="47"/>
      <c r="B117" s="48"/>
      <c r="C117" s="2"/>
      <c r="D117" s="2"/>
      <c r="E117" s="2"/>
      <c r="F117" s="10"/>
      <c r="G117" s="4"/>
    </row>
    <row r="118" spans="1:7" s="129" customFormat="1" ht="15.75" x14ac:dyDescent="0.25">
      <c r="A118" s="145" t="s">
        <v>1124</v>
      </c>
      <c r="B118" s="145"/>
      <c r="C118" s="146"/>
      <c r="D118" s="146"/>
      <c r="E118" s="146"/>
      <c r="F118" s="147"/>
      <c r="G118" s="146"/>
    </row>
    <row r="119" spans="1:7" s="129" customFormat="1" ht="15.75" x14ac:dyDescent="0.25">
      <c r="A119" s="145" t="s">
        <v>1125</v>
      </c>
      <c r="B119" s="145"/>
      <c r="C119" s="146"/>
      <c r="D119" s="146"/>
      <c r="E119" s="146"/>
      <c r="F119" s="147"/>
      <c r="G119" s="146"/>
    </row>
    <row r="120" spans="1:7" s="129" customFormat="1" ht="15.75" x14ac:dyDescent="0.25">
      <c r="A120" s="145" t="s">
        <v>1126</v>
      </c>
      <c r="B120" s="145"/>
      <c r="C120" s="146"/>
      <c r="D120" s="146"/>
      <c r="E120" s="146"/>
      <c r="F120" s="147"/>
      <c r="G120" s="146"/>
    </row>
    <row r="121" spans="1:7" s="129" customFormat="1" x14ac:dyDescent="0.25">
      <c r="F121" s="148"/>
    </row>
    <row r="122" spans="1:7" s="129" customFormat="1" ht="15.75" x14ac:dyDescent="0.25">
      <c r="A122" s="114" t="s">
        <v>13</v>
      </c>
      <c r="B122" s="115" t="s">
        <v>12</v>
      </c>
      <c r="C122" s="116" t="s">
        <v>15</v>
      </c>
      <c r="D122" s="149" t="s">
        <v>521</v>
      </c>
      <c r="E122" s="116" t="s">
        <v>1</v>
      </c>
      <c r="F122" s="117" t="s">
        <v>8</v>
      </c>
      <c r="G122" s="114" t="s">
        <v>2</v>
      </c>
    </row>
    <row r="123" spans="1:7" s="129" customFormat="1" ht="15.75" x14ac:dyDescent="0.25">
      <c r="A123" s="150">
        <v>1</v>
      </c>
      <c r="B123" s="151" t="s">
        <v>1037</v>
      </c>
      <c r="C123" s="116"/>
      <c r="D123" s="116"/>
      <c r="E123" s="116"/>
      <c r="F123" s="108">
        <v>0</v>
      </c>
      <c r="G123" s="114"/>
    </row>
    <row r="124" spans="1:7" s="129" customFormat="1" ht="15.75" x14ac:dyDescent="0.25">
      <c r="A124" s="150">
        <v>2</v>
      </c>
      <c r="B124" s="151" t="s">
        <v>1060</v>
      </c>
      <c r="C124" s="116"/>
      <c r="D124" s="116"/>
      <c r="E124" s="116"/>
      <c r="F124" s="108">
        <v>210029513</v>
      </c>
      <c r="G124" s="77"/>
    </row>
    <row r="125" spans="1:7" s="129" customFormat="1" ht="15.75" x14ac:dyDescent="0.25">
      <c r="A125" s="150">
        <v>3</v>
      </c>
      <c r="B125" s="151" t="s">
        <v>153</v>
      </c>
      <c r="C125" s="116"/>
      <c r="D125" s="116"/>
      <c r="E125" s="116"/>
      <c r="F125" s="108">
        <v>0</v>
      </c>
      <c r="G125" s="77"/>
    </row>
    <row r="126" spans="1:7" s="129" customFormat="1" ht="15.75" x14ac:dyDescent="0.25">
      <c r="A126" s="150">
        <v>4</v>
      </c>
      <c r="B126" s="151" t="s">
        <v>1049</v>
      </c>
      <c r="C126" s="116"/>
      <c r="D126" s="116"/>
      <c r="E126" s="116"/>
      <c r="F126" s="108">
        <v>0</v>
      </c>
      <c r="G126" s="77"/>
    </row>
    <row r="127" spans="1:7" s="129" customFormat="1" ht="15.75" x14ac:dyDescent="0.25">
      <c r="A127" s="150">
        <v>5</v>
      </c>
      <c r="B127" s="151" t="s">
        <v>38</v>
      </c>
      <c r="C127" s="107"/>
      <c r="D127" s="107"/>
      <c r="E127" s="107"/>
      <c r="F127" s="108">
        <v>5250738</v>
      </c>
      <c r="G127" s="152"/>
    </row>
    <row r="128" spans="1:7" s="129" customFormat="1" ht="15.75" x14ac:dyDescent="0.25">
      <c r="A128" s="150">
        <v>6</v>
      </c>
      <c r="B128" s="151" t="s">
        <v>227</v>
      </c>
      <c r="C128" s="107"/>
      <c r="D128" s="107"/>
      <c r="E128" s="107"/>
      <c r="F128" s="108">
        <v>0</v>
      </c>
      <c r="G128" s="152"/>
    </row>
    <row r="129" spans="1:9" s="129" customFormat="1" ht="15.75" x14ac:dyDescent="0.25">
      <c r="A129" s="150">
        <v>7</v>
      </c>
      <c r="B129" s="151" t="s">
        <v>548</v>
      </c>
      <c r="C129" s="107"/>
      <c r="D129" s="107"/>
      <c r="E129" s="107"/>
      <c r="F129" s="108">
        <v>6000</v>
      </c>
      <c r="G129" s="152"/>
    </row>
    <row r="130" spans="1:9" s="129" customFormat="1" ht="15.75" x14ac:dyDescent="0.25">
      <c r="A130" s="150">
        <v>8</v>
      </c>
      <c r="B130" s="151" t="s">
        <v>794</v>
      </c>
      <c r="C130" s="107"/>
      <c r="D130" s="107"/>
      <c r="E130" s="107"/>
      <c r="F130" s="108">
        <v>0</v>
      </c>
      <c r="G130" s="152"/>
    </row>
    <row r="131" spans="1:9" s="129" customFormat="1" ht="15.75" x14ac:dyDescent="0.25">
      <c r="A131" s="150">
        <v>9</v>
      </c>
      <c r="B131" s="151" t="s">
        <v>41</v>
      </c>
      <c r="C131" s="107"/>
      <c r="D131" s="107"/>
      <c r="E131" s="107"/>
      <c r="F131" s="108">
        <v>1000000</v>
      </c>
      <c r="G131" s="152"/>
    </row>
    <row r="132" spans="1:9" s="129" customFormat="1" ht="15.75" x14ac:dyDescent="0.25">
      <c r="A132" s="150">
        <v>10</v>
      </c>
      <c r="B132" s="151" t="s">
        <v>42</v>
      </c>
      <c r="C132" s="107"/>
      <c r="D132" s="107"/>
      <c r="E132" s="107"/>
      <c r="F132" s="108">
        <v>200000</v>
      </c>
      <c r="G132" s="152"/>
    </row>
    <row r="133" spans="1:9" s="129" customFormat="1" ht="15.75" x14ac:dyDescent="0.25">
      <c r="A133" s="150"/>
      <c r="B133" s="151"/>
      <c r="C133" s="107"/>
      <c r="D133" s="107"/>
      <c r="E133" s="107"/>
      <c r="F133" s="108"/>
      <c r="G133" s="77">
        <f>SUM(F123:F132)</f>
        <v>216486251</v>
      </c>
    </row>
    <row r="134" spans="1:9" s="129" customFormat="1" ht="15.75" x14ac:dyDescent="0.25">
      <c r="A134" s="150"/>
      <c r="B134" s="151"/>
      <c r="C134" s="153"/>
      <c r="D134" s="119"/>
      <c r="E134" s="107"/>
      <c r="F134" s="108"/>
      <c r="G134" s="77"/>
    </row>
    <row r="135" spans="1:9" s="129" customFormat="1" ht="15.75" x14ac:dyDescent="0.25">
      <c r="A135" s="150">
        <v>11</v>
      </c>
      <c r="B135" s="151" t="s">
        <v>1153</v>
      </c>
      <c r="C135" s="154" t="s">
        <v>969</v>
      </c>
      <c r="D135" s="107" t="s">
        <v>1148</v>
      </c>
      <c r="E135" s="107"/>
      <c r="F135" s="108"/>
      <c r="G135" s="77">
        <v>2590000</v>
      </c>
      <c r="H135" s="107" t="s">
        <v>1151</v>
      </c>
      <c r="I135" s="107" t="s">
        <v>1152</v>
      </c>
    </row>
    <row r="136" spans="1:9" s="129" customFormat="1" ht="15.75" x14ac:dyDescent="0.25">
      <c r="A136" s="150"/>
      <c r="B136" s="151"/>
      <c r="C136" s="154"/>
      <c r="D136" s="107" t="s">
        <v>1149</v>
      </c>
      <c r="E136" s="107"/>
      <c r="F136" s="108"/>
      <c r="G136" s="77"/>
      <c r="H136" s="164"/>
      <c r="I136" s="164"/>
    </row>
    <row r="137" spans="1:9" s="129" customFormat="1" ht="15.75" x14ac:dyDescent="0.25">
      <c r="A137" s="150"/>
      <c r="B137" s="151" t="s">
        <v>1150</v>
      </c>
      <c r="C137" s="154"/>
      <c r="D137" s="107"/>
      <c r="E137" s="107"/>
      <c r="F137" s="108"/>
      <c r="G137" s="77"/>
    </row>
    <row r="138" spans="1:9" s="129" customFormat="1" ht="15.75" x14ac:dyDescent="0.25">
      <c r="A138" s="150"/>
      <c r="B138" s="151" t="s">
        <v>1147</v>
      </c>
      <c r="C138" s="154"/>
      <c r="D138" s="107"/>
      <c r="E138" s="107"/>
      <c r="F138" s="108"/>
      <c r="G138" s="77"/>
    </row>
    <row r="139" spans="1:9" s="129" customFormat="1" ht="15.75" x14ac:dyDescent="0.25">
      <c r="A139" s="150">
        <v>12</v>
      </c>
      <c r="B139" s="151" t="s">
        <v>1127</v>
      </c>
      <c r="C139" s="154" t="s">
        <v>969</v>
      </c>
      <c r="D139" s="107"/>
      <c r="E139" s="107"/>
      <c r="F139" s="108"/>
      <c r="G139" s="77">
        <v>97410000</v>
      </c>
    </row>
    <row r="140" spans="1:9" s="129" customFormat="1" ht="15.75" x14ac:dyDescent="0.25">
      <c r="A140" s="150"/>
      <c r="B140" s="151"/>
      <c r="C140" s="107"/>
      <c r="D140" s="107"/>
      <c r="E140" s="107"/>
      <c r="F140" s="108"/>
      <c r="G140" s="77"/>
    </row>
    <row r="141" spans="1:9" s="129" customFormat="1" ht="15.75" x14ac:dyDescent="0.25">
      <c r="A141" s="150"/>
      <c r="B141" s="151"/>
      <c r="C141" s="151"/>
      <c r="D141" s="151"/>
      <c r="E141" s="115" t="s">
        <v>43</v>
      </c>
      <c r="F141" s="108"/>
      <c r="G141" s="156">
        <f>SUM(G133:G140)</f>
        <v>316486251</v>
      </c>
    </row>
    <row r="142" spans="1:9" s="129" customFormat="1" ht="15.75" x14ac:dyDescent="0.25">
      <c r="A142" s="158"/>
      <c r="B142" s="146"/>
      <c r="C142" s="146"/>
      <c r="D142" s="146"/>
      <c r="E142" s="146"/>
      <c r="F142" s="147"/>
      <c r="G142" s="147"/>
    </row>
    <row r="143" spans="1:9" s="129" customFormat="1" ht="15.75" x14ac:dyDescent="0.25">
      <c r="A143" s="158"/>
      <c r="B143" s="146" t="s">
        <v>1121</v>
      </c>
      <c r="C143" s="146"/>
      <c r="D143" s="146"/>
      <c r="E143" s="146"/>
      <c r="F143" s="147"/>
      <c r="G143" s="146"/>
    </row>
    <row r="144" spans="1:9" s="129" customFormat="1" x14ac:dyDescent="0.25">
      <c r="A144" s="159"/>
      <c r="B144" s="160" t="s">
        <v>976</v>
      </c>
      <c r="C144" s="160" t="s">
        <v>31</v>
      </c>
      <c r="E144" s="159" t="s">
        <v>36</v>
      </c>
      <c r="F144" s="148"/>
    </row>
    <row r="145" spans="1:6" s="129" customFormat="1" x14ac:dyDescent="0.25">
      <c r="A145" s="159"/>
      <c r="F145" s="148"/>
    </row>
    <row r="146" spans="1:6" s="129" customFormat="1" x14ac:dyDescent="0.25">
      <c r="A146" s="159"/>
      <c r="F146" s="148"/>
    </row>
    <row r="147" spans="1:6" s="129" customFormat="1" x14ac:dyDescent="0.25">
      <c r="A147" s="159"/>
      <c r="F147" s="148"/>
    </row>
    <row r="148" spans="1:6" s="129" customFormat="1" x14ac:dyDescent="0.25">
      <c r="A148" s="159"/>
      <c r="F148" s="148"/>
    </row>
    <row r="149" spans="1:6" s="129" customFormat="1" x14ac:dyDescent="0.25">
      <c r="B149" s="161" t="s">
        <v>977</v>
      </c>
      <c r="C149" s="162" t="s">
        <v>768</v>
      </c>
      <c r="D149" s="162"/>
      <c r="E149" s="162" t="s">
        <v>3</v>
      </c>
      <c r="F149" s="163" t="s">
        <v>872</v>
      </c>
    </row>
    <row r="150" spans="1:6" s="129" customFormat="1" x14ac:dyDescent="0.25">
      <c r="B150" s="160" t="s">
        <v>978</v>
      </c>
      <c r="C150" s="129" t="s">
        <v>33</v>
      </c>
      <c r="E150" s="129" t="s">
        <v>6</v>
      </c>
      <c r="F150" s="148" t="s">
        <v>37</v>
      </c>
    </row>
  </sheetData>
  <pageMargins left="0" right="0.7" top="0" bottom="0.75" header="0.3" footer="0.3"/>
  <pageSetup paperSize="5" scale="85" orientation="landscape" horizontalDpi="4294967293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5"/>
  <sheetViews>
    <sheetView workbookViewId="0">
      <selection activeCell="D4" sqref="D4"/>
    </sheetView>
  </sheetViews>
  <sheetFormatPr defaultRowHeight="15" x14ac:dyDescent="0.25"/>
  <cols>
    <col min="1" max="1" width="3.5703125" style="1" customWidth="1"/>
    <col min="2" max="2" width="51.140625" style="1" customWidth="1"/>
    <col min="3" max="3" width="20.85546875" style="1" customWidth="1"/>
    <col min="4" max="4" width="21.42578125" style="1" customWidth="1"/>
    <col min="5" max="5" width="27" style="1" customWidth="1"/>
    <col min="6" max="6" width="17.5703125" style="1" customWidth="1"/>
    <col min="7" max="7" width="14" style="1" bestFit="1" customWidth="1"/>
    <col min="8" max="8" width="18" style="1" customWidth="1"/>
    <col min="9" max="9" width="14.42578125" style="1" customWidth="1"/>
    <col min="10" max="16384" width="9.140625" style="1"/>
  </cols>
  <sheetData>
    <row r="1" spans="1:7" s="129" customFormat="1" ht="15.75" x14ac:dyDescent="0.25">
      <c r="A1" s="2" t="s">
        <v>0</v>
      </c>
      <c r="B1" s="3"/>
      <c r="C1" s="3"/>
      <c r="D1" s="3"/>
      <c r="E1" s="3"/>
      <c r="F1" s="9"/>
      <c r="G1" s="4"/>
    </row>
    <row r="2" spans="1:7" s="129" customFormat="1" ht="15.75" x14ac:dyDescent="0.25">
      <c r="A2" s="47" t="s">
        <v>1154</v>
      </c>
      <c r="B2" s="48"/>
      <c r="C2" s="2"/>
      <c r="D2" s="2"/>
      <c r="E2" s="2"/>
      <c r="F2" s="10"/>
      <c r="G2" s="4"/>
    </row>
    <row r="3" spans="1:7" s="129" customFormat="1" ht="15.75" x14ac:dyDescent="0.25">
      <c r="A3" s="47"/>
      <c r="B3" s="48"/>
      <c r="C3" s="2"/>
      <c r="D3" s="2"/>
      <c r="E3" s="2"/>
      <c r="F3" s="10"/>
      <c r="G3" s="4"/>
    </row>
    <row r="4" spans="1:7" s="129" customFormat="1" ht="15.75" x14ac:dyDescent="0.25">
      <c r="A4" s="145" t="s">
        <v>1155</v>
      </c>
      <c r="B4" s="145"/>
      <c r="C4" s="146"/>
      <c r="D4" s="146"/>
      <c r="E4" s="146"/>
      <c r="F4" s="147"/>
      <c r="G4" s="146"/>
    </row>
    <row r="5" spans="1:7" s="129" customFormat="1" ht="15.75" x14ac:dyDescent="0.25">
      <c r="A5" s="145" t="s">
        <v>1156</v>
      </c>
      <c r="B5" s="145"/>
      <c r="C5" s="146"/>
      <c r="D5" s="146"/>
      <c r="E5" s="146"/>
      <c r="F5" s="147"/>
      <c r="G5" s="146"/>
    </row>
    <row r="6" spans="1:7" s="129" customFormat="1" ht="15.75" x14ac:dyDescent="0.25">
      <c r="A6" s="145" t="s">
        <v>1157</v>
      </c>
      <c r="B6" s="145"/>
      <c r="C6" s="146"/>
      <c r="D6" s="146"/>
      <c r="E6" s="146"/>
      <c r="F6" s="147"/>
      <c r="G6" s="146"/>
    </row>
    <row r="7" spans="1:7" s="129" customFormat="1" x14ac:dyDescent="0.25">
      <c r="F7" s="148"/>
    </row>
    <row r="8" spans="1:7" s="129" customFormat="1" ht="15.75" x14ac:dyDescent="0.25">
      <c r="A8" s="114" t="s">
        <v>13</v>
      </c>
      <c r="B8" s="115" t="s">
        <v>12</v>
      </c>
      <c r="C8" s="116" t="s">
        <v>15</v>
      </c>
      <c r="D8" s="149" t="s">
        <v>521</v>
      </c>
      <c r="E8" s="116" t="s">
        <v>1</v>
      </c>
      <c r="F8" s="117" t="s">
        <v>8</v>
      </c>
      <c r="G8" s="114" t="s">
        <v>2</v>
      </c>
    </row>
    <row r="9" spans="1:7" s="129" customFormat="1" ht="15.75" x14ac:dyDescent="0.25">
      <c r="A9" s="150">
        <v>1</v>
      </c>
      <c r="B9" s="151" t="s">
        <v>1037</v>
      </c>
      <c r="C9" s="116"/>
      <c r="D9" s="116"/>
      <c r="E9" s="116"/>
      <c r="F9" s="108">
        <v>473700</v>
      </c>
      <c r="G9" s="114"/>
    </row>
    <row r="10" spans="1:7" s="129" customFormat="1" ht="15.75" x14ac:dyDescent="0.25">
      <c r="A10" s="150">
        <v>2</v>
      </c>
      <c r="B10" s="151" t="s">
        <v>1060</v>
      </c>
      <c r="C10" s="116"/>
      <c r="D10" s="116"/>
      <c r="E10" s="116"/>
      <c r="F10" s="108">
        <v>63632881</v>
      </c>
      <c r="G10" s="77"/>
    </row>
    <row r="11" spans="1:7" s="129" customFormat="1" ht="15.75" x14ac:dyDescent="0.25">
      <c r="A11" s="150">
        <v>3</v>
      </c>
      <c r="B11" s="151" t="s">
        <v>153</v>
      </c>
      <c r="C11" s="116"/>
      <c r="D11" s="116"/>
      <c r="E11" s="116"/>
      <c r="F11" s="108">
        <v>0</v>
      </c>
      <c r="G11" s="77"/>
    </row>
    <row r="12" spans="1:7" s="129" customFormat="1" ht="15.75" x14ac:dyDescent="0.25">
      <c r="A12" s="150">
        <v>4</v>
      </c>
      <c r="B12" s="151" t="s">
        <v>1049</v>
      </c>
      <c r="C12" s="116"/>
      <c r="D12" s="116"/>
      <c r="E12" s="116"/>
      <c r="F12" s="108">
        <v>0</v>
      </c>
      <c r="G12" s="77"/>
    </row>
    <row r="13" spans="1:7" s="129" customFormat="1" ht="15.75" x14ac:dyDescent="0.25">
      <c r="A13" s="150">
        <v>5</v>
      </c>
      <c r="B13" s="151" t="s">
        <v>38</v>
      </c>
      <c r="C13" s="107"/>
      <c r="D13" s="107"/>
      <c r="E13" s="107"/>
      <c r="F13" s="108">
        <v>1602665</v>
      </c>
      <c r="G13" s="152"/>
    </row>
    <row r="14" spans="1:7" s="129" customFormat="1" ht="15.75" x14ac:dyDescent="0.25">
      <c r="A14" s="150">
        <v>6</v>
      </c>
      <c r="B14" s="151" t="s">
        <v>227</v>
      </c>
      <c r="C14" s="107"/>
      <c r="D14" s="107"/>
      <c r="E14" s="107"/>
      <c r="F14" s="108">
        <v>0</v>
      </c>
      <c r="G14" s="152"/>
    </row>
    <row r="15" spans="1:7" s="129" customFormat="1" ht="15.75" x14ac:dyDescent="0.25">
      <c r="A15" s="150">
        <v>7</v>
      </c>
      <c r="B15" s="151" t="s">
        <v>548</v>
      </c>
      <c r="C15" s="107"/>
      <c r="D15" s="107"/>
      <c r="E15" s="107"/>
      <c r="F15" s="108">
        <v>0</v>
      </c>
      <c r="G15" s="152"/>
    </row>
    <row r="16" spans="1:7" s="129" customFormat="1" ht="15.75" x14ac:dyDescent="0.25">
      <c r="A16" s="150">
        <v>8</v>
      </c>
      <c r="B16" s="151" t="s">
        <v>794</v>
      </c>
      <c r="C16" s="107"/>
      <c r="D16" s="107"/>
      <c r="E16" s="107"/>
      <c r="F16" s="108">
        <v>0</v>
      </c>
      <c r="G16" s="152"/>
    </row>
    <row r="17" spans="1:8" s="129" customFormat="1" ht="15.75" x14ac:dyDescent="0.25">
      <c r="A17" s="150">
        <v>9</v>
      </c>
      <c r="B17" s="151" t="s">
        <v>41</v>
      </c>
      <c r="C17" s="107"/>
      <c r="D17" s="107"/>
      <c r="E17" s="107"/>
      <c r="F17" s="108">
        <v>358934</v>
      </c>
      <c r="G17" s="152"/>
    </row>
    <row r="18" spans="1:8" s="129" customFormat="1" ht="15.75" x14ac:dyDescent="0.25">
      <c r="A18" s="150">
        <v>10</v>
      </c>
      <c r="B18" s="151" t="s">
        <v>42</v>
      </c>
      <c r="C18" s="107"/>
      <c r="D18" s="107"/>
      <c r="E18" s="107"/>
      <c r="F18" s="108">
        <v>200000</v>
      </c>
      <c r="G18" s="152"/>
    </row>
    <row r="19" spans="1:8" s="129" customFormat="1" ht="15.75" x14ac:dyDescent="0.25">
      <c r="A19" s="150"/>
      <c r="B19" s="151"/>
      <c r="C19" s="107"/>
      <c r="D19" s="107"/>
      <c r="E19" s="107"/>
      <c r="F19" s="108"/>
      <c r="G19" s="77">
        <f>SUM(F9:F18)</f>
        <v>66268180</v>
      </c>
    </row>
    <row r="20" spans="1:8" s="129" customFormat="1" ht="15.75" x14ac:dyDescent="0.25">
      <c r="A20" s="150"/>
      <c r="B20" s="151"/>
      <c r="C20" s="153"/>
      <c r="D20" s="119"/>
      <c r="E20" s="107"/>
      <c r="F20" s="108"/>
      <c r="G20" s="77"/>
    </row>
    <row r="21" spans="1:8" s="129" customFormat="1" ht="15.75" x14ac:dyDescent="0.25">
      <c r="A21" s="150">
        <v>11</v>
      </c>
      <c r="B21" s="151" t="s">
        <v>1158</v>
      </c>
      <c r="C21" s="154" t="s">
        <v>611</v>
      </c>
      <c r="D21" s="119" t="s">
        <v>1159</v>
      </c>
      <c r="E21" s="107" t="s">
        <v>1163</v>
      </c>
      <c r="F21" s="108"/>
      <c r="G21" s="77">
        <v>28863000</v>
      </c>
    </row>
    <row r="22" spans="1:8" s="129" customFormat="1" ht="15.75" x14ac:dyDescent="0.25">
      <c r="A22" s="150">
        <v>12</v>
      </c>
      <c r="B22" s="151" t="s">
        <v>1162</v>
      </c>
      <c r="C22" s="154" t="s">
        <v>611</v>
      </c>
      <c r="D22" s="119" t="s">
        <v>1160</v>
      </c>
      <c r="E22" s="107" t="s">
        <v>1164</v>
      </c>
      <c r="F22" s="108"/>
      <c r="G22" s="77">
        <v>4858000</v>
      </c>
      <c r="H22" s="155"/>
    </row>
    <row r="23" spans="1:8" s="129" customFormat="1" ht="15.75" x14ac:dyDescent="0.25">
      <c r="A23" s="150"/>
      <c r="B23" s="151"/>
      <c r="C23" s="164"/>
      <c r="D23" s="165"/>
      <c r="E23" s="107"/>
      <c r="F23" s="108"/>
      <c r="G23" s="77"/>
      <c r="H23" s="155"/>
    </row>
    <row r="24" spans="1:8" s="129" customFormat="1" ht="15.75" x14ac:dyDescent="0.25">
      <c r="A24" s="150">
        <v>13</v>
      </c>
      <c r="B24" s="18" t="s">
        <v>1161</v>
      </c>
      <c r="C24" s="154" t="s">
        <v>272</v>
      </c>
      <c r="D24" s="119" t="s">
        <v>1165</v>
      </c>
      <c r="E24" s="107" t="s">
        <v>1166</v>
      </c>
      <c r="F24" s="108"/>
      <c r="G24" s="77">
        <v>10820</v>
      </c>
      <c r="H24" s="155"/>
    </row>
    <row r="25" spans="1:8" s="129" customFormat="1" ht="15.75" x14ac:dyDescent="0.25">
      <c r="A25" s="150"/>
      <c r="B25" s="151"/>
      <c r="C25" s="154"/>
      <c r="D25" s="119"/>
      <c r="E25" s="107"/>
      <c r="F25" s="108"/>
      <c r="G25" s="77"/>
      <c r="H25" s="155"/>
    </row>
    <row r="26" spans="1:8" s="129" customFormat="1" ht="15.75" x14ac:dyDescent="0.25">
      <c r="A26" s="150"/>
      <c r="B26" s="151"/>
      <c r="C26" s="107"/>
      <c r="D26" s="107"/>
      <c r="E26" s="107"/>
      <c r="F26" s="108"/>
      <c r="G26" s="77"/>
    </row>
    <row r="27" spans="1:8" s="129" customFormat="1" ht="15.75" x14ac:dyDescent="0.25">
      <c r="A27" s="150"/>
      <c r="B27" s="151"/>
      <c r="C27" s="151"/>
      <c r="D27" s="151"/>
      <c r="E27" s="115" t="s">
        <v>43</v>
      </c>
      <c r="F27" s="108"/>
      <c r="G27" s="156">
        <f>SUM(G19:G26)</f>
        <v>100000000</v>
      </c>
      <c r="H27" s="157"/>
    </row>
    <row r="28" spans="1:8" s="129" customFormat="1" ht="15.75" x14ac:dyDescent="0.25">
      <c r="A28" s="158"/>
      <c r="B28" s="146"/>
      <c r="C28" s="146"/>
      <c r="D28" s="146"/>
      <c r="E28" s="146"/>
      <c r="F28" s="147"/>
      <c r="G28" s="147"/>
    </row>
    <row r="29" spans="1:8" s="129" customFormat="1" ht="15.75" x14ac:dyDescent="0.25">
      <c r="A29" s="158"/>
      <c r="B29" s="146" t="s">
        <v>1167</v>
      </c>
      <c r="C29" s="146"/>
      <c r="D29" s="146"/>
      <c r="E29" s="146"/>
      <c r="F29" s="147"/>
      <c r="G29" s="146"/>
    </row>
    <row r="30" spans="1:8" s="129" customFormat="1" x14ac:dyDescent="0.25">
      <c r="A30" s="159"/>
      <c r="B30" s="160" t="s">
        <v>976</v>
      </c>
      <c r="C30" s="160" t="s">
        <v>31</v>
      </c>
      <c r="E30" s="159" t="s">
        <v>36</v>
      </c>
      <c r="F30" s="148"/>
    </row>
    <row r="31" spans="1:8" s="129" customFormat="1" x14ac:dyDescent="0.25">
      <c r="A31" s="159"/>
      <c r="F31" s="148"/>
    </row>
    <row r="32" spans="1:8" s="129" customFormat="1" x14ac:dyDescent="0.25">
      <c r="A32" s="159"/>
      <c r="F32" s="148"/>
    </row>
    <row r="33" spans="1:7" s="129" customFormat="1" x14ac:dyDescent="0.25">
      <c r="A33" s="159"/>
      <c r="F33" s="148"/>
    </row>
    <row r="34" spans="1:7" s="129" customFormat="1" x14ac:dyDescent="0.25">
      <c r="A34" s="159"/>
      <c r="F34" s="148"/>
    </row>
    <row r="35" spans="1:7" s="129" customFormat="1" x14ac:dyDescent="0.25">
      <c r="B35" s="161" t="s">
        <v>977</v>
      </c>
      <c r="C35" s="162" t="s">
        <v>768</v>
      </c>
      <c r="D35" s="162"/>
      <c r="E35" s="162" t="s">
        <v>3</v>
      </c>
      <c r="F35" s="163" t="s">
        <v>872</v>
      </c>
    </row>
    <row r="36" spans="1:7" s="129" customFormat="1" x14ac:dyDescent="0.25">
      <c r="B36" s="160" t="s">
        <v>978</v>
      </c>
      <c r="C36" s="129" t="s">
        <v>33</v>
      </c>
      <c r="E36" s="129" t="s">
        <v>6</v>
      </c>
      <c r="F36" s="148" t="s">
        <v>37</v>
      </c>
    </row>
    <row r="37" spans="1:7" s="129" customFormat="1" x14ac:dyDescent="0.25"/>
    <row r="38" spans="1:7" s="129" customFormat="1" ht="15.75" x14ac:dyDescent="0.25">
      <c r="A38" s="2" t="s">
        <v>0</v>
      </c>
      <c r="B38" s="3"/>
      <c r="C38" s="3"/>
      <c r="D38" s="3"/>
      <c r="E38" s="3"/>
      <c r="F38" s="9"/>
      <c r="G38" s="4"/>
    </row>
    <row r="39" spans="1:7" s="129" customFormat="1" ht="15.75" x14ac:dyDescent="0.25">
      <c r="A39" s="47" t="s">
        <v>1154</v>
      </c>
      <c r="B39" s="48"/>
      <c r="C39" s="2"/>
      <c r="D39" s="2"/>
      <c r="E39" s="2"/>
      <c r="F39" s="10"/>
      <c r="G39" s="4"/>
    </row>
    <row r="40" spans="1:7" s="129" customFormat="1" ht="15.75" x14ac:dyDescent="0.25">
      <c r="A40" s="47"/>
      <c r="B40" s="48"/>
      <c r="C40" s="2"/>
      <c r="D40" s="2"/>
      <c r="E40" s="2"/>
      <c r="F40" s="10"/>
      <c r="G40" s="4"/>
    </row>
    <row r="41" spans="1:7" s="129" customFormat="1" ht="15.75" x14ac:dyDescent="0.25">
      <c r="A41" s="145" t="s">
        <v>1168</v>
      </c>
      <c r="B41" s="145"/>
      <c r="C41" s="146"/>
      <c r="D41" s="146"/>
      <c r="E41" s="146"/>
      <c r="F41" s="147"/>
      <c r="G41" s="146"/>
    </row>
    <row r="42" spans="1:7" s="129" customFormat="1" ht="15.75" x14ac:dyDescent="0.25">
      <c r="A42" s="145" t="s">
        <v>1169</v>
      </c>
      <c r="B42" s="145"/>
      <c r="C42" s="146"/>
      <c r="D42" s="146"/>
      <c r="E42" s="146"/>
      <c r="F42" s="147"/>
      <c r="G42" s="146"/>
    </row>
    <row r="43" spans="1:7" s="129" customFormat="1" ht="15.75" x14ac:dyDescent="0.25">
      <c r="A43" s="145" t="s">
        <v>1036</v>
      </c>
      <c r="B43" s="145"/>
      <c r="C43" s="146"/>
      <c r="D43" s="146"/>
      <c r="E43" s="146"/>
      <c r="F43" s="147"/>
      <c r="G43" s="146"/>
    </row>
    <row r="44" spans="1:7" s="129" customFormat="1" x14ac:dyDescent="0.25">
      <c r="F44" s="148"/>
    </row>
    <row r="45" spans="1:7" s="129" customFormat="1" ht="15.75" x14ac:dyDescent="0.25">
      <c r="A45" s="114" t="s">
        <v>13</v>
      </c>
      <c r="B45" s="115" t="s">
        <v>12</v>
      </c>
      <c r="C45" s="116" t="s">
        <v>15</v>
      </c>
      <c r="D45" s="149" t="s">
        <v>521</v>
      </c>
      <c r="E45" s="116" t="s">
        <v>1</v>
      </c>
      <c r="F45" s="117" t="s">
        <v>8</v>
      </c>
      <c r="G45" s="114" t="s">
        <v>2</v>
      </c>
    </row>
    <row r="46" spans="1:7" s="129" customFormat="1" ht="15.75" x14ac:dyDescent="0.25">
      <c r="A46" s="150">
        <v>1</v>
      </c>
      <c r="B46" s="151" t="s">
        <v>1037</v>
      </c>
      <c r="C46" s="116"/>
      <c r="D46" s="116"/>
      <c r="E46" s="116"/>
      <c r="F46" s="108">
        <v>0</v>
      </c>
      <c r="G46" s="114"/>
    </row>
    <row r="47" spans="1:7" s="129" customFormat="1" ht="15.75" x14ac:dyDescent="0.25">
      <c r="A47" s="150">
        <v>2</v>
      </c>
      <c r="B47" s="151" t="s">
        <v>39</v>
      </c>
      <c r="C47" s="116"/>
      <c r="D47" s="116"/>
      <c r="E47" s="116"/>
      <c r="F47" s="108">
        <v>15833460</v>
      </c>
      <c r="G47" s="77"/>
    </row>
    <row r="48" spans="1:7" s="129" customFormat="1" ht="15.75" x14ac:dyDescent="0.25">
      <c r="A48" s="150">
        <v>3</v>
      </c>
      <c r="B48" s="151" t="s">
        <v>153</v>
      </c>
      <c r="C48" s="116"/>
      <c r="D48" s="116"/>
      <c r="E48" s="116"/>
      <c r="F48" s="108">
        <v>0</v>
      </c>
      <c r="G48" s="77"/>
    </row>
    <row r="49" spans="1:8" s="129" customFormat="1" ht="15.75" x14ac:dyDescent="0.25">
      <c r="A49" s="150">
        <v>4</v>
      </c>
      <c r="B49" s="151" t="s">
        <v>1049</v>
      </c>
      <c r="C49" s="116"/>
      <c r="D49" s="116"/>
      <c r="E49" s="116"/>
      <c r="F49" s="108">
        <v>0</v>
      </c>
      <c r="G49" s="77"/>
    </row>
    <row r="50" spans="1:8" s="129" customFormat="1" ht="15.75" x14ac:dyDescent="0.25">
      <c r="A50" s="150">
        <v>5</v>
      </c>
      <c r="B50" s="151" t="s">
        <v>38</v>
      </c>
      <c r="C50" s="107"/>
      <c r="D50" s="107"/>
      <c r="E50" s="107"/>
      <c r="F50" s="108">
        <v>395837</v>
      </c>
      <c r="G50" s="152"/>
    </row>
    <row r="51" spans="1:8" s="129" customFormat="1" ht="15.75" x14ac:dyDescent="0.25">
      <c r="A51" s="150">
        <v>6</v>
      </c>
      <c r="B51" s="151" t="s">
        <v>227</v>
      </c>
      <c r="C51" s="107"/>
      <c r="D51" s="107"/>
      <c r="E51" s="107"/>
      <c r="F51" s="108">
        <v>0</v>
      </c>
      <c r="G51" s="152"/>
    </row>
    <row r="52" spans="1:8" s="129" customFormat="1" ht="15.75" x14ac:dyDescent="0.25">
      <c r="A52" s="150">
        <v>7</v>
      </c>
      <c r="B52" s="151" t="s">
        <v>548</v>
      </c>
      <c r="C52" s="107"/>
      <c r="D52" s="107"/>
      <c r="E52" s="107"/>
      <c r="F52" s="108">
        <v>0</v>
      </c>
      <c r="G52" s="152"/>
    </row>
    <row r="53" spans="1:8" s="129" customFormat="1" ht="15.75" x14ac:dyDescent="0.25">
      <c r="A53" s="150">
        <v>8</v>
      </c>
      <c r="B53" s="151" t="s">
        <v>794</v>
      </c>
      <c r="C53" s="107"/>
      <c r="D53" s="107"/>
      <c r="E53" s="107"/>
      <c r="F53" s="108">
        <v>0</v>
      </c>
      <c r="G53" s="152"/>
    </row>
    <row r="54" spans="1:8" s="129" customFormat="1" ht="15.75" x14ac:dyDescent="0.25">
      <c r="A54" s="150">
        <v>9</v>
      </c>
      <c r="B54" s="151" t="s">
        <v>41</v>
      </c>
      <c r="C54" s="107"/>
      <c r="D54" s="107"/>
      <c r="E54" s="107"/>
      <c r="F54" s="108">
        <v>1200000</v>
      </c>
      <c r="G54" s="152"/>
    </row>
    <row r="55" spans="1:8" s="129" customFormat="1" ht="15.75" x14ac:dyDescent="0.25">
      <c r="A55" s="150">
        <v>10</v>
      </c>
      <c r="B55" s="151" t="s">
        <v>42</v>
      </c>
      <c r="C55" s="107"/>
      <c r="D55" s="107"/>
      <c r="E55" s="107"/>
      <c r="F55" s="108">
        <v>200000</v>
      </c>
      <c r="G55" s="152"/>
    </row>
    <row r="56" spans="1:8" s="129" customFormat="1" ht="15.75" x14ac:dyDescent="0.25">
      <c r="A56" s="150"/>
      <c r="B56" s="151"/>
      <c r="C56" s="107"/>
      <c r="D56" s="107"/>
      <c r="E56" s="107"/>
      <c r="F56" s="108"/>
      <c r="G56" s="77">
        <f>SUM(F46:F55)</f>
        <v>17629297</v>
      </c>
    </row>
    <row r="57" spans="1:8" s="129" customFormat="1" ht="15.75" x14ac:dyDescent="0.25">
      <c r="A57" s="150"/>
      <c r="B57" s="151"/>
      <c r="C57" s="153"/>
      <c r="D57" s="119"/>
      <c r="E57" s="107"/>
      <c r="F57" s="108"/>
      <c r="G57" s="77"/>
    </row>
    <row r="58" spans="1:8" s="129" customFormat="1" ht="15.75" x14ac:dyDescent="0.25">
      <c r="A58" s="150">
        <v>11</v>
      </c>
      <c r="B58" s="151" t="s">
        <v>1170</v>
      </c>
      <c r="C58" s="154" t="s">
        <v>611</v>
      </c>
      <c r="D58" s="119" t="s">
        <v>1171</v>
      </c>
      <c r="E58" s="107" t="s">
        <v>1172</v>
      </c>
      <c r="F58" s="108"/>
      <c r="G58" s="77">
        <v>106000000</v>
      </c>
    </row>
    <row r="59" spans="1:8" s="129" customFormat="1" ht="15.75" x14ac:dyDescent="0.25">
      <c r="A59" s="150">
        <v>12</v>
      </c>
      <c r="B59" s="151" t="s">
        <v>364</v>
      </c>
      <c r="C59" s="154" t="s">
        <v>611</v>
      </c>
      <c r="D59" s="119" t="s">
        <v>1173</v>
      </c>
      <c r="E59" s="107" t="s">
        <v>1172</v>
      </c>
      <c r="F59" s="108"/>
      <c r="G59" s="77">
        <v>6000000</v>
      </c>
      <c r="H59" s="155"/>
    </row>
    <row r="60" spans="1:8" s="129" customFormat="1" ht="15.75" x14ac:dyDescent="0.25">
      <c r="A60" s="150"/>
      <c r="B60" s="151"/>
      <c r="C60" s="164"/>
      <c r="D60" s="165"/>
      <c r="E60" s="107"/>
      <c r="F60" s="108"/>
      <c r="G60" s="77"/>
      <c r="H60" s="155"/>
    </row>
    <row r="61" spans="1:8" ht="15.75" x14ac:dyDescent="0.25">
      <c r="A61" s="17">
        <v>13</v>
      </c>
      <c r="B61" s="18" t="s">
        <v>1174</v>
      </c>
      <c r="C61" s="154" t="s">
        <v>611</v>
      </c>
      <c r="D61" s="76"/>
      <c r="E61" s="107"/>
      <c r="F61" s="19"/>
      <c r="G61" s="39">
        <v>20360000</v>
      </c>
    </row>
    <row r="62" spans="1:8" ht="15.75" x14ac:dyDescent="0.25">
      <c r="A62" s="17">
        <v>14</v>
      </c>
      <c r="B62" s="18" t="s">
        <v>1174</v>
      </c>
      <c r="C62" s="154" t="s">
        <v>272</v>
      </c>
      <c r="D62" s="76" t="s">
        <v>1175</v>
      </c>
      <c r="E62" s="107" t="s">
        <v>1172</v>
      </c>
      <c r="F62" s="19"/>
      <c r="G62" s="39">
        <v>10703</v>
      </c>
    </row>
    <row r="63" spans="1:8" s="129" customFormat="1" ht="15.75" x14ac:dyDescent="0.25">
      <c r="A63" s="150"/>
      <c r="B63" s="151"/>
      <c r="C63" s="107"/>
      <c r="D63" s="107"/>
      <c r="E63" s="107"/>
      <c r="F63" s="108"/>
      <c r="G63" s="77"/>
    </row>
    <row r="64" spans="1:8" s="129" customFormat="1" ht="15.75" x14ac:dyDescent="0.25">
      <c r="A64" s="150"/>
      <c r="B64" s="151"/>
      <c r="C64" s="151"/>
      <c r="D64" s="151"/>
      <c r="E64" s="115" t="s">
        <v>43</v>
      </c>
      <c r="F64" s="108"/>
      <c r="G64" s="156">
        <f>SUM(G56:G63)</f>
        <v>150000000</v>
      </c>
      <c r="H64" s="157">
        <v>150000000</v>
      </c>
    </row>
    <row r="65" spans="1:7" s="129" customFormat="1" ht="15.75" x14ac:dyDescent="0.25">
      <c r="A65" s="158"/>
      <c r="B65" s="146"/>
      <c r="C65" s="146"/>
      <c r="D65" s="146"/>
      <c r="E65" s="146"/>
      <c r="F65" s="147"/>
      <c r="G65" s="147"/>
    </row>
    <row r="66" spans="1:7" s="129" customFormat="1" ht="15.75" x14ac:dyDescent="0.25">
      <c r="A66" s="158"/>
      <c r="B66" s="146" t="s">
        <v>1167</v>
      </c>
      <c r="C66" s="146"/>
      <c r="D66" s="146"/>
      <c r="E66" s="146"/>
      <c r="F66" s="147"/>
      <c r="G66" s="146"/>
    </row>
    <row r="67" spans="1:7" s="129" customFormat="1" x14ac:dyDescent="0.25">
      <c r="A67" s="159"/>
      <c r="B67" s="160" t="s">
        <v>976</v>
      </c>
      <c r="C67" s="160" t="s">
        <v>31</v>
      </c>
      <c r="E67" s="159" t="s">
        <v>36</v>
      </c>
      <c r="F67" s="148"/>
    </row>
    <row r="68" spans="1:7" s="129" customFormat="1" x14ac:dyDescent="0.25">
      <c r="A68" s="159"/>
      <c r="F68" s="148"/>
    </row>
    <row r="69" spans="1:7" s="129" customFormat="1" x14ac:dyDescent="0.25">
      <c r="A69" s="159"/>
      <c r="F69" s="148"/>
    </row>
    <row r="70" spans="1:7" s="129" customFormat="1" x14ac:dyDescent="0.25">
      <c r="A70" s="159"/>
      <c r="F70" s="148"/>
    </row>
    <row r="71" spans="1:7" s="129" customFormat="1" x14ac:dyDescent="0.25">
      <c r="A71" s="159"/>
      <c r="F71" s="148"/>
    </row>
    <row r="72" spans="1:7" s="129" customFormat="1" x14ac:dyDescent="0.25">
      <c r="B72" s="161" t="s">
        <v>977</v>
      </c>
      <c r="C72" s="162" t="s">
        <v>768</v>
      </c>
      <c r="D72" s="162"/>
      <c r="E72" s="162" t="s">
        <v>3</v>
      </c>
      <c r="F72" s="163" t="s">
        <v>872</v>
      </c>
    </row>
    <row r="73" spans="1:7" s="129" customFormat="1" x14ac:dyDescent="0.25">
      <c r="B73" s="160" t="s">
        <v>978</v>
      </c>
      <c r="C73" s="129" t="s">
        <v>33</v>
      </c>
      <c r="E73" s="129" t="s">
        <v>6</v>
      </c>
      <c r="F73" s="148" t="s">
        <v>37</v>
      </c>
    </row>
    <row r="75" spans="1:7" s="129" customFormat="1" ht="15.75" x14ac:dyDescent="0.25">
      <c r="A75" s="2" t="s">
        <v>0</v>
      </c>
      <c r="B75" s="3"/>
      <c r="C75" s="3"/>
      <c r="D75" s="3"/>
      <c r="E75" s="3"/>
      <c r="F75" s="9"/>
      <c r="G75" s="4"/>
    </row>
    <row r="76" spans="1:7" s="129" customFormat="1" ht="15.75" x14ac:dyDescent="0.25">
      <c r="A76" s="47" t="s">
        <v>1154</v>
      </c>
      <c r="B76" s="48"/>
      <c r="C76" s="2"/>
      <c r="D76" s="2"/>
      <c r="E76" s="2"/>
      <c r="F76" s="10"/>
      <c r="G76" s="4"/>
    </row>
    <row r="77" spans="1:7" s="129" customFormat="1" ht="15.75" x14ac:dyDescent="0.25">
      <c r="A77" s="47"/>
      <c r="B77" s="48"/>
      <c r="C77" s="2"/>
      <c r="D77" s="2"/>
      <c r="E77" s="2"/>
      <c r="F77" s="10"/>
      <c r="G77" s="4"/>
    </row>
    <row r="78" spans="1:7" s="129" customFormat="1" ht="15.75" x14ac:dyDescent="0.25">
      <c r="A78" s="145" t="s">
        <v>1176</v>
      </c>
      <c r="B78" s="145"/>
      <c r="C78" s="146"/>
      <c r="D78" s="146"/>
      <c r="E78" s="146"/>
      <c r="F78" s="147"/>
      <c r="G78" s="146"/>
    </row>
    <row r="79" spans="1:7" s="129" customFormat="1" ht="15.75" x14ac:dyDescent="0.25">
      <c r="A79" s="145" t="s">
        <v>1177</v>
      </c>
      <c r="B79" s="145"/>
      <c r="C79" s="146"/>
      <c r="D79" s="146"/>
      <c r="E79" s="146"/>
      <c r="F79" s="147"/>
      <c r="G79" s="146"/>
    </row>
    <row r="80" spans="1:7" s="129" customFormat="1" ht="15.75" x14ac:dyDescent="0.25">
      <c r="A80" s="145" t="s">
        <v>994</v>
      </c>
      <c r="B80" s="145"/>
      <c r="C80" s="146"/>
      <c r="D80" s="146"/>
      <c r="E80" s="146"/>
      <c r="F80" s="147"/>
      <c r="G80" s="146"/>
    </row>
    <row r="81" spans="1:8" s="129" customFormat="1" x14ac:dyDescent="0.25">
      <c r="F81" s="148"/>
    </row>
    <row r="82" spans="1:8" s="129" customFormat="1" ht="15.75" x14ac:dyDescent="0.25">
      <c r="A82" s="114" t="s">
        <v>13</v>
      </c>
      <c r="B82" s="115" t="s">
        <v>12</v>
      </c>
      <c r="C82" s="116" t="s">
        <v>15</v>
      </c>
      <c r="D82" s="149" t="s">
        <v>521</v>
      </c>
      <c r="E82" s="116" t="s">
        <v>1</v>
      </c>
      <c r="F82" s="117" t="s">
        <v>8</v>
      </c>
      <c r="G82" s="114" t="s">
        <v>2</v>
      </c>
    </row>
    <row r="83" spans="1:8" s="129" customFormat="1" ht="15.75" x14ac:dyDescent="0.25">
      <c r="A83" s="150">
        <v>1</v>
      </c>
      <c r="B83" s="151" t="s">
        <v>1037</v>
      </c>
      <c r="C83" s="116"/>
      <c r="D83" s="116"/>
      <c r="E83" s="116"/>
      <c r="F83" s="108">
        <v>0</v>
      </c>
      <c r="G83" s="114"/>
    </row>
    <row r="84" spans="1:8" s="129" customFormat="1" ht="15.75" x14ac:dyDescent="0.25">
      <c r="A84" s="150">
        <v>2</v>
      </c>
      <c r="B84" s="151" t="s">
        <v>1060</v>
      </c>
      <c r="C84" s="116"/>
      <c r="D84" s="116"/>
      <c r="E84" s="116"/>
      <c r="F84" s="108">
        <v>43833700</v>
      </c>
      <c r="G84" s="77"/>
    </row>
    <row r="85" spans="1:8" s="129" customFormat="1" ht="15.75" x14ac:dyDescent="0.25">
      <c r="A85" s="150">
        <v>3</v>
      </c>
      <c r="B85" s="151" t="s">
        <v>153</v>
      </c>
      <c r="C85" s="116"/>
      <c r="D85" s="116"/>
      <c r="E85" s="116"/>
      <c r="F85" s="108">
        <v>0</v>
      </c>
      <c r="G85" s="77"/>
    </row>
    <row r="86" spans="1:8" s="129" customFormat="1" ht="15.75" x14ac:dyDescent="0.25">
      <c r="A86" s="150">
        <v>4</v>
      </c>
      <c r="B86" s="151" t="s">
        <v>1049</v>
      </c>
      <c r="C86" s="116"/>
      <c r="D86" s="116"/>
      <c r="E86" s="116"/>
      <c r="F86" s="108">
        <v>0</v>
      </c>
      <c r="G86" s="77"/>
    </row>
    <row r="87" spans="1:8" s="129" customFormat="1" ht="15.75" x14ac:dyDescent="0.25">
      <c r="A87" s="150">
        <v>5</v>
      </c>
      <c r="B87" s="151" t="s">
        <v>38</v>
      </c>
      <c r="C87" s="107"/>
      <c r="D87" s="107"/>
      <c r="E87" s="107"/>
      <c r="F87" s="108">
        <v>1095843</v>
      </c>
      <c r="G87" s="152"/>
    </row>
    <row r="88" spans="1:8" s="129" customFormat="1" ht="15.75" x14ac:dyDescent="0.25">
      <c r="A88" s="150">
        <v>6</v>
      </c>
      <c r="B88" s="151" t="s">
        <v>227</v>
      </c>
      <c r="C88" s="107"/>
      <c r="D88" s="107"/>
      <c r="E88" s="107"/>
      <c r="F88" s="108">
        <v>0</v>
      </c>
      <c r="G88" s="152"/>
    </row>
    <row r="89" spans="1:8" s="129" customFormat="1" ht="15.75" x14ac:dyDescent="0.25">
      <c r="A89" s="150">
        <v>7</v>
      </c>
      <c r="B89" s="151" t="s">
        <v>548</v>
      </c>
      <c r="C89" s="107"/>
      <c r="D89" s="107"/>
      <c r="E89" s="107"/>
      <c r="F89" s="108">
        <v>0</v>
      </c>
      <c r="G89" s="152"/>
    </row>
    <row r="90" spans="1:8" s="129" customFormat="1" ht="15.75" x14ac:dyDescent="0.25">
      <c r="A90" s="150">
        <v>8</v>
      </c>
      <c r="B90" s="151" t="s">
        <v>794</v>
      </c>
      <c r="C90" s="107"/>
      <c r="D90" s="107"/>
      <c r="E90" s="107"/>
      <c r="F90" s="108">
        <v>0</v>
      </c>
      <c r="G90" s="152"/>
    </row>
    <row r="91" spans="1:8" s="129" customFormat="1" ht="15.75" x14ac:dyDescent="0.25">
      <c r="A91" s="150">
        <v>9</v>
      </c>
      <c r="B91" s="151" t="s">
        <v>41</v>
      </c>
      <c r="C91" s="107"/>
      <c r="D91" s="107"/>
      <c r="E91" s="107"/>
      <c r="F91" s="108">
        <v>561663</v>
      </c>
      <c r="G91" s="152"/>
    </row>
    <row r="92" spans="1:8" s="129" customFormat="1" ht="15.75" x14ac:dyDescent="0.25">
      <c r="A92" s="150">
        <v>10</v>
      </c>
      <c r="B92" s="151" t="s">
        <v>42</v>
      </c>
      <c r="C92" s="107"/>
      <c r="D92" s="107"/>
      <c r="E92" s="107"/>
      <c r="F92" s="108">
        <v>200000</v>
      </c>
      <c r="G92" s="152"/>
    </row>
    <row r="93" spans="1:8" s="129" customFormat="1" ht="15.75" x14ac:dyDescent="0.25">
      <c r="A93" s="150"/>
      <c r="B93" s="151"/>
      <c r="C93" s="107"/>
      <c r="D93" s="107"/>
      <c r="E93" s="107"/>
      <c r="F93" s="108"/>
      <c r="G93" s="77">
        <f>SUM(F83:F92)</f>
        <v>45691206</v>
      </c>
    </row>
    <row r="94" spans="1:8" s="129" customFormat="1" ht="15.75" x14ac:dyDescent="0.25">
      <c r="A94" s="150"/>
      <c r="B94" s="151"/>
      <c r="C94" s="153"/>
      <c r="D94" s="119"/>
      <c r="E94" s="107"/>
      <c r="F94" s="108"/>
      <c r="G94" s="77"/>
    </row>
    <row r="95" spans="1:8" s="129" customFormat="1" ht="15.75" x14ac:dyDescent="0.25">
      <c r="A95" s="150">
        <v>11</v>
      </c>
      <c r="B95" s="151" t="s">
        <v>1178</v>
      </c>
      <c r="C95" s="154" t="s">
        <v>611</v>
      </c>
      <c r="D95" s="119" t="s">
        <v>1180</v>
      </c>
      <c r="E95" s="107" t="s">
        <v>1181</v>
      </c>
      <c r="F95" s="108"/>
      <c r="G95" s="77">
        <v>20561000</v>
      </c>
    </row>
    <row r="96" spans="1:8" s="129" customFormat="1" ht="15.75" x14ac:dyDescent="0.25">
      <c r="A96" s="150">
        <v>12</v>
      </c>
      <c r="B96" s="151" t="s">
        <v>1179</v>
      </c>
      <c r="C96" s="154" t="s">
        <v>611</v>
      </c>
      <c r="D96" s="119" t="s">
        <v>1182</v>
      </c>
      <c r="E96" s="107" t="s">
        <v>1181</v>
      </c>
      <c r="F96" s="108"/>
      <c r="G96" s="77">
        <v>26000000</v>
      </c>
      <c r="H96" s="155"/>
    </row>
    <row r="97" spans="1:8" s="129" customFormat="1" ht="15.75" x14ac:dyDescent="0.25">
      <c r="A97" s="150"/>
      <c r="B97" s="151"/>
      <c r="C97" s="164"/>
      <c r="D97" s="165"/>
      <c r="E97" s="107"/>
      <c r="F97" s="108"/>
      <c r="G97" s="77"/>
      <c r="H97" s="155"/>
    </row>
    <row r="98" spans="1:8" ht="15.75" x14ac:dyDescent="0.25">
      <c r="A98" s="17">
        <v>13</v>
      </c>
      <c r="B98" s="18" t="s">
        <v>1183</v>
      </c>
      <c r="C98" s="154" t="s">
        <v>611</v>
      </c>
      <c r="D98" s="76"/>
      <c r="E98" s="107"/>
      <c r="F98" s="19"/>
      <c r="G98" s="39">
        <v>7730000</v>
      </c>
    </row>
    <row r="99" spans="1:8" ht="15.75" x14ac:dyDescent="0.25">
      <c r="A99" s="17">
        <v>14</v>
      </c>
      <c r="B99" s="18" t="s">
        <v>1183</v>
      </c>
      <c r="C99" s="154" t="s">
        <v>272</v>
      </c>
      <c r="D99" s="76" t="s">
        <v>1184</v>
      </c>
      <c r="E99" s="107" t="s">
        <v>1181</v>
      </c>
      <c r="F99" s="19"/>
      <c r="G99" s="39">
        <v>17794</v>
      </c>
    </row>
    <row r="100" spans="1:8" s="129" customFormat="1" ht="15.75" x14ac:dyDescent="0.25">
      <c r="A100" s="150"/>
      <c r="B100" s="151"/>
      <c r="C100" s="107"/>
      <c r="D100" s="107"/>
      <c r="E100" s="107"/>
      <c r="F100" s="108"/>
      <c r="G100" s="77"/>
    </row>
    <row r="101" spans="1:8" s="129" customFormat="1" ht="15.75" x14ac:dyDescent="0.25">
      <c r="A101" s="150"/>
      <c r="B101" s="151"/>
      <c r="C101" s="151"/>
      <c r="D101" s="151"/>
      <c r="E101" s="115" t="s">
        <v>43</v>
      </c>
      <c r="F101" s="108"/>
      <c r="G101" s="156">
        <f>SUM(G93:G100)</f>
        <v>100000000</v>
      </c>
      <c r="H101" s="157">
        <v>100000000</v>
      </c>
    </row>
    <row r="102" spans="1:8" s="129" customFormat="1" ht="15.75" x14ac:dyDescent="0.25">
      <c r="A102" s="158"/>
      <c r="B102" s="146"/>
      <c r="C102" s="146"/>
      <c r="D102" s="146"/>
      <c r="E102" s="146"/>
      <c r="F102" s="147"/>
      <c r="G102" s="147"/>
    </row>
    <row r="103" spans="1:8" s="129" customFormat="1" ht="15.75" x14ac:dyDescent="0.25">
      <c r="A103" s="158"/>
      <c r="B103" s="146" t="s">
        <v>1167</v>
      </c>
      <c r="C103" s="146"/>
      <c r="D103" s="146"/>
      <c r="E103" s="146"/>
      <c r="F103" s="147"/>
      <c r="G103" s="146"/>
    </row>
    <row r="104" spans="1:8" s="129" customFormat="1" x14ac:dyDescent="0.25">
      <c r="A104" s="159"/>
      <c r="B104" s="160" t="s">
        <v>976</v>
      </c>
      <c r="C104" s="160" t="s">
        <v>31</v>
      </c>
      <c r="E104" s="159" t="s">
        <v>36</v>
      </c>
      <c r="F104" s="148"/>
    </row>
    <row r="105" spans="1:8" s="129" customFormat="1" x14ac:dyDescent="0.25">
      <c r="A105" s="159"/>
      <c r="F105" s="148"/>
    </row>
    <row r="106" spans="1:8" s="129" customFormat="1" x14ac:dyDescent="0.25">
      <c r="A106" s="159"/>
      <c r="F106" s="148"/>
    </row>
    <row r="107" spans="1:8" s="129" customFormat="1" x14ac:dyDescent="0.25">
      <c r="A107" s="159"/>
      <c r="F107" s="148"/>
    </row>
    <row r="108" spans="1:8" s="129" customFormat="1" x14ac:dyDescent="0.25">
      <c r="A108" s="159"/>
      <c r="F108" s="148"/>
    </row>
    <row r="109" spans="1:8" s="129" customFormat="1" x14ac:dyDescent="0.25">
      <c r="B109" s="161" t="s">
        <v>977</v>
      </c>
      <c r="C109" s="162" t="s">
        <v>768</v>
      </c>
      <c r="D109" s="162"/>
      <c r="E109" s="162" t="s">
        <v>3</v>
      </c>
      <c r="F109" s="163" t="s">
        <v>872</v>
      </c>
    </row>
    <row r="110" spans="1:8" s="129" customFormat="1" x14ac:dyDescent="0.25">
      <c r="B110" s="160" t="s">
        <v>978</v>
      </c>
      <c r="C110" s="129" t="s">
        <v>33</v>
      </c>
      <c r="E110" s="129" t="s">
        <v>6</v>
      </c>
      <c r="F110" s="148" t="s">
        <v>37</v>
      </c>
    </row>
    <row r="112" spans="1:8" ht="15.75" x14ac:dyDescent="0.25">
      <c r="A112" s="2" t="s">
        <v>0</v>
      </c>
      <c r="B112" s="3"/>
      <c r="C112" s="3"/>
      <c r="D112" s="3"/>
      <c r="E112" s="3"/>
      <c r="F112" s="9"/>
      <c r="G112" s="4"/>
    </row>
    <row r="113" spans="1:7" ht="15.75" x14ac:dyDescent="0.25">
      <c r="A113" s="47" t="s">
        <v>1154</v>
      </c>
      <c r="B113" s="48"/>
      <c r="C113" s="2"/>
      <c r="D113" s="2"/>
      <c r="E113" s="2"/>
      <c r="F113" s="10"/>
      <c r="G113" s="4"/>
    </row>
    <row r="114" spans="1:7" ht="15.75" x14ac:dyDescent="0.25">
      <c r="A114" s="47"/>
      <c r="B114" s="48"/>
      <c r="C114" s="2"/>
      <c r="D114" s="2"/>
      <c r="E114" s="2"/>
      <c r="F114" s="10"/>
      <c r="G114" s="4"/>
    </row>
    <row r="115" spans="1:7" ht="15.75" x14ac:dyDescent="0.25">
      <c r="A115" s="145" t="s">
        <v>1185</v>
      </c>
      <c r="B115" s="145"/>
      <c r="C115" s="146"/>
      <c r="D115" s="146"/>
      <c r="E115" s="146"/>
      <c r="F115" s="147"/>
      <c r="G115" s="146"/>
    </row>
    <row r="116" spans="1:7" ht="15.75" x14ac:dyDescent="0.25">
      <c r="A116" s="145" t="s">
        <v>1186</v>
      </c>
      <c r="B116" s="145"/>
      <c r="C116" s="146"/>
      <c r="D116" s="146"/>
      <c r="E116" s="146"/>
      <c r="F116" s="147"/>
      <c r="G116" s="146"/>
    </row>
    <row r="117" spans="1:7" ht="15.75" x14ac:dyDescent="0.25">
      <c r="A117" s="145" t="s">
        <v>1187</v>
      </c>
      <c r="B117" s="145"/>
      <c r="C117" s="146"/>
      <c r="D117" s="146"/>
      <c r="E117" s="146"/>
      <c r="F117" s="147"/>
      <c r="G117" s="146"/>
    </row>
    <row r="118" spans="1:7" x14ac:dyDescent="0.25">
      <c r="A118" s="129"/>
      <c r="B118" s="129"/>
      <c r="C118" s="129"/>
      <c r="D118" s="129"/>
      <c r="E118" s="129"/>
      <c r="F118" s="148"/>
      <c r="G118" s="129"/>
    </row>
    <row r="119" spans="1:7" ht="15.75" x14ac:dyDescent="0.25">
      <c r="A119" s="114" t="s">
        <v>13</v>
      </c>
      <c r="B119" s="115" t="s">
        <v>12</v>
      </c>
      <c r="C119" s="116" t="s">
        <v>15</v>
      </c>
      <c r="D119" s="149" t="s">
        <v>521</v>
      </c>
      <c r="E119" s="116" t="s">
        <v>1</v>
      </c>
      <c r="F119" s="117" t="s">
        <v>8</v>
      </c>
      <c r="G119" s="114" t="s">
        <v>2</v>
      </c>
    </row>
    <row r="120" spans="1:7" ht="15.75" x14ac:dyDescent="0.25">
      <c r="A120" s="150">
        <v>1</v>
      </c>
      <c r="B120" s="151" t="s">
        <v>1037</v>
      </c>
      <c r="C120" s="116"/>
      <c r="D120" s="116"/>
      <c r="E120" s="116"/>
      <c r="F120" s="108">
        <v>0</v>
      </c>
      <c r="G120" s="114"/>
    </row>
    <row r="121" spans="1:7" ht="15.75" x14ac:dyDescent="0.25">
      <c r="A121" s="150">
        <v>2</v>
      </c>
      <c r="B121" s="151" t="s">
        <v>1060</v>
      </c>
      <c r="C121" s="116"/>
      <c r="D121" s="116"/>
      <c r="E121" s="116"/>
      <c r="F121" s="108">
        <v>58040000</v>
      </c>
      <c r="G121" s="77"/>
    </row>
    <row r="122" spans="1:7" ht="15.75" x14ac:dyDescent="0.25">
      <c r="A122" s="150">
        <v>3</v>
      </c>
      <c r="B122" s="151" t="s">
        <v>153</v>
      </c>
      <c r="C122" s="116"/>
      <c r="D122" s="116"/>
      <c r="E122" s="116"/>
      <c r="F122" s="108">
        <v>0</v>
      </c>
      <c r="G122" s="77"/>
    </row>
    <row r="123" spans="1:7" ht="15.75" x14ac:dyDescent="0.25">
      <c r="A123" s="150">
        <v>4</v>
      </c>
      <c r="B123" s="151" t="s">
        <v>1049</v>
      </c>
      <c r="C123" s="116"/>
      <c r="D123" s="116"/>
      <c r="E123" s="116"/>
      <c r="F123" s="108">
        <v>0</v>
      </c>
      <c r="G123" s="77"/>
    </row>
    <row r="124" spans="1:7" ht="15.75" x14ac:dyDescent="0.25">
      <c r="A124" s="150">
        <v>5</v>
      </c>
      <c r="B124" s="151" t="s">
        <v>38</v>
      </c>
      <c r="C124" s="107"/>
      <c r="D124" s="107"/>
      <c r="E124" s="107"/>
      <c r="F124" s="108">
        <v>1451000</v>
      </c>
      <c r="G124" s="152"/>
    </row>
    <row r="125" spans="1:7" ht="15.75" x14ac:dyDescent="0.25">
      <c r="A125" s="150">
        <v>6</v>
      </c>
      <c r="B125" s="151" t="s">
        <v>227</v>
      </c>
      <c r="C125" s="107"/>
      <c r="D125" s="107"/>
      <c r="E125" s="107"/>
      <c r="F125" s="108">
        <v>0</v>
      </c>
      <c r="G125" s="152"/>
    </row>
    <row r="126" spans="1:7" ht="15.75" x14ac:dyDescent="0.25">
      <c r="A126" s="150">
        <v>7</v>
      </c>
      <c r="B126" s="151" t="s">
        <v>548</v>
      </c>
      <c r="C126" s="107"/>
      <c r="D126" s="107"/>
      <c r="E126" s="107"/>
      <c r="F126" s="108">
        <v>18000</v>
      </c>
      <c r="G126" s="152"/>
    </row>
    <row r="127" spans="1:7" ht="15.75" x14ac:dyDescent="0.25">
      <c r="A127" s="150">
        <v>8</v>
      </c>
      <c r="B127" s="151" t="s">
        <v>794</v>
      </c>
      <c r="C127" s="107"/>
      <c r="D127" s="107"/>
      <c r="E127" s="107"/>
      <c r="F127" s="108">
        <v>0</v>
      </c>
      <c r="G127" s="152"/>
    </row>
    <row r="128" spans="1:7" ht="15.75" x14ac:dyDescent="0.25">
      <c r="A128" s="150">
        <v>9</v>
      </c>
      <c r="B128" s="151" t="s">
        <v>41</v>
      </c>
      <c r="C128" s="107"/>
      <c r="D128" s="107"/>
      <c r="E128" s="107"/>
      <c r="F128" s="108">
        <v>500000</v>
      </c>
      <c r="G128" s="152"/>
    </row>
    <row r="129" spans="1:8" ht="15.75" x14ac:dyDescent="0.25">
      <c r="A129" s="150">
        <v>10</v>
      </c>
      <c r="B129" s="151" t="s">
        <v>42</v>
      </c>
      <c r="C129" s="107"/>
      <c r="D129" s="107"/>
      <c r="E129" s="107"/>
      <c r="F129" s="108">
        <v>200000</v>
      </c>
      <c r="G129" s="152"/>
    </row>
    <row r="130" spans="1:8" ht="15.75" x14ac:dyDescent="0.25">
      <c r="A130" s="150"/>
      <c r="B130" s="151"/>
      <c r="C130" s="107"/>
      <c r="D130" s="107"/>
      <c r="E130" s="107"/>
      <c r="F130" s="108"/>
      <c r="G130" s="77">
        <f>SUM(F120:F129)</f>
        <v>60209000</v>
      </c>
    </row>
    <row r="131" spans="1:8" ht="15.75" x14ac:dyDescent="0.25">
      <c r="A131" s="150"/>
      <c r="B131" s="151"/>
      <c r="C131" s="153"/>
      <c r="D131" s="119"/>
      <c r="E131" s="107"/>
      <c r="F131" s="108"/>
      <c r="G131" s="77"/>
    </row>
    <row r="132" spans="1:8" ht="15.75" x14ac:dyDescent="0.25">
      <c r="A132" s="150">
        <v>11</v>
      </c>
      <c r="B132" s="151" t="s">
        <v>342</v>
      </c>
      <c r="C132" s="154" t="s">
        <v>611</v>
      </c>
      <c r="D132" s="119" t="s">
        <v>1188</v>
      </c>
      <c r="E132" s="107" t="s">
        <v>1189</v>
      </c>
      <c r="F132" s="108"/>
      <c r="G132" s="77">
        <v>10000000</v>
      </c>
    </row>
    <row r="133" spans="1:8" ht="15.75" x14ac:dyDescent="0.25">
      <c r="A133" s="150">
        <v>12</v>
      </c>
      <c r="B133" s="151" t="s">
        <v>1190</v>
      </c>
      <c r="C133" s="154" t="s">
        <v>611</v>
      </c>
      <c r="D133" s="165"/>
      <c r="E133" s="107"/>
      <c r="F133" s="108"/>
      <c r="G133" s="77">
        <v>20000000</v>
      </c>
    </row>
    <row r="134" spans="1:8" ht="15.75" x14ac:dyDescent="0.25">
      <c r="A134" s="150"/>
      <c r="B134" s="151"/>
      <c r="C134" s="164"/>
      <c r="D134" s="165"/>
      <c r="E134" s="107"/>
      <c r="F134" s="108"/>
      <c r="G134" s="77"/>
    </row>
    <row r="135" spans="1:8" ht="15.75" x14ac:dyDescent="0.25">
      <c r="A135" s="17">
        <v>13</v>
      </c>
      <c r="B135" s="18" t="s">
        <v>1191</v>
      </c>
      <c r="C135" s="154" t="s">
        <v>611</v>
      </c>
      <c r="D135" s="76" t="s">
        <v>1192</v>
      </c>
      <c r="E135" s="107" t="s">
        <v>1193</v>
      </c>
      <c r="F135" s="19"/>
      <c r="G135" s="39">
        <v>20000000</v>
      </c>
    </row>
    <row r="136" spans="1:8" ht="15.75" x14ac:dyDescent="0.25">
      <c r="A136" s="17"/>
      <c r="B136" s="18"/>
      <c r="C136" s="154"/>
      <c r="D136" s="76"/>
      <c r="E136" s="107"/>
      <c r="F136" s="19"/>
      <c r="G136" s="39"/>
    </row>
    <row r="137" spans="1:8" ht="15.75" x14ac:dyDescent="0.25">
      <c r="A137" s="150"/>
      <c r="B137" s="151"/>
      <c r="C137" s="107"/>
      <c r="D137" s="107"/>
      <c r="E137" s="107"/>
      <c r="F137" s="108"/>
      <c r="G137" s="77"/>
    </row>
    <row r="138" spans="1:8" ht="15.75" x14ac:dyDescent="0.25">
      <c r="A138" s="150"/>
      <c r="B138" s="151"/>
      <c r="C138" s="151"/>
      <c r="D138" s="151"/>
      <c r="E138" s="115" t="s">
        <v>43</v>
      </c>
      <c r="F138" s="108"/>
      <c r="G138" s="156">
        <f>SUM(G130:G137)</f>
        <v>110209000</v>
      </c>
      <c r="H138" s="123">
        <v>110209000</v>
      </c>
    </row>
    <row r="139" spans="1:8" ht="15.75" x14ac:dyDescent="0.25">
      <c r="A139" s="158"/>
      <c r="B139" s="146"/>
      <c r="C139" s="146"/>
      <c r="D139" s="146"/>
      <c r="E139" s="146"/>
      <c r="F139" s="147"/>
      <c r="G139" s="147"/>
    </row>
    <row r="140" spans="1:8" ht="15.75" x14ac:dyDescent="0.25">
      <c r="A140" s="158"/>
      <c r="B140" s="146" t="s">
        <v>1167</v>
      </c>
      <c r="C140" s="146"/>
      <c r="D140" s="146"/>
      <c r="E140" s="146"/>
      <c r="F140" s="147"/>
      <c r="G140" s="146"/>
    </row>
    <row r="141" spans="1:8" x14ac:dyDescent="0.25">
      <c r="A141" s="159"/>
      <c r="B141" s="160" t="s">
        <v>976</v>
      </c>
      <c r="C141" s="160" t="s">
        <v>31</v>
      </c>
      <c r="D141" s="129"/>
      <c r="E141" s="159" t="s">
        <v>36</v>
      </c>
      <c r="F141" s="148"/>
      <c r="G141" s="129"/>
    </row>
    <row r="142" spans="1:8" x14ac:dyDescent="0.25">
      <c r="A142" s="159"/>
      <c r="B142" s="129"/>
      <c r="C142" s="129"/>
      <c r="D142" s="129"/>
      <c r="E142" s="129"/>
      <c r="F142" s="148"/>
      <c r="G142" s="129"/>
    </row>
    <row r="143" spans="1:8" x14ac:dyDescent="0.25">
      <c r="A143" s="159"/>
      <c r="B143" s="129"/>
      <c r="C143" s="129"/>
      <c r="D143" s="129"/>
      <c r="E143" s="129"/>
      <c r="F143" s="148"/>
      <c r="G143" s="129"/>
    </row>
    <row r="144" spans="1:8" x14ac:dyDescent="0.25">
      <c r="A144" s="159"/>
      <c r="B144" s="129"/>
      <c r="C144" s="129"/>
      <c r="D144" s="129"/>
      <c r="E144" s="129"/>
      <c r="F144" s="148"/>
      <c r="G144" s="129"/>
    </row>
    <row r="145" spans="1:7" x14ac:dyDescent="0.25">
      <c r="A145" s="159"/>
      <c r="B145" s="129"/>
      <c r="C145" s="129"/>
      <c r="D145" s="129"/>
      <c r="E145" s="129"/>
      <c r="F145" s="148"/>
      <c r="G145" s="129"/>
    </row>
    <row r="146" spans="1:7" x14ac:dyDescent="0.25">
      <c r="A146" s="129"/>
      <c r="B146" s="161" t="s">
        <v>977</v>
      </c>
      <c r="C146" s="162" t="s">
        <v>768</v>
      </c>
      <c r="D146" s="162"/>
      <c r="E146" s="162" t="s">
        <v>3</v>
      </c>
      <c r="F146" s="163" t="s">
        <v>872</v>
      </c>
      <c r="G146" s="129"/>
    </row>
    <row r="147" spans="1:7" x14ac:dyDescent="0.25">
      <c r="A147" s="129"/>
      <c r="B147" s="160" t="s">
        <v>978</v>
      </c>
      <c r="C147" s="129" t="s">
        <v>33</v>
      </c>
      <c r="D147" s="129"/>
      <c r="E147" s="129" t="s">
        <v>6</v>
      </c>
      <c r="F147" s="148" t="s">
        <v>37</v>
      </c>
      <c r="G147" s="129"/>
    </row>
    <row r="149" spans="1:7" ht="15.75" x14ac:dyDescent="0.25">
      <c r="A149" s="2" t="s">
        <v>0</v>
      </c>
      <c r="B149" s="3"/>
      <c r="C149" s="3"/>
      <c r="D149" s="3"/>
      <c r="E149" s="3"/>
      <c r="F149" s="9"/>
      <c r="G149" s="4"/>
    </row>
    <row r="150" spans="1:7" ht="15.75" x14ac:dyDescent="0.25">
      <c r="A150" s="47" t="s">
        <v>1154</v>
      </c>
      <c r="B150" s="48"/>
      <c r="C150" s="2"/>
      <c r="D150" s="2"/>
      <c r="E150" s="2"/>
      <c r="F150" s="10"/>
      <c r="G150" s="4"/>
    </row>
    <row r="151" spans="1:7" ht="15.75" x14ac:dyDescent="0.25">
      <c r="A151" s="47"/>
      <c r="B151" s="48"/>
      <c r="C151" s="2"/>
      <c r="D151" s="2"/>
      <c r="E151" s="2"/>
      <c r="F151" s="10"/>
      <c r="G151" s="4"/>
    </row>
    <row r="152" spans="1:7" ht="15.75" x14ac:dyDescent="0.25">
      <c r="A152" s="145" t="s">
        <v>1194</v>
      </c>
      <c r="B152" s="145"/>
      <c r="C152" s="146"/>
      <c r="D152" s="146"/>
      <c r="E152" s="146"/>
      <c r="F152" s="147"/>
      <c r="G152" s="146"/>
    </row>
    <row r="153" spans="1:7" ht="15.75" x14ac:dyDescent="0.25">
      <c r="A153" s="145" t="s">
        <v>1195</v>
      </c>
      <c r="B153" s="145"/>
      <c r="C153" s="146"/>
      <c r="D153" s="146"/>
      <c r="E153" s="146"/>
      <c r="F153" s="147"/>
      <c r="G153" s="146"/>
    </row>
    <row r="154" spans="1:7" ht="15.75" x14ac:dyDescent="0.25">
      <c r="A154" s="145" t="s">
        <v>785</v>
      </c>
      <c r="B154" s="145"/>
      <c r="C154" s="146"/>
      <c r="D154" s="146"/>
      <c r="E154" s="146"/>
      <c r="F154" s="147"/>
      <c r="G154" s="146"/>
    </row>
    <row r="155" spans="1:7" x14ac:dyDescent="0.25">
      <c r="A155" s="129"/>
      <c r="B155" s="129"/>
      <c r="C155" s="129"/>
      <c r="D155" s="129"/>
      <c r="E155" s="129"/>
      <c r="F155" s="148"/>
      <c r="G155" s="129"/>
    </row>
    <row r="156" spans="1:7" ht="15.75" x14ac:dyDescent="0.25">
      <c r="A156" s="114" t="s">
        <v>13</v>
      </c>
      <c r="B156" s="115" t="s">
        <v>12</v>
      </c>
      <c r="C156" s="116" t="s">
        <v>15</v>
      </c>
      <c r="D156" s="149" t="s">
        <v>521</v>
      </c>
      <c r="E156" s="116" t="s">
        <v>1</v>
      </c>
      <c r="F156" s="117" t="s">
        <v>8</v>
      </c>
      <c r="G156" s="114" t="s">
        <v>2</v>
      </c>
    </row>
    <row r="157" spans="1:7" ht="15.75" x14ac:dyDescent="0.25">
      <c r="A157" s="150">
        <v>1</v>
      </c>
      <c r="B157" s="151" t="s">
        <v>1037</v>
      </c>
      <c r="C157" s="116"/>
      <c r="D157" s="116"/>
      <c r="E157" s="116"/>
      <c r="F157" s="108">
        <v>0</v>
      </c>
      <c r="G157" s="114"/>
    </row>
    <row r="158" spans="1:7" ht="15.75" x14ac:dyDescent="0.25">
      <c r="A158" s="150">
        <v>2</v>
      </c>
      <c r="B158" s="151" t="s">
        <v>1060</v>
      </c>
      <c r="C158" s="116"/>
      <c r="D158" s="116"/>
      <c r="E158" s="116"/>
      <c r="F158" s="108">
        <v>29286370</v>
      </c>
      <c r="G158" s="77"/>
    </row>
    <row r="159" spans="1:7" ht="15.75" x14ac:dyDescent="0.25">
      <c r="A159" s="150">
        <v>3</v>
      </c>
      <c r="B159" s="151" t="s">
        <v>153</v>
      </c>
      <c r="C159" s="116"/>
      <c r="D159" s="116"/>
      <c r="E159" s="116"/>
      <c r="F159" s="108">
        <v>0</v>
      </c>
      <c r="G159" s="77"/>
    </row>
    <row r="160" spans="1:7" ht="15.75" x14ac:dyDescent="0.25">
      <c r="A160" s="150">
        <v>4</v>
      </c>
      <c r="B160" s="151" t="s">
        <v>1049</v>
      </c>
      <c r="C160" s="116"/>
      <c r="D160" s="116"/>
      <c r="E160" s="116"/>
      <c r="F160" s="108">
        <v>0</v>
      </c>
      <c r="G160" s="77"/>
    </row>
    <row r="161" spans="1:7" ht="15.75" x14ac:dyDescent="0.25">
      <c r="A161" s="150">
        <v>5</v>
      </c>
      <c r="B161" s="151" t="s">
        <v>38</v>
      </c>
      <c r="C161" s="107"/>
      <c r="D161" s="107"/>
      <c r="E161" s="107"/>
      <c r="F161" s="108">
        <v>732159</v>
      </c>
      <c r="G161" s="152"/>
    </row>
    <row r="162" spans="1:7" ht="15.75" x14ac:dyDescent="0.25">
      <c r="A162" s="150">
        <v>6</v>
      </c>
      <c r="B162" s="151" t="s">
        <v>227</v>
      </c>
      <c r="C162" s="107"/>
      <c r="D162" s="107"/>
      <c r="E162" s="107"/>
      <c r="F162" s="108">
        <v>0</v>
      </c>
      <c r="G162" s="152"/>
    </row>
    <row r="163" spans="1:7" ht="15.75" x14ac:dyDescent="0.25">
      <c r="A163" s="150">
        <v>7</v>
      </c>
      <c r="B163" s="151" t="s">
        <v>548</v>
      </c>
      <c r="C163" s="107"/>
      <c r="D163" s="107"/>
      <c r="E163" s="107"/>
      <c r="F163" s="108">
        <v>0</v>
      </c>
      <c r="G163" s="152"/>
    </row>
    <row r="164" spans="1:7" ht="15.75" x14ac:dyDescent="0.25">
      <c r="A164" s="150">
        <v>8</v>
      </c>
      <c r="B164" s="151" t="s">
        <v>794</v>
      </c>
      <c r="C164" s="107"/>
      <c r="D164" s="107"/>
      <c r="E164" s="107"/>
      <c r="F164" s="108">
        <v>0</v>
      </c>
      <c r="G164" s="152"/>
    </row>
    <row r="165" spans="1:7" ht="15.75" x14ac:dyDescent="0.25">
      <c r="A165" s="150">
        <v>9</v>
      </c>
      <c r="B165" s="151" t="s">
        <v>41</v>
      </c>
      <c r="C165" s="107"/>
      <c r="D165" s="107"/>
      <c r="E165" s="107"/>
      <c r="F165" s="108">
        <v>27864</v>
      </c>
      <c r="G165" s="152"/>
    </row>
    <row r="166" spans="1:7" ht="15.75" x14ac:dyDescent="0.25">
      <c r="A166" s="150">
        <v>10</v>
      </c>
      <c r="B166" s="151" t="s">
        <v>42</v>
      </c>
      <c r="C166" s="107"/>
      <c r="D166" s="107"/>
      <c r="E166" s="107"/>
      <c r="F166" s="108">
        <v>200000</v>
      </c>
      <c r="G166" s="152"/>
    </row>
    <row r="167" spans="1:7" ht="15.75" x14ac:dyDescent="0.25">
      <c r="A167" s="150"/>
      <c r="B167" s="151"/>
      <c r="C167" s="107"/>
      <c r="D167" s="107"/>
      <c r="E167" s="107"/>
      <c r="F167" s="108"/>
      <c r="G167" s="77">
        <f>SUM(F157:F166)</f>
        <v>30246393</v>
      </c>
    </row>
    <row r="168" spans="1:7" ht="15.75" x14ac:dyDescent="0.25">
      <c r="A168" s="150"/>
      <c r="B168" s="151"/>
      <c r="C168" s="153"/>
      <c r="D168" s="119"/>
      <c r="E168" s="107"/>
      <c r="F168" s="108"/>
      <c r="G168" s="77"/>
    </row>
    <row r="169" spans="1:7" ht="15.75" x14ac:dyDescent="0.25">
      <c r="A169" s="150">
        <v>11</v>
      </c>
      <c r="B169" s="151" t="s">
        <v>1199</v>
      </c>
      <c r="C169" s="154" t="s">
        <v>272</v>
      </c>
      <c r="D169" s="119" t="s">
        <v>1197</v>
      </c>
      <c r="E169" s="107" t="s">
        <v>1198</v>
      </c>
      <c r="F169" s="108"/>
      <c r="G169" s="77">
        <v>3450000</v>
      </c>
    </row>
    <row r="170" spans="1:7" ht="15.75" x14ac:dyDescent="0.25">
      <c r="A170" s="150">
        <v>12</v>
      </c>
      <c r="B170" s="151" t="s">
        <v>1196</v>
      </c>
      <c r="C170" s="107"/>
      <c r="D170" s="165"/>
      <c r="E170" s="107"/>
      <c r="F170" s="108"/>
      <c r="G170" s="77">
        <v>50000</v>
      </c>
    </row>
    <row r="171" spans="1:7" ht="15.75" x14ac:dyDescent="0.25">
      <c r="A171" s="150"/>
      <c r="B171" s="151"/>
      <c r="C171" s="164"/>
      <c r="D171" s="165"/>
      <c r="E171" s="107"/>
      <c r="F171" s="108"/>
      <c r="G171" s="77"/>
    </row>
    <row r="172" spans="1:7" ht="15.75" x14ac:dyDescent="0.25">
      <c r="A172" s="17"/>
      <c r="B172" s="18"/>
      <c r="C172" s="154"/>
      <c r="D172" s="76"/>
      <c r="E172" s="107"/>
      <c r="F172" s="19"/>
      <c r="G172" s="39"/>
    </row>
    <row r="173" spans="1:7" ht="15.75" x14ac:dyDescent="0.25">
      <c r="A173" s="150"/>
      <c r="B173" s="151"/>
      <c r="C173" s="107"/>
      <c r="D173" s="107"/>
      <c r="E173" s="107"/>
      <c r="F173" s="108"/>
      <c r="G173" s="77"/>
    </row>
    <row r="174" spans="1:7" ht="15.75" x14ac:dyDescent="0.25">
      <c r="A174" s="150"/>
      <c r="B174" s="151"/>
      <c r="C174" s="151"/>
      <c r="D174" s="151"/>
      <c r="E174" s="115" t="s">
        <v>43</v>
      </c>
      <c r="F174" s="108"/>
      <c r="G174" s="156">
        <f>SUM(G167:G173)</f>
        <v>33746393</v>
      </c>
    </row>
    <row r="175" spans="1:7" ht="15.75" x14ac:dyDescent="0.25">
      <c r="A175" s="158"/>
      <c r="B175" s="146"/>
      <c r="C175" s="146"/>
      <c r="D175" s="146"/>
      <c r="E175" s="146"/>
      <c r="F175" s="147"/>
      <c r="G175" s="147"/>
    </row>
    <row r="176" spans="1:7" ht="15.75" x14ac:dyDescent="0.25">
      <c r="A176" s="158"/>
      <c r="B176" s="146" t="s">
        <v>1167</v>
      </c>
      <c r="C176" s="146"/>
      <c r="D176" s="146"/>
      <c r="E176" s="146"/>
      <c r="F176" s="147"/>
      <c r="G176" s="146"/>
    </row>
    <row r="177" spans="1:7" x14ac:dyDescent="0.25">
      <c r="A177" s="159"/>
      <c r="B177" s="160" t="s">
        <v>976</v>
      </c>
      <c r="C177" s="160" t="s">
        <v>31</v>
      </c>
      <c r="D177" s="129"/>
      <c r="E177" s="159" t="s">
        <v>36</v>
      </c>
      <c r="F177" s="148"/>
      <c r="G177" s="129"/>
    </row>
    <row r="178" spans="1:7" x14ac:dyDescent="0.25">
      <c r="A178" s="159"/>
      <c r="B178" s="129"/>
      <c r="C178" s="129"/>
      <c r="D178" s="129"/>
      <c r="E178" s="129"/>
      <c r="F178" s="148"/>
      <c r="G178" s="129"/>
    </row>
    <row r="179" spans="1:7" x14ac:dyDescent="0.25">
      <c r="A179" s="159"/>
      <c r="B179" s="129"/>
      <c r="C179" s="129"/>
      <c r="D179" s="129"/>
      <c r="E179" s="129"/>
      <c r="F179" s="148"/>
      <c r="G179" s="129"/>
    </row>
    <row r="180" spans="1:7" x14ac:dyDescent="0.25">
      <c r="A180" s="159"/>
      <c r="B180" s="129"/>
      <c r="C180" s="129"/>
      <c r="D180" s="129"/>
      <c r="E180" s="129"/>
      <c r="F180" s="148"/>
      <c r="G180" s="129"/>
    </row>
    <row r="181" spans="1:7" x14ac:dyDescent="0.25">
      <c r="A181" s="159"/>
      <c r="B181" s="129"/>
      <c r="C181" s="129"/>
      <c r="D181" s="129"/>
      <c r="E181" s="129"/>
      <c r="F181" s="148"/>
      <c r="G181" s="129"/>
    </row>
    <row r="182" spans="1:7" x14ac:dyDescent="0.25">
      <c r="A182" s="129"/>
      <c r="B182" s="161" t="s">
        <v>977</v>
      </c>
      <c r="C182" s="162" t="s">
        <v>768</v>
      </c>
      <c r="D182" s="162"/>
      <c r="E182" s="162" t="s">
        <v>3</v>
      </c>
      <c r="F182" s="163" t="s">
        <v>872</v>
      </c>
      <c r="G182" s="129"/>
    </row>
    <row r="183" spans="1:7" x14ac:dyDescent="0.25">
      <c r="A183" s="129"/>
      <c r="B183" s="160" t="s">
        <v>978</v>
      </c>
      <c r="C183" s="129" t="s">
        <v>33</v>
      </c>
      <c r="D183" s="129"/>
      <c r="E183" s="129" t="s">
        <v>6</v>
      </c>
      <c r="F183" s="148" t="s">
        <v>37</v>
      </c>
      <c r="G183" s="129"/>
    </row>
    <row r="185" spans="1:7" ht="15.75" x14ac:dyDescent="0.25">
      <c r="A185" s="2" t="s">
        <v>0</v>
      </c>
      <c r="B185" s="3"/>
      <c r="C185" s="3"/>
      <c r="D185" s="3"/>
      <c r="E185" s="3"/>
      <c r="F185" s="9"/>
      <c r="G185" s="4"/>
    </row>
    <row r="186" spans="1:7" ht="15.75" x14ac:dyDescent="0.25">
      <c r="A186" s="47" t="s">
        <v>1200</v>
      </c>
      <c r="B186" s="48"/>
      <c r="C186" s="2"/>
      <c r="D186" s="2"/>
      <c r="E186" s="2"/>
      <c r="F186" s="10"/>
      <c r="G186" s="4"/>
    </row>
    <row r="187" spans="1:7" ht="15.75" x14ac:dyDescent="0.25">
      <c r="A187" s="47"/>
      <c r="B187" s="48"/>
      <c r="C187" s="2"/>
      <c r="D187" s="2"/>
      <c r="E187" s="2"/>
      <c r="F187" s="10"/>
      <c r="G187" s="4"/>
    </row>
    <row r="188" spans="1:7" ht="15.75" x14ac:dyDescent="0.25">
      <c r="A188" s="145" t="s">
        <v>1201</v>
      </c>
      <c r="B188" s="145"/>
      <c r="C188" s="146"/>
      <c r="D188" s="146"/>
      <c r="E188" s="146"/>
      <c r="F188" s="147"/>
      <c r="G188" s="146"/>
    </row>
    <row r="189" spans="1:7" ht="15.75" x14ac:dyDescent="0.25">
      <c r="A189" s="145" t="s">
        <v>1202</v>
      </c>
      <c r="B189" s="145"/>
      <c r="C189" s="146"/>
      <c r="D189" s="146"/>
      <c r="E189" s="146"/>
      <c r="F189" s="147"/>
      <c r="G189" s="146"/>
    </row>
    <row r="190" spans="1:7" ht="15.75" x14ac:dyDescent="0.25">
      <c r="A190" s="145" t="s">
        <v>826</v>
      </c>
      <c r="B190" s="145"/>
      <c r="C190" s="146"/>
      <c r="D190" s="146"/>
      <c r="E190" s="146"/>
      <c r="F190" s="147"/>
      <c r="G190" s="146"/>
    </row>
    <row r="191" spans="1:7" x14ac:dyDescent="0.25">
      <c r="A191" s="129"/>
      <c r="B191" s="129"/>
      <c r="C191" s="129"/>
      <c r="D191" s="129"/>
      <c r="E191" s="129"/>
      <c r="F191" s="148"/>
      <c r="G191" s="129"/>
    </row>
    <row r="192" spans="1:7" ht="15.75" x14ac:dyDescent="0.25">
      <c r="A192" s="114" t="s">
        <v>13</v>
      </c>
      <c r="B192" s="115" t="s">
        <v>12</v>
      </c>
      <c r="C192" s="116" t="s">
        <v>15</v>
      </c>
      <c r="D192" s="149" t="s">
        <v>521</v>
      </c>
      <c r="E192" s="116" t="s">
        <v>1</v>
      </c>
      <c r="F192" s="117" t="s">
        <v>8</v>
      </c>
      <c r="G192" s="114" t="s">
        <v>2</v>
      </c>
    </row>
    <row r="193" spans="1:7" ht="15.75" x14ac:dyDescent="0.25">
      <c r="A193" s="150">
        <v>1</v>
      </c>
      <c r="B193" s="151" t="s">
        <v>1037</v>
      </c>
      <c r="C193" s="116"/>
      <c r="D193" s="116"/>
      <c r="E193" s="116"/>
      <c r="F193" s="108">
        <v>0</v>
      </c>
      <c r="G193" s="114"/>
    </row>
    <row r="194" spans="1:7" ht="15.75" x14ac:dyDescent="0.25">
      <c r="A194" s="150">
        <v>2</v>
      </c>
      <c r="B194" s="151" t="s">
        <v>39</v>
      </c>
      <c r="C194" s="116"/>
      <c r="D194" s="116"/>
      <c r="E194" s="116"/>
      <c r="F194" s="108">
        <v>27055500</v>
      </c>
      <c r="G194" s="77"/>
    </row>
    <row r="195" spans="1:7" ht="15.75" x14ac:dyDescent="0.25">
      <c r="A195" s="150">
        <v>3</v>
      </c>
      <c r="B195" s="151" t="s">
        <v>153</v>
      </c>
      <c r="C195" s="116"/>
      <c r="D195" s="116"/>
      <c r="E195" s="116"/>
      <c r="F195" s="108">
        <v>0</v>
      </c>
      <c r="G195" s="77"/>
    </row>
    <row r="196" spans="1:7" ht="15.75" x14ac:dyDescent="0.25">
      <c r="A196" s="150">
        <v>4</v>
      </c>
      <c r="B196" s="151" t="s">
        <v>1049</v>
      </c>
      <c r="C196" s="116"/>
      <c r="D196" s="116"/>
      <c r="E196" s="116"/>
      <c r="F196" s="108">
        <v>0</v>
      </c>
      <c r="G196" s="77"/>
    </row>
    <row r="197" spans="1:7" ht="15.75" x14ac:dyDescent="0.25">
      <c r="A197" s="150">
        <v>5</v>
      </c>
      <c r="B197" s="151" t="s">
        <v>38</v>
      </c>
      <c r="C197" s="107"/>
      <c r="D197" s="107"/>
      <c r="E197" s="107"/>
      <c r="F197" s="108">
        <v>676388</v>
      </c>
      <c r="G197" s="152"/>
    </row>
    <row r="198" spans="1:7" ht="15.75" x14ac:dyDescent="0.25">
      <c r="A198" s="150">
        <v>6</v>
      </c>
      <c r="B198" s="151" t="s">
        <v>227</v>
      </c>
      <c r="C198" s="107"/>
      <c r="D198" s="107"/>
      <c r="E198" s="107"/>
      <c r="F198" s="108">
        <v>0</v>
      </c>
      <c r="G198" s="152"/>
    </row>
    <row r="199" spans="1:7" ht="15.75" x14ac:dyDescent="0.25">
      <c r="A199" s="150">
        <v>7</v>
      </c>
      <c r="B199" s="151" t="s">
        <v>548</v>
      </c>
      <c r="C199" s="107"/>
      <c r="D199" s="107"/>
      <c r="E199" s="107"/>
      <c r="F199" s="108">
        <v>0</v>
      </c>
      <c r="G199" s="152"/>
    </row>
    <row r="200" spans="1:7" ht="15.75" x14ac:dyDescent="0.25">
      <c r="A200" s="150">
        <v>8</v>
      </c>
      <c r="B200" s="151" t="s">
        <v>794</v>
      </c>
      <c r="C200" s="107"/>
      <c r="D200" s="107"/>
      <c r="E200" s="107"/>
      <c r="F200" s="108">
        <v>0</v>
      </c>
      <c r="G200" s="152"/>
    </row>
    <row r="201" spans="1:7" ht="15.75" x14ac:dyDescent="0.25">
      <c r="A201" s="150">
        <v>9</v>
      </c>
      <c r="B201" s="151" t="s">
        <v>41</v>
      </c>
      <c r="C201" s="107"/>
      <c r="D201" s="107"/>
      <c r="E201" s="107"/>
      <c r="F201" s="108">
        <v>160555</v>
      </c>
      <c r="G201" s="152"/>
    </row>
    <row r="202" spans="1:7" ht="15.75" x14ac:dyDescent="0.25">
      <c r="A202" s="150">
        <v>10</v>
      </c>
      <c r="B202" s="151" t="s">
        <v>42</v>
      </c>
      <c r="C202" s="107"/>
      <c r="D202" s="107"/>
      <c r="E202" s="107"/>
      <c r="F202" s="108">
        <v>200000</v>
      </c>
      <c r="G202" s="152"/>
    </row>
    <row r="203" spans="1:7" ht="15.75" x14ac:dyDescent="0.25">
      <c r="A203" s="150"/>
      <c r="B203" s="151"/>
      <c r="C203" s="107"/>
      <c r="D203" s="107"/>
      <c r="E203" s="107"/>
      <c r="F203" s="108"/>
      <c r="G203" s="77">
        <f>SUM(F193:F202)</f>
        <v>28092443</v>
      </c>
    </row>
    <row r="204" spans="1:7" ht="15.75" x14ac:dyDescent="0.25">
      <c r="A204" s="150"/>
      <c r="B204" s="151"/>
      <c r="C204" s="153"/>
      <c r="D204" s="119"/>
      <c r="E204" s="107"/>
      <c r="F204" s="108"/>
      <c r="G204" s="77"/>
    </row>
    <row r="205" spans="1:7" ht="15.75" x14ac:dyDescent="0.25">
      <c r="A205" s="150">
        <v>11</v>
      </c>
      <c r="B205" s="18" t="s">
        <v>1203</v>
      </c>
      <c r="C205" s="26" t="s">
        <v>611</v>
      </c>
      <c r="D205" s="119" t="s">
        <v>1205</v>
      </c>
      <c r="E205" s="107" t="s">
        <v>1206</v>
      </c>
      <c r="F205" s="108"/>
      <c r="G205" s="77">
        <v>12800000</v>
      </c>
    </row>
    <row r="206" spans="1:7" ht="15.75" x14ac:dyDescent="0.25">
      <c r="A206" s="150">
        <v>12</v>
      </c>
      <c r="B206" s="18" t="s">
        <v>1204</v>
      </c>
      <c r="C206" s="26" t="s">
        <v>611</v>
      </c>
      <c r="D206" s="165" t="s">
        <v>1207</v>
      </c>
      <c r="E206" s="107" t="s">
        <v>1206</v>
      </c>
      <c r="F206" s="108"/>
      <c r="G206" s="77">
        <v>6200000</v>
      </c>
    </row>
    <row r="207" spans="1:7" ht="15.75" x14ac:dyDescent="0.25">
      <c r="A207" s="150"/>
      <c r="B207" s="151"/>
      <c r="C207" s="164"/>
      <c r="D207" s="165"/>
      <c r="E207" s="107"/>
      <c r="F207" s="108"/>
      <c r="G207" s="77"/>
    </row>
    <row r="208" spans="1:7" ht="15.75" x14ac:dyDescent="0.25">
      <c r="A208" s="17"/>
      <c r="B208" s="18"/>
      <c r="C208" s="154"/>
      <c r="D208" s="76"/>
      <c r="E208" s="107"/>
      <c r="F208" s="19"/>
      <c r="G208" s="39"/>
    </row>
    <row r="209" spans="1:7" ht="15.75" x14ac:dyDescent="0.25">
      <c r="A209" s="150"/>
      <c r="B209" s="151"/>
      <c r="C209" s="107"/>
      <c r="D209" s="107"/>
      <c r="E209" s="107"/>
      <c r="F209" s="108"/>
      <c r="G209" s="77"/>
    </row>
    <row r="210" spans="1:7" ht="15.75" x14ac:dyDescent="0.25">
      <c r="A210" s="150"/>
      <c r="B210" s="151"/>
      <c r="C210" s="151"/>
      <c r="D210" s="151"/>
      <c r="E210" s="115" t="s">
        <v>43</v>
      </c>
      <c r="F210" s="108"/>
      <c r="G210" s="156">
        <f>SUM(G203:G209)</f>
        <v>47092443</v>
      </c>
    </row>
    <row r="211" spans="1:7" ht="15.75" x14ac:dyDescent="0.25">
      <c r="A211" s="158"/>
      <c r="B211" s="146"/>
      <c r="C211" s="146"/>
      <c r="D211" s="146"/>
      <c r="E211" s="146"/>
      <c r="F211" s="147"/>
      <c r="G211" s="147"/>
    </row>
    <row r="212" spans="1:7" ht="15.75" x14ac:dyDescent="0.25">
      <c r="A212" s="158"/>
      <c r="B212" s="146" t="s">
        <v>1208</v>
      </c>
      <c r="C212" s="146"/>
      <c r="D212" s="146"/>
      <c r="E212" s="146"/>
      <c r="F212" s="147"/>
      <c r="G212" s="146"/>
    </row>
    <row r="213" spans="1:7" x14ac:dyDescent="0.25">
      <c r="A213" s="159"/>
      <c r="B213" s="160" t="s">
        <v>976</v>
      </c>
      <c r="C213" s="160" t="s">
        <v>31</v>
      </c>
      <c r="D213" s="129"/>
      <c r="E213" s="159" t="s">
        <v>36</v>
      </c>
      <c r="F213" s="148"/>
      <c r="G213" s="129"/>
    </row>
    <row r="214" spans="1:7" x14ac:dyDescent="0.25">
      <c r="A214" s="159"/>
      <c r="B214" s="129"/>
      <c r="C214" s="129"/>
      <c r="D214" s="129"/>
      <c r="E214" s="129"/>
      <c r="F214" s="148"/>
      <c r="G214" s="129"/>
    </row>
    <row r="215" spans="1:7" x14ac:dyDescent="0.25">
      <c r="A215" s="159"/>
      <c r="B215" s="129"/>
      <c r="C215" s="129"/>
      <c r="D215" s="129"/>
      <c r="E215" s="129"/>
      <c r="F215" s="148"/>
      <c r="G215" s="129"/>
    </row>
    <row r="216" spans="1:7" x14ac:dyDescent="0.25">
      <c r="A216" s="159"/>
      <c r="B216" s="129"/>
      <c r="C216" s="129"/>
      <c r="D216" s="129"/>
      <c r="E216" s="129"/>
      <c r="F216" s="148"/>
      <c r="G216" s="129"/>
    </row>
    <row r="217" spans="1:7" x14ac:dyDescent="0.25">
      <c r="A217" s="159"/>
      <c r="B217" s="129"/>
      <c r="C217" s="129"/>
      <c r="D217" s="129"/>
      <c r="E217" s="129"/>
      <c r="F217" s="148"/>
      <c r="G217" s="129"/>
    </row>
    <row r="218" spans="1:7" x14ac:dyDescent="0.25">
      <c r="A218" s="129"/>
      <c r="B218" s="161" t="s">
        <v>977</v>
      </c>
      <c r="C218" s="162" t="s">
        <v>768</v>
      </c>
      <c r="D218" s="162"/>
      <c r="E218" s="162" t="s">
        <v>3</v>
      </c>
      <c r="F218" s="163" t="s">
        <v>872</v>
      </c>
      <c r="G218" s="129"/>
    </row>
    <row r="219" spans="1:7" x14ac:dyDescent="0.25">
      <c r="A219" s="129"/>
      <c r="B219" s="160" t="s">
        <v>978</v>
      </c>
      <c r="C219" s="129" t="s">
        <v>33</v>
      </c>
      <c r="D219" s="129"/>
      <c r="E219" s="129" t="s">
        <v>6</v>
      </c>
      <c r="F219" s="148" t="s">
        <v>37</v>
      </c>
      <c r="G219" s="129"/>
    </row>
    <row r="221" spans="1:7" ht="15.75" x14ac:dyDescent="0.25">
      <c r="A221" s="2" t="s">
        <v>0</v>
      </c>
      <c r="B221" s="3"/>
      <c r="C221" s="3"/>
      <c r="D221" s="3"/>
      <c r="E221" s="3"/>
      <c r="F221" s="9"/>
      <c r="G221" s="4"/>
    </row>
    <row r="222" spans="1:7" ht="15.75" x14ac:dyDescent="0.25">
      <c r="A222" s="47" t="s">
        <v>1215</v>
      </c>
      <c r="B222" s="48"/>
      <c r="C222" s="2"/>
      <c r="D222" s="2"/>
      <c r="E222" s="2"/>
      <c r="F222" s="10"/>
      <c r="G222" s="4"/>
    </row>
    <row r="223" spans="1:7" ht="15.75" x14ac:dyDescent="0.25">
      <c r="A223" s="47"/>
      <c r="B223" s="48"/>
      <c r="C223" s="2"/>
      <c r="D223" s="2"/>
      <c r="E223" s="2"/>
      <c r="F223" s="10"/>
      <c r="G223" s="4"/>
    </row>
    <row r="224" spans="1:7" ht="15.75" x14ac:dyDescent="0.25">
      <c r="A224" s="145" t="s">
        <v>1214</v>
      </c>
      <c r="B224" s="145"/>
      <c r="C224" s="146"/>
      <c r="D224" s="146"/>
      <c r="E224" s="146"/>
      <c r="F224" s="147"/>
      <c r="G224" s="146"/>
    </row>
    <row r="225" spans="1:7" ht="15.75" x14ac:dyDescent="0.25">
      <c r="A225" s="145" t="s">
        <v>1209</v>
      </c>
      <c r="B225" s="145"/>
      <c r="C225" s="146"/>
      <c r="D225" s="146"/>
      <c r="E225" s="146"/>
      <c r="F225" s="147"/>
      <c r="G225" s="146"/>
    </row>
    <row r="226" spans="1:7" ht="15.75" x14ac:dyDescent="0.25">
      <c r="A226" s="145" t="s">
        <v>857</v>
      </c>
      <c r="B226" s="145"/>
      <c r="C226" s="146"/>
      <c r="D226" s="146"/>
      <c r="E226" s="146"/>
      <c r="F226" s="147"/>
      <c r="G226" s="146"/>
    </row>
    <row r="227" spans="1:7" x14ac:dyDescent="0.25">
      <c r="A227" s="129"/>
      <c r="B227" s="129"/>
      <c r="C227" s="129"/>
      <c r="D227" s="129"/>
      <c r="E227" s="129"/>
      <c r="F227" s="148"/>
      <c r="G227" s="129"/>
    </row>
    <row r="228" spans="1:7" ht="15.75" x14ac:dyDescent="0.25">
      <c r="A228" s="114" t="s">
        <v>13</v>
      </c>
      <c r="B228" s="115" t="s">
        <v>12</v>
      </c>
      <c r="C228" s="116" t="s">
        <v>15</v>
      </c>
      <c r="D228" s="149" t="s">
        <v>521</v>
      </c>
      <c r="E228" s="116" t="s">
        <v>1</v>
      </c>
      <c r="F228" s="117" t="s">
        <v>8</v>
      </c>
      <c r="G228" s="114" t="s">
        <v>2</v>
      </c>
    </row>
    <row r="229" spans="1:7" ht="15.75" x14ac:dyDescent="0.25">
      <c r="A229" s="150">
        <v>1</v>
      </c>
      <c r="B229" s="151" t="s">
        <v>1037</v>
      </c>
      <c r="C229" s="116"/>
      <c r="D229" s="116"/>
      <c r="E229" s="116"/>
      <c r="F229" s="108">
        <v>0</v>
      </c>
      <c r="G229" s="114"/>
    </row>
    <row r="230" spans="1:7" ht="15.75" x14ac:dyDescent="0.25">
      <c r="A230" s="150">
        <v>2</v>
      </c>
      <c r="B230" s="151" t="s">
        <v>39</v>
      </c>
      <c r="C230" s="116"/>
      <c r="D230" s="116"/>
      <c r="E230" s="116"/>
      <c r="F230" s="108">
        <v>25000000</v>
      </c>
      <c r="G230" s="77"/>
    </row>
    <row r="231" spans="1:7" ht="15.75" x14ac:dyDescent="0.25">
      <c r="A231" s="150">
        <v>3</v>
      </c>
      <c r="B231" s="151" t="s">
        <v>153</v>
      </c>
      <c r="C231" s="116"/>
      <c r="D231" s="116"/>
      <c r="E231" s="116"/>
      <c r="F231" s="108">
        <v>0</v>
      </c>
      <c r="G231" s="77"/>
    </row>
    <row r="232" spans="1:7" ht="15.75" x14ac:dyDescent="0.25">
      <c r="A232" s="150">
        <v>4</v>
      </c>
      <c r="B232" s="151" t="s">
        <v>1049</v>
      </c>
      <c r="C232" s="116"/>
      <c r="D232" s="116"/>
      <c r="E232" s="116"/>
      <c r="F232" s="108">
        <v>0</v>
      </c>
      <c r="G232" s="77"/>
    </row>
    <row r="233" spans="1:7" ht="15.75" x14ac:dyDescent="0.25">
      <c r="A233" s="150">
        <v>5</v>
      </c>
      <c r="B233" s="151" t="s">
        <v>38</v>
      </c>
      <c r="C233" s="107"/>
      <c r="D233" s="107"/>
      <c r="E233" s="107"/>
      <c r="F233" s="108">
        <v>625000</v>
      </c>
      <c r="G233" s="152"/>
    </row>
    <row r="234" spans="1:7" ht="15.75" x14ac:dyDescent="0.25">
      <c r="A234" s="150">
        <v>6</v>
      </c>
      <c r="B234" s="151" t="s">
        <v>227</v>
      </c>
      <c r="C234" s="107"/>
      <c r="D234" s="107"/>
      <c r="E234" s="107"/>
      <c r="F234" s="108">
        <v>0</v>
      </c>
      <c r="G234" s="152"/>
    </row>
    <row r="235" spans="1:7" ht="15.75" x14ac:dyDescent="0.25">
      <c r="A235" s="150">
        <v>7</v>
      </c>
      <c r="B235" s="151" t="s">
        <v>548</v>
      </c>
      <c r="C235" s="107"/>
      <c r="D235" s="107"/>
      <c r="E235" s="107"/>
      <c r="F235" s="108">
        <v>0</v>
      </c>
      <c r="G235" s="152"/>
    </row>
    <row r="236" spans="1:7" ht="15.75" x14ac:dyDescent="0.25">
      <c r="A236" s="150">
        <v>8</v>
      </c>
      <c r="B236" s="151" t="s">
        <v>794</v>
      </c>
      <c r="C236" s="107"/>
      <c r="D236" s="107"/>
      <c r="E236" s="107"/>
      <c r="F236" s="108">
        <v>0</v>
      </c>
      <c r="G236" s="152"/>
    </row>
    <row r="237" spans="1:7" ht="15.75" x14ac:dyDescent="0.25">
      <c r="A237" s="150">
        <v>9</v>
      </c>
      <c r="B237" s="151" t="s">
        <v>41</v>
      </c>
      <c r="C237" s="107"/>
      <c r="D237" s="107"/>
      <c r="E237" s="107"/>
      <c r="F237" s="108">
        <v>300000</v>
      </c>
      <c r="G237" s="152"/>
    </row>
    <row r="238" spans="1:7" ht="15.75" x14ac:dyDescent="0.25">
      <c r="A238" s="150">
        <v>10</v>
      </c>
      <c r="B238" s="151" t="s">
        <v>42</v>
      </c>
      <c r="C238" s="107"/>
      <c r="D238" s="107"/>
      <c r="E238" s="107"/>
      <c r="F238" s="108">
        <v>200000</v>
      </c>
      <c r="G238" s="152"/>
    </row>
    <row r="239" spans="1:7" ht="15.75" x14ac:dyDescent="0.25">
      <c r="A239" s="150"/>
      <c r="B239" s="151"/>
      <c r="C239" s="107"/>
      <c r="D239" s="107"/>
      <c r="E239" s="107"/>
      <c r="F239" s="108"/>
      <c r="G239" s="77">
        <f>SUM(F229:F238)</f>
        <v>26125000</v>
      </c>
    </row>
    <row r="240" spans="1:7" ht="15.75" x14ac:dyDescent="0.25">
      <c r="A240" s="150"/>
      <c r="B240" s="151"/>
      <c r="C240" s="153"/>
      <c r="D240" s="119"/>
      <c r="E240" s="107"/>
      <c r="F240" s="108"/>
      <c r="G240" s="77"/>
    </row>
    <row r="241" spans="1:7" ht="15.75" x14ac:dyDescent="0.25">
      <c r="A241" s="150">
        <v>11</v>
      </c>
      <c r="B241" s="18" t="s">
        <v>1210</v>
      </c>
      <c r="C241" s="26" t="s">
        <v>611</v>
      </c>
      <c r="D241" s="119" t="s">
        <v>1211</v>
      </c>
      <c r="E241" s="107" t="s">
        <v>1212</v>
      </c>
      <c r="F241" s="108"/>
      <c r="G241" s="77">
        <v>13050000</v>
      </c>
    </row>
    <row r="242" spans="1:7" ht="15.75" x14ac:dyDescent="0.25">
      <c r="A242" s="150">
        <v>12</v>
      </c>
      <c r="B242" s="18" t="s">
        <v>1213</v>
      </c>
      <c r="C242" s="26" t="s">
        <v>611</v>
      </c>
      <c r="D242" s="165"/>
      <c r="E242" s="107" t="s">
        <v>1212</v>
      </c>
      <c r="F242" s="108"/>
      <c r="G242" s="77">
        <v>16950000</v>
      </c>
    </row>
    <row r="243" spans="1:7" ht="15.75" x14ac:dyDescent="0.25">
      <c r="A243" s="150"/>
      <c r="B243" s="151"/>
      <c r="C243" s="164"/>
      <c r="D243" s="165"/>
      <c r="E243" s="107"/>
      <c r="F243" s="108"/>
      <c r="G243" s="77"/>
    </row>
    <row r="244" spans="1:7" ht="15.75" x14ac:dyDescent="0.25">
      <c r="A244" s="17"/>
      <c r="B244" s="18"/>
      <c r="C244" s="154"/>
      <c r="D244" s="76"/>
      <c r="E244" s="107"/>
      <c r="F244" s="19"/>
      <c r="G244" s="39"/>
    </row>
    <row r="245" spans="1:7" ht="15.75" x14ac:dyDescent="0.25">
      <c r="A245" s="150"/>
      <c r="B245" s="151"/>
      <c r="C245" s="107"/>
      <c r="D245" s="107"/>
      <c r="E245" s="107"/>
      <c r="F245" s="108"/>
      <c r="G245" s="77"/>
    </row>
    <row r="246" spans="1:7" ht="15.75" x14ac:dyDescent="0.25">
      <c r="A246" s="150"/>
      <c r="B246" s="151"/>
      <c r="C246" s="151"/>
      <c r="D246" s="151"/>
      <c r="E246" s="115" t="s">
        <v>43</v>
      </c>
      <c r="F246" s="108"/>
      <c r="G246" s="156">
        <f>SUM(G239:G245)</f>
        <v>56125000</v>
      </c>
    </row>
    <row r="247" spans="1:7" ht="15.75" x14ac:dyDescent="0.25">
      <c r="A247" s="158"/>
      <c r="B247" s="146"/>
      <c r="C247" s="146"/>
      <c r="D247" s="146"/>
      <c r="E247" s="146"/>
      <c r="F247" s="147"/>
      <c r="G247" s="147"/>
    </row>
    <row r="248" spans="1:7" ht="15.75" x14ac:dyDescent="0.25">
      <c r="A248" s="158"/>
      <c r="B248" s="146" t="s">
        <v>1216</v>
      </c>
      <c r="C248" s="146"/>
      <c r="D248" s="146"/>
      <c r="E248" s="146"/>
      <c r="F248" s="147"/>
      <c r="G248" s="146"/>
    </row>
    <row r="249" spans="1:7" x14ac:dyDescent="0.25">
      <c r="A249" s="159"/>
      <c r="B249" s="160" t="s">
        <v>976</v>
      </c>
      <c r="C249" s="160" t="s">
        <v>31</v>
      </c>
      <c r="D249" s="129"/>
      <c r="E249" s="159" t="s">
        <v>36</v>
      </c>
      <c r="F249" s="148"/>
      <c r="G249" s="129"/>
    </row>
    <row r="250" spans="1:7" x14ac:dyDescent="0.25">
      <c r="A250" s="159"/>
      <c r="B250" s="129"/>
      <c r="C250" s="129"/>
      <c r="D250" s="129"/>
      <c r="E250" s="129"/>
      <c r="F250" s="148"/>
      <c r="G250" s="129"/>
    </row>
    <row r="251" spans="1:7" x14ac:dyDescent="0.25">
      <c r="A251" s="159"/>
      <c r="B251" s="129"/>
      <c r="C251" s="129"/>
      <c r="D251" s="129"/>
      <c r="E251" s="129"/>
      <c r="F251" s="148"/>
      <c r="G251" s="129"/>
    </row>
    <row r="252" spans="1:7" x14ac:dyDescent="0.25">
      <c r="A252" s="159"/>
      <c r="B252" s="129"/>
      <c r="C252" s="129"/>
      <c r="D252" s="129"/>
      <c r="E252" s="129"/>
      <c r="F252" s="148"/>
      <c r="G252" s="129"/>
    </row>
    <row r="253" spans="1:7" x14ac:dyDescent="0.25">
      <c r="A253" s="159"/>
      <c r="B253" s="129"/>
      <c r="C253" s="129"/>
      <c r="D253" s="129"/>
      <c r="E253" s="129"/>
      <c r="F253" s="148"/>
      <c r="G253" s="129"/>
    </row>
    <row r="254" spans="1:7" x14ac:dyDescent="0.25">
      <c r="A254" s="129"/>
      <c r="B254" s="161" t="s">
        <v>977</v>
      </c>
      <c r="C254" s="162" t="s">
        <v>768</v>
      </c>
      <c r="D254" s="162"/>
      <c r="E254" s="162" t="s">
        <v>3</v>
      </c>
      <c r="F254" s="163" t="s">
        <v>872</v>
      </c>
      <c r="G254" s="129"/>
    </row>
    <row r="255" spans="1:7" x14ac:dyDescent="0.25">
      <c r="A255" s="129"/>
      <c r="B255" s="160" t="s">
        <v>978</v>
      </c>
      <c r="C255" s="129" t="s">
        <v>33</v>
      </c>
      <c r="D255" s="129"/>
      <c r="E255" s="129" t="s">
        <v>6</v>
      </c>
      <c r="F255" s="148" t="s">
        <v>37</v>
      </c>
      <c r="G255" s="129"/>
    </row>
  </sheetData>
  <pageMargins left="0.7" right="0.7" top="0.75" bottom="0.75" header="0.3" footer="0.3"/>
  <pageSetup paperSize="5" scale="85" orientation="landscape" horizontalDpi="4294967292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9"/>
  <sheetViews>
    <sheetView topLeftCell="A3" workbookViewId="0">
      <selection activeCell="E4" sqref="E4"/>
    </sheetView>
  </sheetViews>
  <sheetFormatPr defaultRowHeight="15" x14ac:dyDescent="0.25"/>
  <cols>
    <col min="1" max="1" width="3.5703125" style="1" customWidth="1"/>
    <col min="2" max="2" width="51.140625" style="1" customWidth="1"/>
    <col min="3" max="3" width="20.85546875" style="1" customWidth="1"/>
    <col min="4" max="4" width="21.42578125" style="1" customWidth="1"/>
    <col min="5" max="5" width="27" style="1" customWidth="1"/>
    <col min="6" max="6" width="17.5703125" style="1" customWidth="1"/>
    <col min="7" max="7" width="14" style="1" bestFit="1" customWidth="1"/>
    <col min="8" max="8" width="18" style="1" customWidth="1"/>
    <col min="9" max="9" width="14.42578125" style="1" customWidth="1"/>
    <col min="10" max="16384" width="9.140625" style="1"/>
  </cols>
  <sheetData>
    <row r="1" spans="1:7" ht="15.75" x14ac:dyDescent="0.25">
      <c r="A1" s="2" t="s">
        <v>0</v>
      </c>
      <c r="B1" s="3"/>
      <c r="C1" s="3"/>
      <c r="D1" s="3"/>
      <c r="E1" s="3"/>
      <c r="F1" s="9"/>
      <c r="G1" s="4"/>
    </row>
    <row r="2" spans="1:7" ht="15.75" x14ac:dyDescent="0.25">
      <c r="A2" s="47" t="s">
        <v>1217</v>
      </c>
      <c r="B2" s="48"/>
      <c r="C2" s="2"/>
      <c r="D2" s="2"/>
      <c r="E2" s="2"/>
      <c r="F2" s="10"/>
      <c r="G2" s="4"/>
    </row>
    <row r="3" spans="1:7" ht="15.75" x14ac:dyDescent="0.25">
      <c r="A3" s="47"/>
      <c r="B3" s="48"/>
      <c r="C3" s="2"/>
      <c r="D3" s="2"/>
      <c r="E3" s="2"/>
      <c r="F3" s="10"/>
      <c r="G3" s="4"/>
    </row>
    <row r="4" spans="1:7" ht="15.75" x14ac:dyDescent="0.25">
      <c r="A4" s="145" t="s">
        <v>1218</v>
      </c>
      <c r="B4" s="145"/>
      <c r="C4" s="146"/>
      <c r="D4" s="146"/>
      <c r="E4" s="146"/>
      <c r="F4" s="147"/>
      <c r="G4" s="146"/>
    </row>
    <row r="5" spans="1:7" ht="15.75" x14ac:dyDescent="0.25">
      <c r="A5" s="145" t="s">
        <v>1219</v>
      </c>
      <c r="B5" s="145"/>
      <c r="C5" s="146"/>
      <c r="D5" s="146"/>
      <c r="E5" s="146"/>
      <c r="F5" s="147"/>
      <c r="G5" s="146"/>
    </row>
    <row r="6" spans="1:7" ht="15.75" x14ac:dyDescent="0.25">
      <c r="A6" s="145" t="s">
        <v>1220</v>
      </c>
      <c r="B6" s="145"/>
      <c r="C6" s="146"/>
      <c r="D6" s="146"/>
      <c r="E6" s="146"/>
      <c r="F6" s="147"/>
      <c r="G6" s="146"/>
    </row>
    <row r="7" spans="1:7" x14ac:dyDescent="0.25">
      <c r="A7" s="129"/>
      <c r="B7" s="129"/>
      <c r="C7" s="129"/>
      <c r="D7" s="129"/>
      <c r="E7" s="129"/>
      <c r="F7" s="148"/>
      <c r="G7" s="129"/>
    </row>
    <row r="8" spans="1:7" ht="15.75" x14ac:dyDescent="0.25">
      <c r="A8" s="114" t="s">
        <v>13</v>
      </c>
      <c r="B8" s="115" t="s">
        <v>12</v>
      </c>
      <c r="C8" s="116" t="s">
        <v>15</v>
      </c>
      <c r="D8" s="149" t="s">
        <v>521</v>
      </c>
      <c r="E8" s="116" t="s">
        <v>1</v>
      </c>
      <c r="F8" s="117" t="s">
        <v>8</v>
      </c>
      <c r="G8" s="114" t="s">
        <v>2</v>
      </c>
    </row>
    <row r="9" spans="1:7" ht="15.75" x14ac:dyDescent="0.25">
      <c r="A9" s="150">
        <v>1</v>
      </c>
      <c r="B9" s="151" t="s">
        <v>1037</v>
      </c>
      <c r="C9" s="116"/>
      <c r="D9" s="116"/>
      <c r="E9" s="116"/>
      <c r="F9" s="108">
        <v>0</v>
      </c>
      <c r="G9" s="114"/>
    </row>
    <row r="10" spans="1:7" ht="15.75" x14ac:dyDescent="0.25">
      <c r="A10" s="150">
        <v>2</v>
      </c>
      <c r="B10" s="151" t="s">
        <v>1060</v>
      </c>
      <c r="C10" s="116"/>
      <c r="D10" s="116"/>
      <c r="E10" s="116"/>
      <c r="F10" s="108">
        <v>55666900</v>
      </c>
      <c r="G10" s="77"/>
    </row>
    <row r="11" spans="1:7" ht="15.75" x14ac:dyDescent="0.25">
      <c r="A11" s="150">
        <v>3</v>
      </c>
      <c r="B11" s="151" t="s">
        <v>153</v>
      </c>
      <c r="C11" s="116"/>
      <c r="D11" s="116"/>
      <c r="E11" s="116"/>
      <c r="F11" s="108">
        <v>0</v>
      </c>
      <c r="G11" s="77"/>
    </row>
    <row r="12" spans="1:7" ht="15.75" x14ac:dyDescent="0.25">
      <c r="A12" s="150">
        <v>4</v>
      </c>
      <c r="B12" s="151" t="s">
        <v>1049</v>
      </c>
      <c r="C12" s="116"/>
      <c r="D12" s="116"/>
      <c r="E12" s="116"/>
      <c r="F12" s="108">
        <v>0</v>
      </c>
      <c r="G12" s="77"/>
    </row>
    <row r="13" spans="1:7" ht="15.75" x14ac:dyDescent="0.25">
      <c r="A13" s="150">
        <v>5</v>
      </c>
      <c r="B13" s="151" t="s">
        <v>38</v>
      </c>
      <c r="C13" s="107"/>
      <c r="D13" s="107"/>
      <c r="E13" s="107"/>
      <c r="F13" s="108">
        <v>1391673</v>
      </c>
      <c r="G13" s="152"/>
    </row>
    <row r="14" spans="1:7" ht="15.75" x14ac:dyDescent="0.25">
      <c r="A14" s="150">
        <v>6</v>
      </c>
      <c r="B14" s="151" t="s">
        <v>227</v>
      </c>
      <c r="C14" s="107"/>
      <c r="D14" s="107"/>
      <c r="E14" s="107"/>
      <c r="F14" s="108">
        <v>888774</v>
      </c>
      <c r="G14" s="152"/>
    </row>
    <row r="15" spans="1:7" ht="15.75" x14ac:dyDescent="0.25">
      <c r="A15" s="150">
        <v>7</v>
      </c>
      <c r="B15" s="151" t="s">
        <v>548</v>
      </c>
      <c r="C15" s="107"/>
      <c r="D15" s="107"/>
      <c r="E15" s="107"/>
      <c r="F15" s="108">
        <v>0</v>
      </c>
      <c r="G15" s="152"/>
    </row>
    <row r="16" spans="1:7" ht="15.75" x14ac:dyDescent="0.25">
      <c r="A16" s="150">
        <v>8</v>
      </c>
      <c r="B16" s="151" t="s">
        <v>794</v>
      </c>
      <c r="C16" s="107"/>
      <c r="D16" s="107"/>
      <c r="E16" s="107"/>
      <c r="F16" s="108">
        <v>0</v>
      </c>
      <c r="G16" s="152"/>
    </row>
    <row r="17" spans="1:7" ht="15.75" x14ac:dyDescent="0.25">
      <c r="A17" s="150">
        <v>9</v>
      </c>
      <c r="B17" s="151" t="s">
        <v>41</v>
      </c>
      <c r="C17" s="107"/>
      <c r="D17" s="107"/>
      <c r="E17" s="107"/>
      <c r="F17" s="108">
        <v>443331</v>
      </c>
      <c r="G17" s="152"/>
    </row>
    <row r="18" spans="1:7" ht="15.75" x14ac:dyDescent="0.25">
      <c r="A18" s="150">
        <v>10</v>
      </c>
      <c r="B18" s="151" t="s">
        <v>42</v>
      </c>
      <c r="C18" s="107"/>
      <c r="D18" s="107"/>
      <c r="E18" s="107"/>
      <c r="F18" s="108">
        <v>200000</v>
      </c>
      <c r="G18" s="152"/>
    </row>
    <row r="19" spans="1:7" ht="15.75" x14ac:dyDescent="0.25">
      <c r="A19" s="150"/>
      <c r="B19" s="151"/>
      <c r="C19" s="107"/>
      <c r="D19" s="107"/>
      <c r="E19" s="107"/>
      <c r="F19" s="108"/>
      <c r="G19" s="77">
        <f>SUM(F9:F18)</f>
        <v>58590678</v>
      </c>
    </row>
    <row r="20" spans="1:7" ht="15.75" x14ac:dyDescent="0.25">
      <c r="A20" s="150"/>
      <c r="B20" s="151"/>
      <c r="C20" s="153"/>
      <c r="D20" s="119"/>
      <c r="E20" s="107"/>
      <c r="F20" s="108"/>
      <c r="G20" s="77"/>
    </row>
    <row r="21" spans="1:7" ht="15.75" x14ac:dyDescent="0.25">
      <c r="A21" s="150">
        <v>11</v>
      </c>
      <c r="B21" s="18" t="s">
        <v>837</v>
      </c>
      <c r="C21" s="26" t="s">
        <v>611</v>
      </c>
      <c r="D21" s="107" t="s">
        <v>1223</v>
      </c>
      <c r="E21" s="107" t="s">
        <v>1224</v>
      </c>
      <c r="F21" s="108"/>
      <c r="G21" s="77">
        <v>10100000</v>
      </c>
    </row>
    <row r="22" spans="1:7" ht="15.75" x14ac:dyDescent="0.25">
      <c r="A22" s="150">
        <v>12</v>
      </c>
      <c r="B22" s="18" t="s">
        <v>1210</v>
      </c>
      <c r="C22" s="26" t="s">
        <v>611</v>
      </c>
      <c r="D22" s="154" t="s">
        <v>1225</v>
      </c>
      <c r="E22" s="107" t="s">
        <v>1224</v>
      </c>
      <c r="F22" s="108"/>
      <c r="G22" s="77">
        <v>6000000</v>
      </c>
    </row>
    <row r="23" spans="1:7" ht="15.75" x14ac:dyDescent="0.25">
      <c r="A23" s="150">
        <v>13</v>
      </c>
      <c r="B23" s="18" t="s">
        <v>328</v>
      </c>
      <c r="C23" s="26" t="s">
        <v>611</v>
      </c>
      <c r="D23" s="154" t="s">
        <v>1226</v>
      </c>
      <c r="E23" s="107" t="s">
        <v>1224</v>
      </c>
      <c r="F23" s="108"/>
      <c r="G23" s="77">
        <v>8000000</v>
      </c>
    </row>
    <row r="24" spans="1:7" ht="15.75" x14ac:dyDescent="0.25">
      <c r="A24" s="150">
        <v>14</v>
      </c>
      <c r="B24" s="18" t="s">
        <v>717</v>
      </c>
      <c r="C24" s="26" t="s">
        <v>611</v>
      </c>
      <c r="D24" s="154" t="s">
        <v>1227</v>
      </c>
      <c r="E24" s="107" t="s">
        <v>1224</v>
      </c>
      <c r="F24" s="108"/>
      <c r="G24" s="77">
        <v>10000000</v>
      </c>
    </row>
    <row r="25" spans="1:7" ht="15.75" x14ac:dyDescent="0.25">
      <c r="A25" s="150">
        <v>15</v>
      </c>
      <c r="B25" s="18" t="s">
        <v>1221</v>
      </c>
      <c r="C25" s="26" t="s">
        <v>611</v>
      </c>
      <c r="D25" s="165"/>
      <c r="E25" s="107"/>
      <c r="F25" s="108"/>
      <c r="G25" s="77">
        <v>7309322</v>
      </c>
    </row>
    <row r="26" spans="1:7" ht="15.75" x14ac:dyDescent="0.25">
      <c r="A26" s="17"/>
      <c r="B26" s="18"/>
      <c r="C26" s="154"/>
      <c r="D26" s="76"/>
      <c r="E26" s="107"/>
      <c r="F26" s="19"/>
      <c r="G26" s="39"/>
    </row>
    <row r="27" spans="1:7" ht="15.75" x14ac:dyDescent="0.25">
      <c r="A27" s="150"/>
      <c r="B27" s="151"/>
      <c r="C27" s="107"/>
      <c r="D27" s="107"/>
      <c r="E27" s="107"/>
      <c r="F27" s="108"/>
      <c r="G27" s="77"/>
    </row>
    <row r="28" spans="1:7" ht="15.75" x14ac:dyDescent="0.25">
      <c r="A28" s="150"/>
      <c r="B28" s="151"/>
      <c r="C28" s="151"/>
      <c r="D28" s="151"/>
      <c r="E28" s="115" t="s">
        <v>43</v>
      </c>
      <c r="F28" s="108"/>
      <c r="G28" s="156">
        <f>SUM(G19:G27)</f>
        <v>100000000</v>
      </c>
    </row>
    <row r="29" spans="1:7" ht="15.75" x14ac:dyDescent="0.25">
      <c r="A29" s="158"/>
      <c r="B29" s="146"/>
      <c r="C29" s="146"/>
      <c r="D29" s="146"/>
      <c r="E29" s="146"/>
      <c r="F29" s="147"/>
      <c r="G29" s="147"/>
    </row>
    <row r="30" spans="1:7" ht="15.75" x14ac:dyDescent="0.25">
      <c r="A30" s="158"/>
      <c r="B30" s="146" t="s">
        <v>1222</v>
      </c>
      <c r="C30" s="146"/>
      <c r="D30" s="146"/>
      <c r="E30" s="146"/>
      <c r="F30" s="147"/>
      <c r="G30" s="146"/>
    </row>
    <row r="31" spans="1:7" x14ac:dyDescent="0.25">
      <c r="A31" s="159"/>
      <c r="B31" s="160" t="s">
        <v>976</v>
      </c>
      <c r="C31" s="160" t="s">
        <v>31</v>
      </c>
      <c r="D31" s="129"/>
      <c r="E31" s="159" t="s">
        <v>36</v>
      </c>
      <c r="F31" s="148"/>
      <c r="G31" s="129"/>
    </row>
    <row r="32" spans="1:7" x14ac:dyDescent="0.25">
      <c r="A32" s="159"/>
      <c r="B32" s="129"/>
      <c r="C32" s="129"/>
      <c r="D32" s="129"/>
      <c r="E32" s="129"/>
      <c r="F32" s="148"/>
      <c r="G32" s="129"/>
    </row>
    <row r="33" spans="1:7" x14ac:dyDescent="0.25">
      <c r="A33" s="159"/>
      <c r="B33" s="129"/>
      <c r="C33" s="129"/>
      <c r="D33" s="129"/>
      <c r="E33" s="129"/>
      <c r="F33" s="148"/>
      <c r="G33" s="129"/>
    </row>
    <row r="34" spans="1:7" x14ac:dyDescent="0.25">
      <c r="A34" s="159"/>
      <c r="B34" s="129"/>
      <c r="C34" s="129"/>
      <c r="D34" s="129"/>
      <c r="E34" s="129"/>
      <c r="F34" s="148"/>
      <c r="G34" s="129"/>
    </row>
    <row r="35" spans="1:7" x14ac:dyDescent="0.25">
      <c r="A35" s="159"/>
      <c r="B35" s="129"/>
      <c r="C35" s="129"/>
      <c r="D35" s="129"/>
      <c r="E35" s="129"/>
      <c r="F35" s="148"/>
      <c r="G35" s="129"/>
    </row>
    <row r="36" spans="1:7" x14ac:dyDescent="0.25">
      <c r="A36" s="129"/>
      <c r="B36" s="161" t="s">
        <v>977</v>
      </c>
      <c r="C36" s="162" t="s">
        <v>768</v>
      </c>
      <c r="D36" s="162"/>
      <c r="E36" s="162" t="s">
        <v>3</v>
      </c>
      <c r="F36" s="163" t="s">
        <v>872</v>
      </c>
      <c r="G36" s="129"/>
    </row>
    <row r="37" spans="1:7" x14ac:dyDescent="0.25">
      <c r="A37" s="129"/>
      <c r="B37" s="160" t="s">
        <v>978</v>
      </c>
      <c r="C37" s="129" t="s">
        <v>33</v>
      </c>
      <c r="D37" s="129"/>
      <c r="E37" s="129" t="s">
        <v>6</v>
      </c>
      <c r="F37" s="148" t="s">
        <v>37</v>
      </c>
      <c r="G37" s="129"/>
    </row>
    <row r="39" spans="1:7" ht="15.75" x14ac:dyDescent="0.25">
      <c r="A39" s="2" t="s">
        <v>0</v>
      </c>
      <c r="B39" s="3"/>
      <c r="C39" s="3"/>
      <c r="D39" s="3"/>
      <c r="E39" s="3"/>
      <c r="F39" s="9"/>
      <c r="G39" s="4"/>
    </row>
    <row r="40" spans="1:7" ht="15.75" x14ac:dyDescent="0.25">
      <c r="A40" s="47" t="s">
        <v>1228</v>
      </c>
      <c r="B40" s="48"/>
      <c r="C40" s="2"/>
      <c r="D40" s="2"/>
      <c r="E40" s="2"/>
      <c r="F40" s="10"/>
      <c r="G40" s="4"/>
    </row>
    <row r="41" spans="1:7" ht="15.75" x14ac:dyDescent="0.25">
      <c r="A41" s="47"/>
      <c r="B41" s="48"/>
      <c r="C41" s="2"/>
      <c r="D41" s="2"/>
      <c r="E41" s="2"/>
      <c r="F41" s="10"/>
      <c r="G41" s="4"/>
    </row>
    <row r="42" spans="1:7" ht="15.75" x14ac:dyDescent="0.25">
      <c r="A42" s="145" t="s">
        <v>769</v>
      </c>
      <c r="B42" s="145"/>
      <c r="C42" s="146"/>
      <c r="D42" s="146"/>
      <c r="E42" s="146"/>
      <c r="F42" s="147"/>
      <c r="G42" s="146"/>
    </row>
    <row r="43" spans="1:7" ht="15.75" x14ac:dyDescent="0.25">
      <c r="A43" s="145" t="s">
        <v>1229</v>
      </c>
      <c r="B43" s="145"/>
      <c r="C43" s="146"/>
      <c r="D43" s="146"/>
      <c r="E43" s="146"/>
      <c r="F43" s="147"/>
      <c r="G43" s="146"/>
    </row>
    <row r="44" spans="1:7" ht="15.75" x14ac:dyDescent="0.25">
      <c r="A44" s="145" t="s">
        <v>771</v>
      </c>
      <c r="B44" s="145"/>
      <c r="C44" s="146"/>
      <c r="D44" s="146"/>
      <c r="E44" s="146"/>
      <c r="F44" s="147"/>
      <c r="G44" s="146"/>
    </row>
    <row r="45" spans="1:7" x14ac:dyDescent="0.25">
      <c r="A45" s="129"/>
      <c r="B45" s="129"/>
      <c r="C45" s="129"/>
      <c r="D45" s="129"/>
      <c r="E45" s="129"/>
      <c r="F45" s="148"/>
      <c r="G45" s="129"/>
    </row>
    <row r="46" spans="1:7" ht="15.75" x14ac:dyDescent="0.25">
      <c r="A46" s="114" t="s">
        <v>13</v>
      </c>
      <c r="B46" s="115" t="s">
        <v>12</v>
      </c>
      <c r="C46" s="116" t="s">
        <v>15</v>
      </c>
      <c r="D46" s="149" t="s">
        <v>521</v>
      </c>
      <c r="E46" s="116" t="s">
        <v>1</v>
      </c>
      <c r="F46" s="117" t="s">
        <v>8</v>
      </c>
      <c r="G46" s="114" t="s">
        <v>2</v>
      </c>
    </row>
    <row r="47" spans="1:7" ht="15.75" x14ac:dyDescent="0.25">
      <c r="A47" s="150">
        <v>1</v>
      </c>
      <c r="B47" s="151" t="s">
        <v>1037</v>
      </c>
      <c r="C47" s="116"/>
      <c r="D47" s="116"/>
      <c r="E47" s="116"/>
      <c r="F47" s="108">
        <v>0</v>
      </c>
      <c r="G47" s="114"/>
    </row>
    <row r="48" spans="1:7" ht="15.75" x14ac:dyDescent="0.25">
      <c r="A48" s="150">
        <v>2</v>
      </c>
      <c r="B48" s="151" t="s">
        <v>1060</v>
      </c>
      <c r="C48" s="116"/>
      <c r="D48" s="116"/>
      <c r="E48" s="116"/>
      <c r="F48" s="108">
        <v>31980270</v>
      </c>
      <c r="G48" s="77"/>
    </row>
    <row r="49" spans="1:7" ht="15.75" x14ac:dyDescent="0.25">
      <c r="A49" s="150">
        <v>3</v>
      </c>
      <c r="B49" s="151" t="s">
        <v>153</v>
      </c>
      <c r="C49" s="116"/>
      <c r="D49" s="116"/>
      <c r="E49" s="116"/>
      <c r="F49" s="108">
        <v>0</v>
      </c>
      <c r="G49" s="77"/>
    </row>
    <row r="50" spans="1:7" ht="15.75" x14ac:dyDescent="0.25">
      <c r="A50" s="150">
        <v>4</v>
      </c>
      <c r="B50" s="151" t="s">
        <v>1049</v>
      </c>
      <c r="C50" s="116"/>
      <c r="D50" s="116"/>
      <c r="E50" s="116"/>
      <c r="F50" s="108">
        <v>0</v>
      </c>
      <c r="G50" s="77"/>
    </row>
    <row r="51" spans="1:7" ht="15.75" x14ac:dyDescent="0.25">
      <c r="A51" s="150">
        <v>5</v>
      </c>
      <c r="B51" s="151" t="s">
        <v>38</v>
      </c>
      <c r="C51" s="107"/>
      <c r="D51" s="107"/>
      <c r="E51" s="107"/>
      <c r="F51" s="108">
        <v>799507</v>
      </c>
      <c r="G51" s="152"/>
    </row>
    <row r="52" spans="1:7" ht="15.75" x14ac:dyDescent="0.25">
      <c r="A52" s="150">
        <v>6</v>
      </c>
      <c r="B52" s="151" t="s">
        <v>227</v>
      </c>
      <c r="C52" s="107"/>
      <c r="D52" s="107"/>
      <c r="E52" s="107"/>
      <c r="F52" s="108">
        <v>0</v>
      </c>
      <c r="G52" s="152"/>
    </row>
    <row r="53" spans="1:7" ht="15.75" x14ac:dyDescent="0.25">
      <c r="A53" s="150">
        <v>7</v>
      </c>
      <c r="B53" s="151" t="s">
        <v>548</v>
      </c>
      <c r="C53" s="107"/>
      <c r="D53" s="107"/>
      <c r="E53" s="107"/>
      <c r="F53" s="108">
        <v>0</v>
      </c>
      <c r="G53" s="152"/>
    </row>
    <row r="54" spans="1:7" ht="15.75" x14ac:dyDescent="0.25">
      <c r="A54" s="150">
        <v>8</v>
      </c>
      <c r="B54" s="151" t="s">
        <v>794</v>
      </c>
      <c r="C54" s="107"/>
      <c r="D54" s="107"/>
      <c r="E54" s="107"/>
      <c r="F54" s="108">
        <v>0</v>
      </c>
      <c r="G54" s="152"/>
    </row>
    <row r="55" spans="1:7" ht="15.75" x14ac:dyDescent="0.25">
      <c r="A55" s="150">
        <v>9</v>
      </c>
      <c r="B55" s="151" t="s">
        <v>41</v>
      </c>
      <c r="C55" s="107"/>
      <c r="D55" s="107"/>
      <c r="E55" s="107"/>
      <c r="F55" s="108">
        <v>221000</v>
      </c>
      <c r="G55" s="152"/>
    </row>
    <row r="56" spans="1:7" ht="15.75" x14ac:dyDescent="0.25">
      <c r="A56" s="150">
        <v>10</v>
      </c>
      <c r="B56" s="151" t="s">
        <v>42</v>
      </c>
      <c r="C56" s="107"/>
      <c r="D56" s="107"/>
      <c r="E56" s="107"/>
      <c r="F56" s="108">
        <v>200000</v>
      </c>
      <c r="G56" s="152"/>
    </row>
    <row r="57" spans="1:7" ht="15.75" x14ac:dyDescent="0.25">
      <c r="A57" s="150"/>
      <c r="B57" s="151"/>
      <c r="C57" s="107"/>
      <c r="D57" s="107"/>
      <c r="E57" s="107"/>
      <c r="F57" s="108"/>
      <c r="G57" s="77">
        <f>SUM(F47:F56)</f>
        <v>33200777</v>
      </c>
    </row>
    <row r="58" spans="1:7" ht="15.75" x14ac:dyDescent="0.25">
      <c r="A58" s="150"/>
      <c r="B58" s="151"/>
      <c r="C58" s="153"/>
      <c r="D58" s="119"/>
      <c r="E58" s="107"/>
      <c r="F58" s="108"/>
      <c r="G58" s="77"/>
    </row>
    <row r="59" spans="1:7" ht="15.75" x14ac:dyDescent="0.25">
      <c r="A59" s="150">
        <v>11</v>
      </c>
      <c r="B59" s="18" t="s">
        <v>328</v>
      </c>
      <c r="C59" s="26" t="s">
        <v>611</v>
      </c>
      <c r="D59" s="107" t="s">
        <v>1231</v>
      </c>
      <c r="E59" s="107" t="s">
        <v>1232</v>
      </c>
      <c r="F59" s="108"/>
      <c r="G59" s="77">
        <v>3500000</v>
      </c>
    </row>
    <row r="60" spans="1:7" ht="15.75" x14ac:dyDescent="0.25">
      <c r="A60" s="150">
        <v>12</v>
      </c>
      <c r="B60" s="18" t="s">
        <v>342</v>
      </c>
      <c r="C60" s="26" t="s">
        <v>611</v>
      </c>
      <c r="D60" s="154">
        <v>13795842</v>
      </c>
      <c r="E60" s="107" t="s">
        <v>1232</v>
      </c>
      <c r="F60" s="108"/>
      <c r="G60" s="77">
        <v>3000000</v>
      </c>
    </row>
    <row r="61" spans="1:7" ht="15.75" x14ac:dyDescent="0.25">
      <c r="A61" s="150">
        <v>13</v>
      </c>
      <c r="B61" s="18" t="s">
        <v>1230</v>
      </c>
      <c r="C61" s="26" t="s">
        <v>611</v>
      </c>
      <c r="D61" s="154"/>
      <c r="E61" s="107"/>
      <c r="F61" s="108"/>
      <c r="G61" s="77">
        <v>3600000</v>
      </c>
    </row>
    <row r="62" spans="1:7" ht="15.75" x14ac:dyDescent="0.25">
      <c r="A62" s="150">
        <v>14</v>
      </c>
      <c r="B62" s="18" t="s">
        <v>1233</v>
      </c>
      <c r="C62" s="26" t="s">
        <v>611</v>
      </c>
      <c r="D62" s="154"/>
      <c r="E62" s="107"/>
      <c r="F62" s="108"/>
      <c r="G62" s="77">
        <v>8000000</v>
      </c>
    </row>
    <row r="63" spans="1:7" ht="15.75" x14ac:dyDescent="0.25">
      <c r="A63" s="150">
        <v>15</v>
      </c>
      <c r="B63" s="18" t="s">
        <v>1234</v>
      </c>
      <c r="C63" s="26" t="s">
        <v>611</v>
      </c>
      <c r="D63" s="165"/>
      <c r="E63" s="107"/>
      <c r="F63" s="108"/>
      <c r="G63" s="77">
        <v>4000000</v>
      </c>
    </row>
    <row r="64" spans="1:7" ht="15.75" x14ac:dyDescent="0.25">
      <c r="A64" s="17"/>
      <c r="B64" s="18"/>
      <c r="C64" s="154"/>
      <c r="D64" s="76"/>
      <c r="E64" s="107"/>
      <c r="F64" s="19"/>
      <c r="G64" s="39"/>
    </row>
    <row r="65" spans="1:7" ht="15.75" x14ac:dyDescent="0.25">
      <c r="A65" s="150"/>
      <c r="B65" s="151"/>
      <c r="C65" s="107"/>
      <c r="D65" s="107"/>
      <c r="E65" s="107"/>
      <c r="F65" s="108"/>
      <c r="G65" s="77"/>
    </row>
    <row r="66" spans="1:7" ht="15.75" x14ac:dyDescent="0.25">
      <c r="A66" s="150"/>
      <c r="B66" s="151"/>
      <c r="C66" s="151"/>
      <c r="D66" s="151"/>
      <c r="E66" s="115" t="s">
        <v>43</v>
      </c>
      <c r="F66" s="108"/>
      <c r="G66" s="156">
        <f>SUM(G57:G65)</f>
        <v>55300777</v>
      </c>
    </row>
    <row r="67" spans="1:7" ht="15.75" x14ac:dyDescent="0.25">
      <c r="A67" s="158"/>
      <c r="B67" s="146"/>
      <c r="C67" s="146"/>
      <c r="D67" s="146"/>
      <c r="E67" s="146"/>
      <c r="F67" s="147"/>
      <c r="G67" s="147"/>
    </row>
    <row r="68" spans="1:7" ht="15.75" x14ac:dyDescent="0.25">
      <c r="A68" s="158"/>
      <c r="B68" s="146" t="s">
        <v>1235</v>
      </c>
      <c r="C68" s="146"/>
      <c r="D68" s="146"/>
      <c r="E68" s="146"/>
      <c r="F68" s="147"/>
      <c r="G68" s="146"/>
    </row>
    <row r="69" spans="1:7" x14ac:dyDescent="0.25">
      <c r="A69" s="159"/>
      <c r="B69" s="160" t="s">
        <v>976</v>
      </c>
      <c r="C69" s="160" t="s">
        <v>31</v>
      </c>
      <c r="D69" s="129"/>
      <c r="E69" s="159" t="s">
        <v>36</v>
      </c>
      <c r="F69" s="148"/>
      <c r="G69" s="129"/>
    </row>
    <row r="70" spans="1:7" x14ac:dyDescent="0.25">
      <c r="A70" s="159"/>
      <c r="B70" s="129"/>
      <c r="C70" s="129"/>
      <c r="D70" s="129"/>
      <c r="E70" s="129"/>
      <c r="F70" s="148"/>
      <c r="G70" s="129"/>
    </row>
    <row r="71" spans="1:7" x14ac:dyDescent="0.25">
      <c r="A71" s="159"/>
      <c r="B71" s="129"/>
      <c r="C71" s="129"/>
      <c r="D71" s="129"/>
      <c r="E71" s="129"/>
      <c r="F71" s="148"/>
      <c r="G71" s="129"/>
    </row>
    <row r="72" spans="1:7" x14ac:dyDescent="0.25">
      <c r="A72" s="159"/>
      <c r="B72" s="129"/>
      <c r="C72" s="129"/>
      <c r="D72" s="129"/>
      <c r="E72" s="129"/>
      <c r="F72" s="148"/>
      <c r="G72" s="129"/>
    </row>
    <row r="73" spans="1:7" x14ac:dyDescent="0.25">
      <c r="A73" s="159"/>
      <c r="B73" s="129"/>
      <c r="C73" s="129"/>
      <c r="D73" s="129"/>
      <c r="E73" s="129"/>
      <c r="F73" s="148"/>
      <c r="G73" s="129"/>
    </row>
    <row r="74" spans="1:7" x14ac:dyDescent="0.25">
      <c r="A74" s="129"/>
      <c r="B74" s="161" t="s">
        <v>977</v>
      </c>
      <c r="C74" s="162" t="s">
        <v>768</v>
      </c>
      <c r="D74" s="162"/>
      <c r="E74" s="162" t="s">
        <v>3</v>
      </c>
      <c r="F74" s="163" t="s">
        <v>872</v>
      </c>
      <c r="G74" s="129"/>
    </row>
    <row r="75" spans="1:7" x14ac:dyDescent="0.25">
      <c r="A75" s="129"/>
      <c r="B75" s="160" t="s">
        <v>978</v>
      </c>
      <c r="C75" s="129" t="s">
        <v>33</v>
      </c>
      <c r="D75" s="129"/>
      <c r="E75" s="129" t="s">
        <v>6</v>
      </c>
      <c r="F75" s="148" t="s">
        <v>37</v>
      </c>
      <c r="G75" s="129"/>
    </row>
    <row r="77" spans="1:7" ht="15.75" x14ac:dyDescent="0.25">
      <c r="A77" s="2" t="s">
        <v>0</v>
      </c>
      <c r="B77" s="3"/>
      <c r="C77" s="3"/>
      <c r="D77" s="3"/>
      <c r="E77" s="3"/>
      <c r="F77" s="9"/>
      <c r="G77" s="4"/>
    </row>
    <row r="78" spans="1:7" ht="15.75" x14ac:dyDescent="0.25">
      <c r="A78" s="47" t="s">
        <v>1228</v>
      </c>
      <c r="B78" s="48"/>
      <c r="C78" s="2"/>
      <c r="D78" s="2"/>
      <c r="E78" s="2"/>
      <c r="F78" s="10"/>
      <c r="G78" s="4"/>
    </row>
    <row r="79" spans="1:7" ht="15.75" x14ac:dyDescent="0.25">
      <c r="A79" s="47"/>
      <c r="B79" s="48"/>
      <c r="C79" s="2"/>
      <c r="D79" s="2"/>
      <c r="E79" s="2"/>
      <c r="F79" s="10"/>
      <c r="G79" s="4"/>
    </row>
    <row r="80" spans="1:7" ht="15.75" x14ac:dyDescent="0.25">
      <c r="A80" s="145" t="s">
        <v>1046</v>
      </c>
      <c r="B80" s="145"/>
      <c r="C80" s="146"/>
      <c r="D80" s="146"/>
      <c r="E80" s="146"/>
      <c r="F80" s="147"/>
      <c r="G80" s="146"/>
    </row>
    <row r="81" spans="1:7" ht="15.75" x14ac:dyDescent="0.25">
      <c r="A81" s="145" t="s">
        <v>1047</v>
      </c>
      <c r="B81" s="145"/>
      <c r="C81" s="146"/>
      <c r="D81" s="146"/>
      <c r="E81" s="146"/>
      <c r="F81" s="147"/>
      <c r="G81" s="146"/>
    </row>
    <row r="82" spans="1:7" ht="15.75" x14ac:dyDescent="0.25">
      <c r="A82" s="145" t="s">
        <v>1048</v>
      </c>
      <c r="B82" s="145"/>
      <c r="C82" s="146"/>
      <c r="D82" s="146"/>
      <c r="E82" s="146"/>
      <c r="F82" s="147"/>
      <c r="G82" s="146"/>
    </row>
    <row r="83" spans="1:7" x14ac:dyDescent="0.25">
      <c r="A83" s="129"/>
      <c r="B83" s="129"/>
      <c r="C83" s="129"/>
      <c r="D83" s="129"/>
      <c r="E83" s="129"/>
      <c r="F83" s="148"/>
      <c r="G83" s="129"/>
    </row>
    <row r="84" spans="1:7" ht="15.75" x14ac:dyDescent="0.25">
      <c r="A84" s="114" t="s">
        <v>13</v>
      </c>
      <c r="B84" s="115" t="s">
        <v>12</v>
      </c>
      <c r="C84" s="116" t="s">
        <v>15</v>
      </c>
      <c r="D84" s="149" t="s">
        <v>521</v>
      </c>
      <c r="E84" s="116" t="s">
        <v>1</v>
      </c>
      <c r="F84" s="117" t="s">
        <v>8</v>
      </c>
      <c r="G84" s="114" t="s">
        <v>2</v>
      </c>
    </row>
    <row r="85" spans="1:7" ht="15.75" x14ac:dyDescent="0.25">
      <c r="A85" s="150">
        <v>1</v>
      </c>
      <c r="B85" s="151" t="s">
        <v>1037</v>
      </c>
      <c r="C85" s="116"/>
      <c r="D85" s="116"/>
      <c r="E85" s="116"/>
      <c r="F85" s="108">
        <v>0</v>
      </c>
      <c r="G85" s="114"/>
    </row>
    <row r="86" spans="1:7" ht="15.75" x14ac:dyDescent="0.25">
      <c r="A86" s="150">
        <v>2</v>
      </c>
      <c r="B86" s="151" t="s">
        <v>1060</v>
      </c>
      <c r="C86" s="116"/>
      <c r="D86" s="116"/>
      <c r="E86" s="116"/>
      <c r="F86" s="108">
        <v>55317932</v>
      </c>
      <c r="G86" s="77"/>
    </row>
    <row r="87" spans="1:7" ht="15.75" x14ac:dyDescent="0.25">
      <c r="A87" s="150">
        <v>3</v>
      </c>
      <c r="B87" s="151" t="s">
        <v>153</v>
      </c>
      <c r="C87" s="116"/>
      <c r="D87" s="116"/>
      <c r="E87" s="116"/>
      <c r="F87" s="108">
        <v>0</v>
      </c>
      <c r="G87" s="77"/>
    </row>
    <row r="88" spans="1:7" ht="15.75" x14ac:dyDescent="0.25">
      <c r="A88" s="150">
        <v>4</v>
      </c>
      <c r="B88" s="151" t="s">
        <v>1049</v>
      </c>
      <c r="C88" s="116"/>
      <c r="D88" s="116"/>
      <c r="E88" s="116"/>
      <c r="F88" s="108">
        <v>0</v>
      </c>
      <c r="G88" s="77"/>
    </row>
    <row r="89" spans="1:7" ht="15.75" x14ac:dyDescent="0.25">
      <c r="A89" s="150">
        <v>5</v>
      </c>
      <c r="B89" s="151" t="s">
        <v>38</v>
      </c>
      <c r="C89" s="107"/>
      <c r="D89" s="107"/>
      <c r="E89" s="107"/>
      <c r="F89" s="108">
        <v>1382948</v>
      </c>
      <c r="G89" s="152"/>
    </row>
    <row r="90" spans="1:7" ht="15.75" x14ac:dyDescent="0.25">
      <c r="A90" s="150">
        <v>6</v>
      </c>
      <c r="B90" s="151" t="s">
        <v>227</v>
      </c>
      <c r="C90" s="107"/>
      <c r="D90" s="107"/>
      <c r="E90" s="107"/>
      <c r="F90" s="108">
        <v>0</v>
      </c>
      <c r="G90" s="152"/>
    </row>
    <row r="91" spans="1:7" ht="15.75" x14ac:dyDescent="0.25">
      <c r="A91" s="150">
        <v>7</v>
      </c>
      <c r="B91" s="151" t="s">
        <v>548</v>
      </c>
      <c r="C91" s="107"/>
      <c r="D91" s="107"/>
      <c r="E91" s="107"/>
      <c r="F91" s="108">
        <v>0</v>
      </c>
      <c r="G91" s="152"/>
    </row>
    <row r="92" spans="1:7" ht="15.75" x14ac:dyDescent="0.25">
      <c r="A92" s="150">
        <v>8</v>
      </c>
      <c r="B92" s="151" t="s">
        <v>794</v>
      </c>
      <c r="C92" s="107"/>
      <c r="D92" s="107"/>
      <c r="E92" s="107"/>
      <c r="F92" s="108">
        <v>0</v>
      </c>
      <c r="G92" s="152"/>
    </row>
    <row r="93" spans="1:7" ht="15.75" x14ac:dyDescent="0.25">
      <c r="A93" s="150">
        <v>9</v>
      </c>
      <c r="B93" s="151" t="s">
        <v>41</v>
      </c>
      <c r="C93" s="107"/>
      <c r="D93" s="107"/>
      <c r="E93" s="107"/>
      <c r="F93" s="108">
        <v>500000</v>
      </c>
      <c r="G93" s="152"/>
    </row>
    <row r="94" spans="1:7" ht="15.75" x14ac:dyDescent="0.25">
      <c r="A94" s="150">
        <v>10</v>
      </c>
      <c r="B94" s="151" t="s">
        <v>42</v>
      </c>
      <c r="C94" s="107"/>
      <c r="D94" s="107"/>
      <c r="E94" s="107"/>
      <c r="F94" s="108">
        <v>200000</v>
      </c>
      <c r="G94" s="152"/>
    </row>
    <row r="95" spans="1:7" ht="15.75" x14ac:dyDescent="0.25">
      <c r="A95" s="150"/>
      <c r="B95" s="151"/>
      <c r="C95" s="107"/>
      <c r="D95" s="107"/>
      <c r="E95" s="107"/>
      <c r="F95" s="108"/>
      <c r="G95" s="77">
        <f>SUM(F85:F94)</f>
        <v>57400880</v>
      </c>
    </row>
    <row r="96" spans="1:7" ht="15.75" x14ac:dyDescent="0.25">
      <c r="A96" s="150"/>
      <c r="B96" s="151"/>
      <c r="C96" s="153"/>
      <c r="D96" s="119"/>
      <c r="E96" s="107"/>
      <c r="F96" s="108"/>
      <c r="G96" s="77"/>
    </row>
    <row r="97" spans="1:7" ht="15.75" x14ac:dyDescent="0.25">
      <c r="A97" s="150">
        <v>11</v>
      </c>
      <c r="B97" s="134" t="s">
        <v>732</v>
      </c>
      <c r="C97" s="26"/>
      <c r="D97" s="35" t="s">
        <v>230</v>
      </c>
      <c r="E97" s="107"/>
      <c r="G97" s="77">
        <v>40000000</v>
      </c>
    </row>
    <row r="98" spans="1:7" ht="15.75" x14ac:dyDescent="0.25">
      <c r="A98" s="150">
        <v>12</v>
      </c>
      <c r="B98" s="18" t="s">
        <v>1236</v>
      </c>
      <c r="C98" s="26" t="s">
        <v>611</v>
      </c>
      <c r="D98" s="154"/>
      <c r="E98" s="107"/>
      <c r="F98" s="108"/>
      <c r="G98" s="77">
        <v>10000000</v>
      </c>
    </row>
    <row r="99" spans="1:7" ht="15.75" x14ac:dyDescent="0.25">
      <c r="A99" s="150"/>
      <c r="B99" s="151"/>
      <c r="C99" s="107"/>
      <c r="D99" s="107"/>
      <c r="E99" s="107"/>
      <c r="F99" s="108"/>
      <c r="G99" s="77"/>
    </row>
    <row r="100" spans="1:7" ht="15.75" x14ac:dyDescent="0.25">
      <c r="A100" s="150"/>
      <c r="B100" s="151"/>
      <c r="C100" s="151"/>
      <c r="D100" s="151"/>
      <c r="E100" s="115" t="s">
        <v>43</v>
      </c>
      <c r="F100" s="108"/>
      <c r="G100" s="156">
        <f>SUM(G95:G99)</f>
        <v>107400880</v>
      </c>
    </row>
    <row r="101" spans="1:7" ht="15.75" x14ac:dyDescent="0.25">
      <c r="A101" s="158"/>
      <c r="B101" s="146"/>
      <c r="C101" s="146"/>
      <c r="D101" s="146"/>
      <c r="E101" s="146"/>
      <c r="F101" s="147"/>
      <c r="G101" s="147"/>
    </row>
    <row r="102" spans="1:7" ht="15.75" x14ac:dyDescent="0.25">
      <c r="A102" s="158"/>
      <c r="B102" s="146" t="s">
        <v>1235</v>
      </c>
      <c r="C102" s="146"/>
      <c r="D102" s="146"/>
      <c r="E102" s="146"/>
      <c r="F102" s="147"/>
      <c r="G102" s="146"/>
    </row>
    <row r="103" spans="1:7" x14ac:dyDescent="0.25">
      <c r="A103" s="159"/>
      <c r="B103" s="160" t="s">
        <v>976</v>
      </c>
      <c r="C103" s="160" t="s">
        <v>31</v>
      </c>
      <c r="D103" s="129"/>
      <c r="E103" s="159" t="s">
        <v>36</v>
      </c>
      <c r="F103" s="148"/>
      <c r="G103" s="129"/>
    </row>
    <row r="104" spans="1:7" x14ac:dyDescent="0.25">
      <c r="A104" s="159"/>
      <c r="B104" s="129"/>
      <c r="C104" s="129"/>
      <c r="D104" s="129"/>
      <c r="E104" s="129"/>
      <c r="F104" s="148"/>
      <c r="G104" s="129"/>
    </row>
    <row r="105" spans="1:7" x14ac:dyDescent="0.25">
      <c r="A105" s="159"/>
      <c r="B105" s="129"/>
      <c r="C105" s="129"/>
      <c r="D105" s="129"/>
      <c r="E105" s="129"/>
      <c r="F105" s="148"/>
      <c r="G105" s="129"/>
    </row>
    <row r="106" spans="1:7" x14ac:dyDescent="0.25">
      <c r="A106" s="159"/>
      <c r="B106" s="129"/>
      <c r="C106" s="129"/>
      <c r="D106" s="129"/>
      <c r="E106" s="129"/>
      <c r="F106" s="148"/>
      <c r="G106" s="129"/>
    </row>
    <row r="107" spans="1:7" x14ac:dyDescent="0.25">
      <c r="A107" s="159"/>
      <c r="B107" s="129"/>
      <c r="C107" s="129"/>
      <c r="D107" s="129"/>
      <c r="E107" s="129"/>
      <c r="F107" s="148"/>
      <c r="G107" s="129"/>
    </row>
    <row r="108" spans="1:7" x14ac:dyDescent="0.25">
      <c r="A108" s="129"/>
      <c r="B108" s="161" t="s">
        <v>977</v>
      </c>
      <c r="C108" s="162" t="s">
        <v>768</v>
      </c>
      <c r="D108" s="162"/>
      <c r="E108" s="162" t="s">
        <v>3</v>
      </c>
      <c r="F108" s="163" t="s">
        <v>872</v>
      </c>
      <c r="G108" s="129"/>
    </row>
    <row r="109" spans="1:7" x14ac:dyDescent="0.25">
      <c r="A109" s="129"/>
      <c r="B109" s="160" t="s">
        <v>978</v>
      </c>
      <c r="C109" s="129" t="s">
        <v>33</v>
      </c>
      <c r="D109" s="129"/>
      <c r="E109" s="129" t="s">
        <v>6</v>
      </c>
      <c r="F109" s="148" t="s">
        <v>37</v>
      </c>
      <c r="G109" s="129"/>
    </row>
    <row r="111" spans="1:7" ht="15.75" x14ac:dyDescent="0.25">
      <c r="A111" s="2" t="s">
        <v>0</v>
      </c>
      <c r="B111" s="3"/>
      <c r="C111" s="3"/>
      <c r="D111" s="3"/>
      <c r="E111" s="3"/>
      <c r="F111" s="9"/>
      <c r="G111" s="4"/>
    </row>
    <row r="112" spans="1:7" ht="15.75" x14ac:dyDescent="0.25">
      <c r="A112" s="47" t="s">
        <v>1237</v>
      </c>
      <c r="B112" s="48"/>
      <c r="C112" s="2"/>
      <c r="D112" s="2"/>
      <c r="E112" s="2"/>
      <c r="F112" s="10"/>
      <c r="G112" s="4"/>
    </row>
    <row r="113" spans="1:7" ht="15.75" x14ac:dyDescent="0.25">
      <c r="A113" s="47"/>
      <c r="B113" s="48"/>
      <c r="C113" s="2"/>
      <c r="D113" s="2"/>
      <c r="E113" s="2"/>
      <c r="F113" s="10"/>
      <c r="G113" s="4"/>
    </row>
    <row r="114" spans="1:7" ht="15.75" x14ac:dyDescent="0.25">
      <c r="A114" s="145" t="s">
        <v>1238</v>
      </c>
      <c r="B114" s="145"/>
      <c r="C114" s="146"/>
      <c r="D114" s="146"/>
      <c r="E114" s="146"/>
      <c r="F114" s="147"/>
      <c r="G114" s="146"/>
    </row>
    <row r="115" spans="1:7" ht="15.75" x14ac:dyDescent="0.25">
      <c r="A115" s="145" t="s">
        <v>1239</v>
      </c>
      <c r="B115" s="145"/>
      <c r="C115" s="146"/>
      <c r="D115" s="146"/>
      <c r="E115" s="146"/>
      <c r="F115" s="147"/>
      <c r="G115" s="146"/>
    </row>
    <row r="116" spans="1:7" ht="15.75" x14ac:dyDescent="0.25">
      <c r="A116" s="145" t="s">
        <v>771</v>
      </c>
      <c r="B116" s="145"/>
      <c r="C116" s="146"/>
      <c r="D116" s="146"/>
      <c r="E116" s="146"/>
      <c r="F116" s="147"/>
      <c r="G116" s="146"/>
    </row>
    <row r="117" spans="1:7" x14ac:dyDescent="0.25">
      <c r="A117" s="129"/>
      <c r="B117" s="129"/>
      <c r="C117" s="129"/>
      <c r="D117" s="129"/>
      <c r="E117" s="129"/>
      <c r="F117" s="148"/>
      <c r="G117" s="129"/>
    </row>
    <row r="118" spans="1:7" ht="15.75" x14ac:dyDescent="0.25">
      <c r="A118" s="114" t="s">
        <v>13</v>
      </c>
      <c r="B118" s="115" t="s">
        <v>12</v>
      </c>
      <c r="C118" s="116" t="s">
        <v>15</v>
      </c>
      <c r="D118" s="149" t="s">
        <v>521</v>
      </c>
      <c r="E118" s="116" t="s">
        <v>1</v>
      </c>
      <c r="F118" s="117" t="s">
        <v>8</v>
      </c>
      <c r="G118" s="114" t="s">
        <v>2</v>
      </c>
    </row>
    <row r="119" spans="1:7" ht="15.75" x14ac:dyDescent="0.25">
      <c r="A119" s="150">
        <v>1</v>
      </c>
      <c r="B119" s="151" t="s">
        <v>1037</v>
      </c>
      <c r="C119" s="116"/>
      <c r="D119" s="116"/>
      <c r="E119" s="116"/>
      <c r="F119" s="108">
        <v>282500</v>
      </c>
      <c r="G119" s="114"/>
    </row>
    <row r="120" spans="1:7" ht="15.75" x14ac:dyDescent="0.25">
      <c r="A120" s="150">
        <v>2</v>
      </c>
      <c r="B120" s="151" t="s">
        <v>1060</v>
      </c>
      <c r="C120" s="116"/>
      <c r="D120" s="116"/>
      <c r="E120" s="116"/>
      <c r="F120" s="108">
        <v>28846190</v>
      </c>
      <c r="G120" s="77"/>
    </row>
    <row r="121" spans="1:7" ht="15.75" x14ac:dyDescent="0.25">
      <c r="A121" s="150">
        <v>3</v>
      </c>
      <c r="B121" s="151" t="s">
        <v>153</v>
      </c>
      <c r="C121" s="116"/>
      <c r="D121" s="116"/>
      <c r="E121" s="116"/>
      <c r="F121" s="108">
        <v>0</v>
      </c>
      <c r="G121" s="77"/>
    </row>
    <row r="122" spans="1:7" ht="15.75" x14ac:dyDescent="0.25">
      <c r="A122" s="150">
        <v>4</v>
      </c>
      <c r="B122" s="151" t="s">
        <v>1049</v>
      </c>
      <c r="C122" s="116"/>
      <c r="D122" s="116"/>
      <c r="E122" s="116"/>
      <c r="F122" s="108">
        <v>0</v>
      </c>
      <c r="G122" s="77"/>
    </row>
    <row r="123" spans="1:7" ht="15.75" x14ac:dyDescent="0.25">
      <c r="A123" s="150">
        <v>5</v>
      </c>
      <c r="B123" s="151" t="s">
        <v>38</v>
      </c>
      <c r="C123" s="107"/>
      <c r="D123" s="107"/>
      <c r="E123" s="107"/>
      <c r="F123" s="108">
        <v>728217</v>
      </c>
      <c r="G123" s="152"/>
    </row>
    <row r="124" spans="1:7" ht="15.75" x14ac:dyDescent="0.25">
      <c r="A124" s="150">
        <v>6</v>
      </c>
      <c r="B124" s="151" t="s">
        <v>227</v>
      </c>
      <c r="C124" s="107"/>
      <c r="D124" s="107"/>
      <c r="E124" s="107"/>
      <c r="F124" s="108">
        <v>0</v>
      </c>
      <c r="G124" s="152"/>
    </row>
    <row r="125" spans="1:7" ht="15.75" x14ac:dyDescent="0.25">
      <c r="A125" s="150">
        <v>7</v>
      </c>
      <c r="B125" s="151" t="s">
        <v>548</v>
      </c>
      <c r="C125" s="107"/>
      <c r="D125" s="107"/>
      <c r="E125" s="107"/>
      <c r="F125" s="108">
        <v>0</v>
      </c>
      <c r="G125" s="152"/>
    </row>
    <row r="126" spans="1:7" ht="15.75" x14ac:dyDescent="0.25">
      <c r="A126" s="150">
        <v>8</v>
      </c>
      <c r="B126" s="151" t="s">
        <v>794</v>
      </c>
      <c r="C126" s="107"/>
      <c r="D126" s="107"/>
      <c r="E126" s="107"/>
      <c r="F126" s="108">
        <v>0</v>
      </c>
      <c r="G126" s="152"/>
    </row>
    <row r="127" spans="1:7" ht="15.75" x14ac:dyDescent="0.25">
      <c r="A127" s="150">
        <v>9</v>
      </c>
      <c r="B127" s="151" t="s">
        <v>41</v>
      </c>
      <c r="C127" s="107"/>
      <c r="D127" s="107"/>
      <c r="E127" s="107"/>
      <c r="F127" s="108">
        <v>90000</v>
      </c>
      <c r="G127" s="152"/>
    </row>
    <row r="128" spans="1:7" ht="15.75" x14ac:dyDescent="0.25">
      <c r="A128" s="150">
        <v>10</v>
      </c>
      <c r="B128" s="151" t="s">
        <v>42</v>
      </c>
      <c r="C128" s="107"/>
      <c r="D128" s="107"/>
      <c r="E128" s="107"/>
      <c r="F128" s="108">
        <v>200000</v>
      </c>
      <c r="G128" s="152"/>
    </row>
    <row r="129" spans="1:7" ht="15.75" x14ac:dyDescent="0.25">
      <c r="A129" s="150"/>
      <c r="B129" s="151"/>
      <c r="C129" s="107"/>
      <c r="D129" s="107"/>
      <c r="E129" s="107"/>
      <c r="F129" s="108"/>
      <c r="G129" s="77">
        <f>SUM(F119:F128)</f>
        <v>30146907</v>
      </c>
    </row>
    <row r="130" spans="1:7" ht="15.75" x14ac:dyDescent="0.25">
      <c r="A130" s="150"/>
      <c r="B130" s="151"/>
      <c r="C130" s="153"/>
      <c r="D130" s="119"/>
      <c r="E130" s="107"/>
      <c r="F130" s="108"/>
      <c r="G130" s="77"/>
    </row>
    <row r="131" spans="1:7" ht="15.75" x14ac:dyDescent="0.25">
      <c r="A131" s="150">
        <v>11</v>
      </c>
      <c r="B131" s="134" t="s">
        <v>364</v>
      </c>
      <c r="C131" s="26" t="s">
        <v>611</v>
      </c>
      <c r="D131" s="35"/>
      <c r="E131" s="107"/>
      <c r="G131" s="77">
        <v>3000000</v>
      </c>
    </row>
    <row r="132" spans="1:7" ht="15.75" x14ac:dyDescent="0.25">
      <c r="A132" s="150">
        <v>12</v>
      </c>
      <c r="B132" s="134" t="s">
        <v>1240</v>
      </c>
      <c r="C132" s="26" t="s">
        <v>611</v>
      </c>
      <c r="D132" s="154"/>
      <c r="E132" s="107"/>
      <c r="F132" s="108"/>
      <c r="G132" s="77">
        <v>4000000</v>
      </c>
    </row>
    <row r="133" spans="1:7" ht="15.75" x14ac:dyDescent="0.25">
      <c r="A133" s="150">
        <v>13</v>
      </c>
      <c r="B133" s="134" t="s">
        <v>1241</v>
      </c>
      <c r="C133" s="26" t="s">
        <v>611</v>
      </c>
      <c r="D133" s="154"/>
      <c r="E133" s="107"/>
      <c r="F133" s="108"/>
      <c r="G133" s="77">
        <v>2000000</v>
      </c>
    </row>
    <row r="134" spans="1:7" ht="15.75" x14ac:dyDescent="0.25">
      <c r="A134" s="150"/>
      <c r="B134" s="18"/>
      <c r="C134" s="26"/>
      <c r="D134" s="154"/>
      <c r="E134" s="107"/>
      <c r="F134" s="108"/>
      <c r="G134" s="77"/>
    </row>
    <row r="135" spans="1:7" ht="15.75" x14ac:dyDescent="0.25">
      <c r="A135" s="150"/>
      <c r="B135" s="151"/>
      <c r="C135" s="107"/>
      <c r="D135" s="107"/>
      <c r="E135" s="107"/>
      <c r="F135" s="108"/>
      <c r="G135" s="77"/>
    </row>
    <row r="136" spans="1:7" ht="15.75" x14ac:dyDescent="0.25">
      <c r="A136" s="150"/>
      <c r="B136" s="151"/>
      <c r="C136" s="151"/>
      <c r="D136" s="151"/>
      <c r="E136" s="115" t="s">
        <v>43</v>
      </c>
      <c r="F136" s="108"/>
      <c r="G136" s="156">
        <f>SUM(G129:G135)</f>
        <v>39146907</v>
      </c>
    </row>
    <row r="137" spans="1:7" ht="15.75" x14ac:dyDescent="0.25">
      <c r="A137" s="158"/>
      <c r="B137" s="146"/>
      <c r="C137" s="146"/>
      <c r="D137" s="146"/>
      <c r="E137" s="146"/>
      <c r="F137" s="147"/>
      <c r="G137" s="147"/>
    </row>
    <row r="138" spans="1:7" ht="15.75" x14ac:dyDescent="0.25">
      <c r="A138" s="158"/>
      <c r="B138" s="146" t="s">
        <v>1242</v>
      </c>
      <c r="C138" s="146"/>
      <c r="D138" s="146"/>
      <c r="E138" s="146"/>
      <c r="F138" s="147"/>
      <c r="G138" s="146"/>
    </row>
    <row r="139" spans="1:7" x14ac:dyDescent="0.25">
      <c r="A139" s="159"/>
      <c r="B139" s="160" t="s">
        <v>976</v>
      </c>
      <c r="C139" s="160" t="s">
        <v>31</v>
      </c>
      <c r="D139" s="129"/>
      <c r="E139" s="159" t="s">
        <v>36</v>
      </c>
      <c r="F139" s="148"/>
      <c r="G139" s="129"/>
    </row>
    <row r="140" spans="1:7" x14ac:dyDescent="0.25">
      <c r="A140" s="159"/>
      <c r="B140" s="129"/>
      <c r="C140" s="129"/>
      <c r="D140" s="129"/>
      <c r="E140" s="129"/>
      <c r="F140" s="148"/>
      <c r="G140" s="129"/>
    </row>
    <row r="141" spans="1:7" x14ac:dyDescent="0.25">
      <c r="A141" s="159"/>
      <c r="B141" s="129"/>
      <c r="C141" s="129"/>
      <c r="D141" s="129"/>
      <c r="E141" s="129"/>
      <c r="F141" s="148"/>
      <c r="G141" s="129"/>
    </row>
    <row r="142" spans="1:7" x14ac:dyDescent="0.25">
      <c r="A142" s="159"/>
      <c r="B142" s="129"/>
      <c r="C142" s="129"/>
      <c r="D142" s="129"/>
      <c r="E142" s="129"/>
      <c r="F142" s="148"/>
      <c r="G142" s="129"/>
    </row>
    <row r="143" spans="1:7" x14ac:dyDescent="0.25">
      <c r="A143" s="159"/>
      <c r="B143" s="129"/>
      <c r="C143" s="129"/>
      <c r="D143" s="129"/>
      <c r="E143" s="129"/>
      <c r="F143" s="148"/>
      <c r="G143" s="129"/>
    </row>
    <row r="144" spans="1:7" x14ac:dyDescent="0.25">
      <c r="A144" s="129"/>
      <c r="B144" s="161" t="s">
        <v>977</v>
      </c>
      <c r="C144" s="162" t="s">
        <v>768</v>
      </c>
      <c r="D144" s="162"/>
      <c r="E144" s="162" t="s">
        <v>3</v>
      </c>
      <c r="F144" s="163" t="s">
        <v>872</v>
      </c>
      <c r="G144" s="129"/>
    </row>
    <row r="145" spans="1:7" x14ac:dyDescent="0.25">
      <c r="A145" s="129"/>
      <c r="B145" s="160" t="s">
        <v>978</v>
      </c>
      <c r="C145" s="129" t="s">
        <v>33</v>
      </c>
      <c r="D145" s="129"/>
      <c r="E145" s="129" t="s">
        <v>6</v>
      </c>
      <c r="F145" s="148" t="s">
        <v>37</v>
      </c>
      <c r="G145" s="129"/>
    </row>
    <row r="147" spans="1:7" ht="15.75" x14ac:dyDescent="0.25">
      <c r="A147" s="2" t="s">
        <v>0</v>
      </c>
      <c r="B147" s="3"/>
      <c r="C147" s="3"/>
      <c r="D147" s="3"/>
      <c r="E147" s="3"/>
      <c r="F147" s="9"/>
      <c r="G147" s="4"/>
    </row>
    <row r="148" spans="1:7" ht="15.75" x14ac:dyDescent="0.25">
      <c r="A148" s="47" t="s">
        <v>1243</v>
      </c>
      <c r="B148" s="48"/>
      <c r="C148" s="2"/>
      <c r="D148" s="2"/>
      <c r="E148" s="2"/>
      <c r="F148" s="10"/>
      <c r="G148" s="4"/>
    </row>
    <row r="149" spans="1:7" ht="15.75" x14ac:dyDescent="0.25">
      <c r="A149" s="47"/>
      <c r="B149" s="48"/>
      <c r="C149" s="2"/>
      <c r="D149" s="2"/>
      <c r="E149" s="2"/>
      <c r="F149" s="10"/>
      <c r="G149" s="4"/>
    </row>
    <row r="150" spans="1:7" ht="15.75" x14ac:dyDescent="0.25">
      <c r="A150" s="145" t="s">
        <v>1244</v>
      </c>
      <c r="B150" s="145"/>
      <c r="C150" s="146"/>
      <c r="D150" s="146"/>
      <c r="E150" s="146"/>
      <c r="F150" s="147"/>
      <c r="G150" s="146"/>
    </row>
    <row r="151" spans="1:7" ht="15.75" x14ac:dyDescent="0.25">
      <c r="A151" s="145" t="s">
        <v>1245</v>
      </c>
      <c r="B151" s="145"/>
      <c r="C151" s="146"/>
      <c r="D151" s="146"/>
      <c r="E151" s="146"/>
      <c r="F151" s="147"/>
      <c r="G151" s="146"/>
    </row>
    <row r="152" spans="1:7" ht="15.75" x14ac:dyDescent="0.25">
      <c r="A152" s="145" t="s">
        <v>1246</v>
      </c>
      <c r="B152" s="145"/>
      <c r="C152" s="146"/>
      <c r="D152" s="146"/>
      <c r="E152" s="146"/>
      <c r="F152" s="147"/>
      <c r="G152" s="146"/>
    </row>
    <row r="153" spans="1:7" x14ac:dyDescent="0.25">
      <c r="A153" s="129"/>
      <c r="B153" s="129"/>
      <c r="C153" s="129"/>
      <c r="D153" s="129"/>
      <c r="E153" s="129"/>
      <c r="F153" s="148"/>
      <c r="G153" s="129"/>
    </row>
    <row r="154" spans="1:7" ht="15.75" x14ac:dyDescent="0.25">
      <c r="A154" s="114" t="s">
        <v>13</v>
      </c>
      <c r="B154" s="115" t="s">
        <v>12</v>
      </c>
      <c r="C154" s="116" t="s">
        <v>15</v>
      </c>
      <c r="D154" s="149" t="s">
        <v>521</v>
      </c>
      <c r="E154" s="116" t="s">
        <v>1</v>
      </c>
      <c r="F154" s="117" t="s">
        <v>8</v>
      </c>
      <c r="G154" s="114" t="s">
        <v>2</v>
      </c>
    </row>
    <row r="155" spans="1:7" ht="15.75" x14ac:dyDescent="0.25">
      <c r="A155" s="150">
        <v>1</v>
      </c>
      <c r="B155" s="151" t="s">
        <v>1037</v>
      </c>
      <c r="C155" s="116"/>
      <c r="D155" s="116"/>
      <c r="E155" s="116"/>
      <c r="F155" s="108">
        <v>0</v>
      </c>
      <c r="G155" s="114"/>
    </row>
    <row r="156" spans="1:7" ht="15.75" x14ac:dyDescent="0.25">
      <c r="A156" s="150">
        <v>2</v>
      </c>
      <c r="B156" s="151" t="s">
        <v>1060</v>
      </c>
      <c r="C156" s="116"/>
      <c r="D156" s="116"/>
      <c r="E156" s="116"/>
      <c r="F156" s="108">
        <v>16666800</v>
      </c>
      <c r="G156" s="77"/>
    </row>
    <row r="157" spans="1:7" ht="15.75" x14ac:dyDescent="0.25">
      <c r="A157" s="150">
        <v>3</v>
      </c>
      <c r="B157" s="151" t="s">
        <v>153</v>
      </c>
      <c r="C157" s="116"/>
      <c r="D157" s="116"/>
      <c r="E157" s="116"/>
      <c r="F157" s="108">
        <v>0</v>
      </c>
      <c r="G157" s="77"/>
    </row>
    <row r="158" spans="1:7" ht="15.75" x14ac:dyDescent="0.25">
      <c r="A158" s="150">
        <v>4</v>
      </c>
      <c r="B158" s="151" t="s">
        <v>1049</v>
      </c>
      <c r="C158" s="116"/>
      <c r="D158" s="116"/>
      <c r="E158" s="116"/>
      <c r="F158" s="108">
        <v>0</v>
      </c>
      <c r="G158" s="77"/>
    </row>
    <row r="159" spans="1:7" ht="15.75" x14ac:dyDescent="0.25">
      <c r="A159" s="150">
        <v>5</v>
      </c>
      <c r="B159" s="151" t="s">
        <v>38</v>
      </c>
      <c r="C159" s="107"/>
      <c r="D159" s="107"/>
      <c r="E159" s="107"/>
      <c r="F159" s="108">
        <v>416670</v>
      </c>
      <c r="G159" s="152"/>
    </row>
    <row r="160" spans="1:7" ht="15.75" x14ac:dyDescent="0.25">
      <c r="A160" s="150">
        <v>6</v>
      </c>
      <c r="B160" s="151" t="s">
        <v>227</v>
      </c>
      <c r="C160" s="107"/>
      <c r="D160" s="107"/>
      <c r="E160" s="107"/>
      <c r="F160" s="108">
        <v>0</v>
      </c>
      <c r="G160" s="152"/>
    </row>
    <row r="161" spans="1:7" ht="15.75" x14ac:dyDescent="0.25">
      <c r="A161" s="150">
        <v>7</v>
      </c>
      <c r="B161" s="151" t="s">
        <v>548</v>
      </c>
      <c r="C161" s="107"/>
      <c r="D161" s="107"/>
      <c r="E161" s="107"/>
      <c r="F161" s="108">
        <v>0</v>
      </c>
      <c r="G161" s="152"/>
    </row>
    <row r="162" spans="1:7" ht="15.75" x14ac:dyDescent="0.25">
      <c r="A162" s="150">
        <v>8</v>
      </c>
      <c r="B162" s="151" t="s">
        <v>794</v>
      </c>
      <c r="C162" s="107"/>
      <c r="D162" s="107"/>
      <c r="E162" s="107"/>
      <c r="F162" s="108">
        <v>0</v>
      </c>
      <c r="G162" s="152"/>
    </row>
    <row r="163" spans="1:7" ht="15.75" x14ac:dyDescent="0.25">
      <c r="A163" s="150">
        <v>9</v>
      </c>
      <c r="B163" s="151" t="s">
        <v>41</v>
      </c>
      <c r="C163" s="107"/>
      <c r="D163" s="107"/>
      <c r="E163" s="107"/>
      <c r="F163" s="108">
        <v>1400000</v>
      </c>
      <c r="G163" s="152"/>
    </row>
    <row r="164" spans="1:7" ht="15.75" x14ac:dyDescent="0.25">
      <c r="A164" s="150">
        <v>10</v>
      </c>
      <c r="B164" s="151" t="s">
        <v>42</v>
      </c>
      <c r="C164" s="107"/>
      <c r="D164" s="107"/>
      <c r="E164" s="107"/>
      <c r="F164" s="108">
        <v>200000</v>
      </c>
      <c r="G164" s="152"/>
    </row>
    <row r="165" spans="1:7" ht="15.75" x14ac:dyDescent="0.25">
      <c r="A165" s="150"/>
      <c r="B165" s="151"/>
      <c r="C165" s="107"/>
      <c r="D165" s="107"/>
      <c r="E165" s="107"/>
      <c r="F165" s="108"/>
      <c r="G165" s="77">
        <f>SUM(F155:F164)</f>
        <v>18683470</v>
      </c>
    </row>
    <row r="166" spans="1:7" ht="15.75" x14ac:dyDescent="0.25">
      <c r="A166" s="150"/>
      <c r="B166" s="151"/>
      <c r="C166" s="153"/>
      <c r="D166" s="119"/>
      <c r="E166" s="107"/>
      <c r="F166" s="108"/>
      <c r="G166" s="77"/>
    </row>
    <row r="167" spans="1:7" ht="15.75" x14ac:dyDescent="0.25">
      <c r="A167" s="150">
        <v>11</v>
      </c>
      <c r="B167" s="134" t="s">
        <v>1247</v>
      </c>
      <c r="C167" s="26" t="s">
        <v>611</v>
      </c>
      <c r="D167" s="165"/>
      <c r="E167" s="107"/>
      <c r="F167" s="108"/>
      <c r="G167" s="77">
        <v>151300000</v>
      </c>
    </row>
    <row r="168" spans="1:7" ht="15.75" x14ac:dyDescent="0.25">
      <c r="A168" s="150">
        <v>12</v>
      </c>
      <c r="B168" s="18" t="s">
        <v>1248</v>
      </c>
      <c r="C168" s="26"/>
      <c r="D168" s="165" t="s">
        <v>1249</v>
      </c>
      <c r="E168" s="107" t="s">
        <v>1250</v>
      </c>
      <c r="F168" s="108"/>
      <c r="G168" s="77">
        <v>16530</v>
      </c>
    </row>
    <row r="169" spans="1:7" ht="15.75" x14ac:dyDescent="0.25">
      <c r="A169" s="150"/>
      <c r="B169" s="151"/>
      <c r="C169" s="107"/>
      <c r="D169" s="107"/>
      <c r="E169" s="107"/>
      <c r="F169" s="108"/>
      <c r="G169" s="77"/>
    </row>
    <row r="170" spans="1:7" ht="15.75" x14ac:dyDescent="0.25">
      <c r="A170" s="150"/>
      <c r="B170" s="151"/>
      <c r="C170" s="151"/>
      <c r="D170" s="151"/>
      <c r="E170" s="115" t="s">
        <v>43</v>
      </c>
      <c r="F170" s="108"/>
      <c r="G170" s="156">
        <f>SUM(G165:G169)</f>
        <v>170000000</v>
      </c>
    </row>
    <row r="171" spans="1:7" ht="15.75" x14ac:dyDescent="0.25">
      <c r="A171" s="158"/>
      <c r="B171" s="146"/>
      <c r="C171" s="146"/>
      <c r="D171" s="146"/>
      <c r="E171" s="146"/>
      <c r="F171" s="147"/>
      <c r="G171" s="147"/>
    </row>
    <row r="172" spans="1:7" ht="15.75" x14ac:dyDescent="0.25">
      <c r="A172" s="158"/>
      <c r="B172" s="146" t="s">
        <v>1251</v>
      </c>
      <c r="C172" s="146"/>
      <c r="D172" s="146"/>
      <c r="E172" s="146"/>
      <c r="F172" s="147"/>
      <c r="G172" s="146"/>
    </row>
    <row r="173" spans="1:7" x14ac:dyDescent="0.25">
      <c r="A173" s="159"/>
      <c r="B173" s="160" t="s">
        <v>976</v>
      </c>
      <c r="C173" s="160" t="s">
        <v>31</v>
      </c>
      <c r="D173" s="129"/>
      <c r="E173" s="159" t="s">
        <v>36</v>
      </c>
      <c r="F173" s="148"/>
      <c r="G173" s="129"/>
    </row>
    <row r="174" spans="1:7" x14ac:dyDescent="0.25">
      <c r="A174" s="159"/>
      <c r="B174" s="129"/>
      <c r="C174" s="129"/>
      <c r="D174" s="129"/>
      <c r="E174" s="129"/>
      <c r="F174" s="148"/>
      <c r="G174" s="129"/>
    </row>
    <row r="175" spans="1:7" x14ac:dyDescent="0.25">
      <c r="A175" s="159"/>
      <c r="B175" s="129"/>
      <c r="C175" s="129"/>
      <c r="D175" s="129"/>
      <c r="E175" s="129"/>
      <c r="F175" s="148"/>
      <c r="G175" s="129"/>
    </row>
    <row r="176" spans="1:7" x14ac:dyDescent="0.25">
      <c r="A176" s="159"/>
      <c r="B176" s="129"/>
      <c r="C176" s="129"/>
      <c r="D176" s="129"/>
      <c r="E176" s="129"/>
      <c r="F176" s="148"/>
      <c r="G176" s="129"/>
    </row>
    <row r="177" spans="1:7" x14ac:dyDescent="0.25">
      <c r="A177" s="159"/>
      <c r="B177" s="129"/>
      <c r="C177" s="129"/>
      <c r="D177" s="129"/>
      <c r="E177" s="129"/>
      <c r="F177" s="148"/>
      <c r="G177" s="129"/>
    </row>
    <row r="178" spans="1:7" x14ac:dyDescent="0.25">
      <c r="A178" s="129"/>
      <c r="B178" s="161" t="s">
        <v>977</v>
      </c>
      <c r="C178" s="162" t="s">
        <v>768</v>
      </c>
      <c r="D178" s="162"/>
      <c r="E178" s="162" t="s">
        <v>3</v>
      </c>
      <c r="F178" s="163" t="s">
        <v>872</v>
      </c>
      <c r="G178" s="129"/>
    </row>
    <row r="179" spans="1:7" x14ac:dyDescent="0.25">
      <c r="A179" s="129"/>
      <c r="B179" s="160" t="s">
        <v>978</v>
      </c>
      <c r="C179" s="129" t="s">
        <v>33</v>
      </c>
      <c r="D179" s="129"/>
      <c r="E179" s="129" t="s">
        <v>6</v>
      </c>
      <c r="F179" s="148" t="s">
        <v>37</v>
      </c>
      <c r="G179" s="129"/>
    </row>
  </sheetData>
  <pageMargins left="0.7" right="0.7" top="0.75" bottom="0.75" header="0.3" footer="0.3"/>
  <pageSetup paperSize="5" scale="85" orientation="landscape" horizontalDpi="4294967293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152"/>
  <sheetViews>
    <sheetView topLeftCell="A51" workbookViewId="0">
      <selection activeCell="B65" sqref="B65"/>
    </sheetView>
  </sheetViews>
  <sheetFormatPr defaultRowHeight="15" x14ac:dyDescent="0.25"/>
  <cols>
    <col min="1" max="1" width="3.5703125" style="1" customWidth="1"/>
    <col min="2" max="2" width="61.28515625" style="1" customWidth="1"/>
    <col min="3" max="3" width="20.85546875" style="1" customWidth="1"/>
    <col min="4" max="4" width="28" style="1" customWidth="1"/>
    <col min="5" max="5" width="27" style="1" customWidth="1"/>
    <col min="6" max="6" width="17.5703125" style="1" customWidth="1"/>
    <col min="7" max="7" width="14" style="1" bestFit="1" customWidth="1"/>
    <col min="8" max="8" width="14.42578125" style="1" customWidth="1"/>
    <col min="9" max="16384" width="9.140625" style="1"/>
  </cols>
  <sheetData>
    <row r="1" spans="1:7" ht="15.75" x14ac:dyDescent="0.25">
      <c r="A1" s="2" t="s">
        <v>0</v>
      </c>
      <c r="B1" s="3"/>
      <c r="C1" s="3"/>
      <c r="D1" s="3"/>
      <c r="E1" s="3"/>
      <c r="F1" s="9"/>
      <c r="G1" s="4"/>
    </row>
    <row r="2" spans="1:7" ht="15.75" x14ac:dyDescent="0.25">
      <c r="A2" s="47" t="s">
        <v>1252</v>
      </c>
      <c r="B2" s="48"/>
      <c r="C2" s="2"/>
      <c r="D2" s="2"/>
      <c r="E2" s="2"/>
      <c r="F2" s="10"/>
      <c r="G2" s="4"/>
    </row>
    <row r="3" spans="1:7" ht="15.75" x14ac:dyDescent="0.25">
      <c r="A3" s="47"/>
      <c r="B3" s="48"/>
      <c r="C3" s="2"/>
      <c r="D3" s="2"/>
      <c r="E3" s="2"/>
      <c r="F3" s="10"/>
      <c r="G3" s="4"/>
    </row>
    <row r="4" spans="1:7" ht="15.75" x14ac:dyDescent="0.25">
      <c r="A4" s="145" t="s">
        <v>1253</v>
      </c>
      <c r="B4" s="145"/>
      <c r="C4" s="146"/>
      <c r="D4" s="146"/>
      <c r="E4" s="146"/>
      <c r="F4" s="147"/>
      <c r="G4" s="146"/>
    </row>
    <row r="5" spans="1:7" ht="15.75" x14ac:dyDescent="0.25">
      <c r="A5" s="145" t="s">
        <v>1254</v>
      </c>
      <c r="B5" s="145"/>
      <c r="C5" s="146"/>
      <c r="D5" s="146"/>
      <c r="E5" s="146"/>
      <c r="F5" s="147"/>
      <c r="G5" s="146"/>
    </row>
    <row r="6" spans="1:7" ht="15.75" x14ac:dyDescent="0.25">
      <c r="A6" s="145" t="s">
        <v>826</v>
      </c>
      <c r="B6" s="145"/>
      <c r="C6" s="146"/>
      <c r="D6" s="146"/>
      <c r="E6" s="146"/>
      <c r="F6" s="147"/>
      <c r="G6" s="146"/>
    </row>
    <row r="7" spans="1:7" x14ac:dyDescent="0.25">
      <c r="A7" s="129"/>
      <c r="B7" s="129"/>
      <c r="C7" s="129"/>
      <c r="D7" s="129"/>
      <c r="E7" s="129"/>
      <c r="F7" s="148"/>
      <c r="G7" s="129"/>
    </row>
    <row r="8" spans="1:7" ht="15.75" x14ac:dyDescent="0.25">
      <c r="A8" s="114" t="s">
        <v>13</v>
      </c>
      <c r="B8" s="115" t="s">
        <v>12</v>
      </c>
      <c r="C8" s="116" t="s">
        <v>15</v>
      </c>
      <c r="D8" s="149" t="s">
        <v>521</v>
      </c>
      <c r="E8" s="116" t="s">
        <v>1</v>
      </c>
      <c r="F8" s="117" t="s">
        <v>8</v>
      </c>
      <c r="G8" s="114" t="s">
        <v>2</v>
      </c>
    </row>
    <row r="9" spans="1:7" ht="15.75" x14ac:dyDescent="0.25">
      <c r="A9" s="150">
        <v>1</v>
      </c>
      <c r="B9" s="151" t="s">
        <v>1037</v>
      </c>
      <c r="C9" s="116"/>
      <c r="D9" s="116"/>
      <c r="E9" s="116"/>
      <c r="F9" s="108">
        <v>0</v>
      </c>
      <c r="G9" s="114"/>
    </row>
    <row r="10" spans="1:7" ht="15.75" x14ac:dyDescent="0.25">
      <c r="A10" s="150">
        <v>2</v>
      </c>
      <c r="B10" s="151" t="s">
        <v>39</v>
      </c>
      <c r="C10" s="116"/>
      <c r="D10" s="116"/>
      <c r="E10" s="116"/>
      <c r="F10" s="108">
        <v>20444720</v>
      </c>
      <c r="G10" s="77"/>
    </row>
    <row r="11" spans="1:7" ht="15.75" x14ac:dyDescent="0.25">
      <c r="A11" s="150">
        <v>3</v>
      </c>
      <c r="B11" s="151" t="s">
        <v>153</v>
      </c>
      <c r="C11" s="116"/>
      <c r="D11" s="116"/>
      <c r="E11" s="116"/>
      <c r="F11" s="108">
        <v>0</v>
      </c>
      <c r="G11" s="77"/>
    </row>
    <row r="12" spans="1:7" ht="15.75" x14ac:dyDescent="0.25">
      <c r="A12" s="150">
        <v>4</v>
      </c>
      <c r="B12" s="151" t="s">
        <v>1049</v>
      </c>
      <c r="C12" s="116"/>
      <c r="D12" s="116"/>
      <c r="E12" s="116"/>
      <c r="F12" s="108">
        <v>0</v>
      </c>
      <c r="G12" s="77"/>
    </row>
    <row r="13" spans="1:7" ht="15.75" x14ac:dyDescent="0.25">
      <c r="A13" s="150">
        <v>5</v>
      </c>
      <c r="B13" s="151" t="s">
        <v>38</v>
      </c>
      <c r="C13" s="107"/>
      <c r="D13" s="107"/>
      <c r="E13" s="107"/>
      <c r="F13" s="108">
        <v>511118</v>
      </c>
      <c r="G13" s="152"/>
    </row>
    <row r="14" spans="1:7" ht="15.75" x14ac:dyDescent="0.25">
      <c r="A14" s="150">
        <v>6</v>
      </c>
      <c r="B14" s="151" t="s">
        <v>227</v>
      </c>
      <c r="C14" s="107"/>
      <c r="D14" s="107"/>
      <c r="E14" s="107"/>
      <c r="F14" s="108">
        <v>303639</v>
      </c>
      <c r="G14" s="152"/>
    </row>
    <row r="15" spans="1:7" ht="15.75" x14ac:dyDescent="0.25">
      <c r="A15" s="150">
        <v>7</v>
      </c>
      <c r="B15" s="151" t="s">
        <v>548</v>
      </c>
      <c r="C15" s="107"/>
      <c r="D15" s="107"/>
      <c r="E15" s="107"/>
      <c r="F15" s="108">
        <v>0</v>
      </c>
      <c r="G15" s="152"/>
    </row>
    <row r="16" spans="1:7" ht="15.75" x14ac:dyDescent="0.25">
      <c r="A16" s="150">
        <v>8</v>
      </c>
      <c r="B16" s="151" t="s">
        <v>794</v>
      </c>
      <c r="C16" s="107"/>
      <c r="D16" s="107"/>
      <c r="E16" s="107"/>
      <c r="F16" s="108">
        <v>0</v>
      </c>
      <c r="G16" s="152"/>
    </row>
    <row r="17" spans="1:8" ht="15.75" x14ac:dyDescent="0.25">
      <c r="A17" s="150">
        <v>9</v>
      </c>
      <c r="B17" s="151" t="s">
        <v>41</v>
      </c>
      <c r="C17" s="107"/>
      <c r="D17" s="107"/>
      <c r="E17" s="107"/>
      <c r="F17" s="108">
        <v>1100000</v>
      </c>
      <c r="G17" s="152"/>
    </row>
    <row r="18" spans="1:8" ht="15.75" x14ac:dyDescent="0.25">
      <c r="A18" s="150">
        <v>10</v>
      </c>
      <c r="B18" s="151" t="s">
        <v>42</v>
      </c>
      <c r="C18" s="107"/>
      <c r="D18" s="107"/>
      <c r="E18" s="107"/>
      <c r="F18" s="108">
        <v>200000</v>
      </c>
      <c r="G18" s="152"/>
    </row>
    <row r="19" spans="1:8" ht="15.75" x14ac:dyDescent="0.25">
      <c r="A19" s="150"/>
      <c r="B19" s="151"/>
      <c r="C19" s="107"/>
      <c r="D19" s="107"/>
      <c r="E19" s="107"/>
      <c r="F19" s="108"/>
      <c r="G19" s="77">
        <f>SUM(F9:F18)</f>
        <v>22559477</v>
      </c>
    </row>
    <row r="20" spans="1:8" ht="15.75" x14ac:dyDescent="0.25">
      <c r="A20" s="150"/>
      <c r="B20" s="151"/>
      <c r="C20" s="153"/>
      <c r="D20" s="119"/>
      <c r="E20" s="107"/>
      <c r="F20" s="108"/>
      <c r="G20" s="77"/>
    </row>
    <row r="21" spans="1:8" ht="15.75" x14ac:dyDescent="0.25">
      <c r="A21" s="150">
        <v>11</v>
      </c>
      <c r="B21" s="18" t="s">
        <v>1268</v>
      </c>
      <c r="C21" s="26" t="s">
        <v>611</v>
      </c>
      <c r="D21" s="107" t="s">
        <v>1258</v>
      </c>
      <c r="E21" s="107" t="s">
        <v>1257</v>
      </c>
      <c r="F21" s="108"/>
      <c r="G21" s="77">
        <v>9754400</v>
      </c>
    </row>
    <row r="22" spans="1:8" ht="15.75" x14ac:dyDescent="0.25">
      <c r="A22" s="150">
        <v>12</v>
      </c>
      <c r="B22" s="18" t="s">
        <v>1269</v>
      </c>
      <c r="C22" s="26" t="s">
        <v>611</v>
      </c>
      <c r="D22" s="154" t="s">
        <v>1262</v>
      </c>
      <c r="E22" s="107" t="s">
        <v>1257</v>
      </c>
      <c r="F22" s="108"/>
      <c r="G22" s="77">
        <v>9880000</v>
      </c>
    </row>
    <row r="23" spans="1:8" ht="15.75" x14ac:dyDescent="0.25">
      <c r="A23" s="150">
        <v>13</v>
      </c>
      <c r="B23" s="18" t="s">
        <v>1270</v>
      </c>
      <c r="C23" s="26" t="s">
        <v>611</v>
      </c>
      <c r="D23" s="154" t="s">
        <v>1263</v>
      </c>
      <c r="E23" s="107" t="s">
        <v>1257</v>
      </c>
      <c r="F23" s="108"/>
      <c r="G23" s="77">
        <v>11000000</v>
      </c>
    </row>
    <row r="24" spans="1:8" ht="15.75" x14ac:dyDescent="0.25">
      <c r="A24" s="150">
        <v>14</v>
      </c>
      <c r="B24" s="18" t="s">
        <v>1271</v>
      </c>
      <c r="C24" s="26" t="s">
        <v>611</v>
      </c>
      <c r="D24" s="165" t="s">
        <v>1261</v>
      </c>
      <c r="E24" s="107" t="s">
        <v>1257</v>
      </c>
      <c r="F24" s="108"/>
      <c r="G24" s="77">
        <v>14600000</v>
      </c>
    </row>
    <row r="25" spans="1:8" ht="15.75" x14ac:dyDescent="0.25">
      <c r="A25" s="150">
        <v>15</v>
      </c>
      <c r="B25" s="18" t="s">
        <v>1267</v>
      </c>
      <c r="C25" s="26" t="s">
        <v>611</v>
      </c>
      <c r="D25" s="107" t="s">
        <v>1256</v>
      </c>
      <c r="E25" s="107" t="s">
        <v>1257</v>
      </c>
      <c r="F25" s="108"/>
      <c r="G25" s="77">
        <v>11329900</v>
      </c>
      <c r="H25" s="166">
        <v>41771</v>
      </c>
    </row>
    <row r="26" spans="1:8" ht="15.75" x14ac:dyDescent="0.25">
      <c r="A26" s="150">
        <v>16</v>
      </c>
      <c r="B26" s="18" t="s">
        <v>1274</v>
      </c>
      <c r="C26" s="26" t="s">
        <v>611</v>
      </c>
      <c r="D26" s="154" t="s">
        <v>1259</v>
      </c>
      <c r="E26" s="107" t="s">
        <v>1257</v>
      </c>
      <c r="F26" s="108"/>
      <c r="G26" s="77">
        <v>9504500</v>
      </c>
    </row>
    <row r="27" spans="1:8" ht="15.75" x14ac:dyDescent="0.25">
      <c r="A27" s="150">
        <v>17</v>
      </c>
      <c r="B27" s="18" t="s">
        <v>1272</v>
      </c>
      <c r="C27" s="26" t="s">
        <v>611</v>
      </c>
      <c r="D27" s="154" t="s">
        <v>1260</v>
      </c>
      <c r="E27" s="107" t="s">
        <v>1257</v>
      </c>
      <c r="F27" s="108"/>
      <c r="G27" s="77">
        <v>20500000</v>
      </c>
    </row>
    <row r="28" spans="1:8" ht="15.75" x14ac:dyDescent="0.25">
      <c r="A28" s="150">
        <v>18</v>
      </c>
      <c r="B28" s="18" t="s">
        <v>1273</v>
      </c>
      <c r="C28" s="26" t="s">
        <v>611</v>
      </c>
      <c r="D28" s="154" t="s">
        <v>1264</v>
      </c>
      <c r="E28" s="107" t="s">
        <v>1257</v>
      </c>
      <c r="F28" s="108"/>
      <c r="G28" s="77">
        <v>20200000</v>
      </c>
    </row>
    <row r="29" spans="1:8" ht="15.75" x14ac:dyDescent="0.25">
      <c r="A29" s="150">
        <v>19</v>
      </c>
      <c r="B29" s="18" t="s">
        <v>1277</v>
      </c>
      <c r="C29" s="26" t="s">
        <v>611</v>
      </c>
      <c r="D29" s="154" t="s">
        <v>1265</v>
      </c>
      <c r="E29" s="107" t="s">
        <v>1257</v>
      </c>
      <c r="F29" s="108"/>
      <c r="G29" s="77">
        <v>8006700</v>
      </c>
      <c r="H29" s="1" t="s">
        <v>1266</v>
      </c>
    </row>
    <row r="30" spans="1:8" ht="15.75" x14ac:dyDescent="0.25">
      <c r="A30" s="150">
        <v>20</v>
      </c>
      <c r="B30" s="18" t="s">
        <v>1276</v>
      </c>
      <c r="C30" s="26" t="s">
        <v>611</v>
      </c>
      <c r="D30" s="154"/>
      <c r="E30" s="107"/>
      <c r="F30" s="108"/>
      <c r="G30" s="77"/>
    </row>
    <row r="31" spans="1:8" ht="15.75" x14ac:dyDescent="0.25">
      <c r="A31" s="150">
        <v>21</v>
      </c>
      <c r="B31" s="18" t="s">
        <v>1275</v>
      </c>
      <c r="C31" s="26" t="s">
        <v>611</v>
      </c>
      <c r="D31" s="165"/>
      <c r="E31" s="107"/>
      <c r="F31" s="108"/>
      <c r="G31" s="77">
        <v>2655000</v>
      </c>
    </row>
    <row r="32" spans="1:8" ht="15.75" x14ac:dyDescent="0.25">
      <c r="A32" s="150">
        <v>22</v>
      </c>
      <c r="B32" s="18" t="s">
        <v>1278</v>
      </c>
      <c r="C32" s="128"/>
      <c r="D32" s="165" t="s">
        <v>1279</v>
      </c>
      <c r="E32" s="107" t="s">
        <v>1280</v>
      </c>
      <c r="F32" s="108"/>
      <c r="G32" s="77">
        <v>10023</v>
      </c>
    </row>
    <row r="33" spans="1:7" ht="15.75" x14ac:dyDescent="0.25">
      <c r="A33" s="150"/>
      <c r="B33" s="151"/>
      <c r="C33" s="107"/>
      <c r="D33" s="107"/>
      <c r="E33" s="107"/>
      <c r="F33" s="108"/>
      <c r="G33" s="77"/>
    </row>
    <row r="34" spans="1:7" ht="15.75" x14ac:dyDescent="0.25">
      <c r="A34" s="150"/>
      <c r="B34" s="151"/>
      <c r="C34" s="151"/>
      <c r="D34" s="151"/>
      <c r="E34" s="115" t="s">
        <v>43</v>
      </c>
      <c r="F34" s="108"/>
      <c r="G34" s="156">
        <f>SUM(G19:G33)</f>
        <v>140000000</v>
      </c>
    </row>
    <row r="35" spans="1:7" ht="15.75" x14ac:dyDescent="0.25">
      <c r="A35" s="158"/>
      <c r="B35" s="146"/>
      <c r="C35" s="146"/>
      <c r="D35" s="146"/>
      <c r="E35" s="146"/>
      <c r="F35" s="147"/>
      <c r="G35" s="147"/>
    </row>
    <row r="36" spans="1:7" ht="15.75" x14ac:dyDescent="0.25">
      <c r="A36" s="158"/>
      <c r="B36" s="146" t="s">
        <v>1255</v>
      </c>
      <c r="C36" s="146"/>
      <c r="D36" s="146"/>
      <c r="E36" s="146"/>
      <c r="F36" s="147"/>
      <c r="G36" s="146"/>
    </row>
    <row r="37" spans="1:7" x14ac:dyDescent="0.25">
      <c r="A37" s="159"/>
      <c r="B37" s="160" t="s">
        <v>976</v>
      </c>
      <c r="C37" s="160" t="s">
        <v>31</v>
      </c>
      <c r="D37" s="129"/>
      <c r="E37" s="159" t="s">
        <v>36</v>
      </c>
      <c r="F37" s="148"/>
      <c r="G37" s="129"/>
    </row>
    <row r="38" spans="1:7" x14ac:dyDescent="0.25">
      <c r="A38" s="159"/>
      <c r="B38" s="129"/>
      <c r="C38" s="129"/>
      <c r="D38" s="129"/>
      <c r="E38" s="129"/>
      <c r="F38" s="148"/>
      <c r="G38" s="129"/>
    </row>
    <row r="39" spans="1:7" x14ac:dyDescent="0.25">
      <c r="A39" s="159"/>
      <c r="B39" s="129"/>
      <c r="C39" s="129"/>
      <c r="D39" s="129"/>
      <c r="E39" s="129"/>
      <c r="F39" s="148"/>
      <c r="G39" s="129"/>
    </row>
    <row r="40" spans="1:7" x14ac:dyDescent="0.25">
      <c r="A40" s="159"/>
      <c r="B40" s="129"/>
      <c r="C40" s="129"/>
      <c r="D40" s="129"/>
      <c r="E40" s="129"/>
      <c r="F40" s="148"/>
      <c r="G40" s="129"/>
    </row>
    <row r="41" spans="1:7" x14ac:dyDescent="0.25">
      <c r="A41" s="159"/>
      <c r="B41" s="129"/>
      <c r="C41" s="129"/>
      <c r="D41" s="129"/>
      <c r="E41" s="129"/>
      <c r="F41" s="148"/>
      <c r="G41" s="129"/>
    </row>
    <row r="42" spans="1:7" x14ac:dyDescent="0.25">
      <c r="A42" s="129"/>
      <c r="B42" s="161" t="s">
        <v>977</v>
      </c>
      <c r="C42" s="162" t="s">
        <v>768</v>
      </c>
      <c r="D42" s="162"/>
      <c r="E42" s="162" t="s">
        <v>3</v>
      </c>
      <c r="F42" s="163" t="s">
        <v>872</v>
      </c>
      <c r="G42" s="129"/>
    </row>
    <row r="43" spans="1:7" x14ac:dyDescent="0.25">
      <c r="A43" s="129"/>
      <c r="B43" s="160" t="s">
        <v>978</v>
      </c>
      <c r="C43" s="129" t="s">
        <v>33</v>
      </c>
      <c r="D43" s="129"/>
      <c r="E43" s="129" t="s">
        <v>6</v>
      </c>
      <c r="F43" s="148" t="s">
        <v>37</v>
      </c>
      <c r="G43" s="129"/>
    </row>
    <row r="45" spans="1:7" ht="15.75" x14ac:dyDescent="0.25">
      <c r="A45" s="2" t="s">
        <v>0</v>
      </c>
      <c r="B45" s="3"/>
      <c r="C45" s="3"/>
      <c r="D45" s="3"/>
      <c r="E45" s="3"/>
      <c r="F45" s="9"/>
      <c r="G45" s="4"/>
    </row>
    <row r="46" spans="1:7" ht="15.75" x14ac:dyDescent="0.25">
      <c r="A46" s="47" t="s">
        <v>1291</v>
      </c>
      <c r="B46" s="48"/>
      <c r="C46" s="2"/>
      <c r="D46" s="2"/>
      <c r="E46" s="2"/>
      <c r="F46" s="10"/>
      <c r="G46" s="4"/>
    </row>
    <row r="47" spans="1:7" ht="15.75" x14ac:dyDescent="0.25">
      <c r="A47" s="47"/>
      <c r="B47" s="48"/>
      <c r="C47" s="2"/>
      <c r="D47" s="2"/>
      <c r="E47" s="2"/>
      <c r="F47" s="10"/>
      <c r="G47" s="4"/>
    </row>
    <row r="48" spans="1:7" ht="15.75" x14ac:dyDescent="0.25">
      <c r="A48" s="27" t="s">
        <v>1292</v>
      </c>
      <c r="B48" s="27"/>
      <c r="C48" s="16"/>
      <c r="D48" s="16"/>
      <c r="E48" s="16"/>
      <c r="F48" s="21"/>
      <c r="G48" s="16"/>
    </row>
    <row r="49" spans="1:7" ht="15.75" x14ac:dyDescent="0.25">
      <c r="A49" s="27" t="s">
        <v>1293</v>
      </c>
      <c r="B49" s="27"/>
      <c r="C49" s="16"/>
      <c r="D49" s="16"/>
      <c r="E49" s="16"/>
      <c r="F49" s="21"/>
      <c r="G49" s="16"/>
    </row>
    <row r="50" spans="1:7" ht="15.75" x14ac:dyDescent="0.25">
      <c r="A50" s="27" t="s">
        <v>863</v>
      </c>
      <c r="B50" s="27"/>
      <c r="C50" s="16"/>
      <c r="D50" s="16"/>
      <c r="E50" s="16"/>
      <c r="F50" s="21"/>
      <c r="G50" s="16"/>
    </row>
    <row r="51" spans="1:7" x14ac:dyDescent="0.25">
      <c r="F51" s="11"/>
    </row>
    <row r="52" spans="1:7" ht="15.75" x14ac:dyDescent="0.25">
      <c r="A52" s="12" t="s">
        <v>13</v>
      </c>
      <c r="B52" s="13" t="s">
        <v>12</v>
      </c>
      <c r="C52" s="14" t="s">
        <v>15</v>
      </c>
      <c r="D52" s="14" t="s">
        <v>521</v>
      </c>
      <c r="E52" s="14" t="s">
        <v>1</v>
      </c>
      <c r="F52" s="22" t="s">
        <v>8</v>
      </c>
      <c r="G52" s="12" t="s">
        <v>2</v>
      </c>
    </row>
    <row r="53" spans="1:7" ht="15.75" x14ac:dyDescent="0.25">
      <c r="A53" s="17">
        <v>1</v>
      </c>
      <c r="B53" s="18" t="s">
        <v>39</v>
      </c>
      <c r="C53" s="14"/>
      <c r="D53" s="14"/>
      <c r="E53" s="14"/>
      <c r="F53" s="19">
        <v>0</v>
      </c>
      <c r="G53" s="12"/>
    </row>
    <row r="54" spans="1:7" ht="15.75" x14ac:dyDescent="0.25">
      <c r="A54" s="17">
        <v>2</v>
      </c>
      <c r="B54" s="18" t="s">
        <v>446</v>
      </c>
      <c r="C54" s="14"/>
      <c r="D54" s="14"/>
      <c r="E54" s="14"/>
      <c r="F54" s="19">
        <v>0</v>
      </c>
      <c r="G54" s="39"/>
    </row>
    <row r="55" spans="1:7" ht="15.75" x14ac:dyDescent="0.25">
      <c r="A55" s="17">
        <v>3</v>
      </c>
      <c r="B55" s="18" t="s">
        <v>153</v>
      </c>
      <c r="C55" s="14"/>
      <c r="D55" s="14"/>
      <c r="E55" s="14"/>
      <c r="F55" s="19">
        <v>0</v>
      </c>
      <c r="G55" s="39"/>
    </row>
    <row r="56" spans="1:7" ht="15.75" x14ac:dyDescent="0.25">
      <c r="A56" s="17">
        <v>4</v>
      </c>
      <c r="B56" s="18" t="s">
        <v>541</v>
      </c>
      <c r="C56" s="14"/>
      <c r="D56" s="14"/>
      <c r="E56" s="14"/>
      <c r="F56" s="19">
        <v>0</v>
      </c>
      <c r="G56" s="39"/>
    </row>
    <row r="57" spans="1:7" ht="15.75" x14ac:dyDescent="0.25">
      <c r="A57" s="17">
        <v>5</v>
      </c>
      <c r="B57" s="18" t="s">
        <v>38</v>
      </c>
      <c r="C57" s="26"/>
      <c r="D57" s="26"/>
      <c r="E57" s="26"/>
      <c r="F57" s="19">
        <v>0</v>
      </c>
      <c r="G57" s="40"/>
    </row>
    <row r="58" spans="1:7" ht="15.75" x14ac:dyDescent="0.25">
      <c r="A58" s="17">
        <v>6</v>
      </c>
      <c r="B58" s="18" t="s">
        <v>227</v>
      </c>
      <c r="C58" s="26"/>
      <c r="D58" s="26"/>
      <c r="E58" s="26"/>
      <c r="F58" s="19">
        <v>0</v>
      </c>
      <c r="G58" s="40"/>
    </row>
    <row r="59" spans="1:7" ht="15.75" x14ac:dyDescent="0.25">
      <c r="A59" s="17">
        <v>7</v>
      </c>
      <c r="B59" s="18" t="s">
        <v>548</v>
      </c>
      <c r="C59" s="26"/>
      <c r="D59" s="26"/>
      <c r="E59" s="26"/>
      <c r="F59" s="19">
        <v>0</v>
      </c>
      <c r="G59" s="40"/>
    </row>
    <row r="60" spans="1:7" ht="15.75" x14ac:dyDescent="0.25">
      <c r="A60" s="17">
        <v>8</v>
      </c>
      <c r="B60" s="18" t="s">
        <v>794</v>
      </c>
      <c r="C60" s="26"/>
      <c r="D60" s="26"/>
      <c r="E60" s="26"/>
      <c r="F60" s="19">
        <v>0</v>
      </c>
      <c r="G60" s="40"/>
    </row>
    <row r="61" spans="1:7" ht="15.75" x14ac:dyDescent="0.25">
      <c r="A61" s="17">
        <v>9</v>
      </c>
      <c r="B61" s="18" t="s">
        <v>41</v>
      </c>
      <c r="C61" s="26"/>
      <c r="D61" s="26"/>
      <c r="E61" s="26"/>
      <c r="F61" s="19">
        <v>350000</v>
      </c>
      <c r="G61" s="40"/>
    </row>
    <row r="62" spans="1:7" ht="15.75" x14ac:dyDescent="0.25">
      <c r="A62" s="17">
        <v>10</v>
      </c>
      <c r="B62" s="18" t="s">
        <v>42</v>
      </c>
      <c r="C62" s="26"/>
      <c r="D62" s="26"/>
      <c r="E62" s="26"/>
      <c r="F62" s="19">
        <v>200000</v>
      </c>
      <c r="G62" s="40"/>
    </row>
    <row r="63" spans="1:7" ht="15.75" x14ac:dyDescent="0.25">
      <c r="A63" s="17"/>
      <c r="B63" s="18"/>
      <c r="C63" s="26"/>
      <c r="D63" s="26"/>
      <c r="E63" s="26"/>
      <c r="F63" s="19"/>
      <c r="G63" s="49">
        <f>SUM(F53:F62)</f>
        <v>550000</v>
      </c>
    </row>
    <row r="64" spans="1:7" ht="15.75" x14ac:dyDescent="0.25">
      <c r="A64" s="17"/>
      <c r="B64" s="18"/>
      <c r="C64" s="26"/>
      <c r="D64" s="35"/>
      <c r="E64" s="26"/>
      <c r="F64" s="19"/>
      <c r="G64" s="77"/>
    </row>
    <row r="65" spans="1:7" ht="15.75" x14ac:dyDescent="0.25">
      <c r="A65" s="17">
        <v>11</v>
      </c>
      <c r="B65" s="126" t="s">
        <v>865</v>
      </c>
      <c r="C65" s="141" t="s">
        <v>1294</v>
      </c>
      <c r="D65" s="126"/>
      <c r="E65" s="26" t="s">
        <v>1296</v>
      </c>
      <c r="F65" s="19"/>
      <c r="G65" s="77">
        <v>64450000</v>
      </c>
    </row>
    <row r="66" spans="1:7" ht="15.75" x14ac:dyDescent="0.25">
      <c r="A66" s="17"/>
      <c r="B66" s="18" t="s">
        <v>864</v>
      </c>
      <c r="C66" s="128" t="s">
        <v>1295</v>
      </c>
      <c r="D66" s="16"/>
      <c r="E66" s="26"/>
      <c r="F66" s="19"/>
      <c r="G66" s="77"/>
    </row>
    <row r="67" spans="1:7" ht="15.75" x14ac:dyDescent="0.25">
      <c r="A67" s="17"/>
      <c r="B67" s="18"/>
      <c r="C67" s="26"/>
      <c r="D67" s="26"/>
      <c r="E67" s="26"/>
      <c r="F67" s="19"/>
      <c r="G67" s="39"/>
    </row>
    <row r="68" spans="1:7" ht="15.75" x14ac:dyDescent="0.25">
      <c r="A68" s="17"/>
      <c r="B68" s="18"/>
      <c r="C68" s="26"/>
      <c r="D68" s="26"/>
      <c r="E68" s="26"/>
      <c r="F68" s="19"/>
      <c r="G68" s="39"/>
    </row>
    <row r="69" spans="1:7" ht="15.75" x14ac:dyDescent="0.25">
      <c r="A69" s="17"/>
      <c r="B69" s="18"/>
      <c r="C69" s="26"/>
      <c r="D69" s="26"/>
      <c r="E69" s="26"/>
      <c r="F69" s="19"/>
      <c r="G69" s="39"/>
    </row>
    <row r="70" spans="1:7" ht="15.75" x14ac:dyDescent="0.25">
      <c r="A70" s="17"/>
      <c r="B70" s="18"/>
      <c r="C70" s="26"/>
      <c r="D70" s="26"/>
      <c r="E70" s="26"/>
      <c r="F70" s="19"/>
      <c r="G70" s="39"/>
    </row>
    <row r="71" spans="1:7" ht="15.75" x14ac:dyDescent="0.25">
      <c r="A71" s="17"/>
      <c r="B71" s="18"/>
      <c r="C71" s="26"/>
      <c r="D71" s="26"/>
      <c r="E71" s="26"/>
      <c r="F71" s="19"/>
      <c r="G71" s="39"/>
    </row>
    <row r="72" spans="1:7" ht="15.75" x14ac:dyDescent="0.25">
      <c r="A72" s="17"/>
      <c r="B72" s="18"/>
      <c r="C72" s="18"/>
      <c r="D72" s="18"/>
      <c r="E72" s="13" t="s">
        <v>43</v>
      </c>
      <c r="F72" s="19"/>
      <c r="G72" s="44">
        <f>SUM(G63:G71)</f>
        <v>65000000</v>
      </c>
    </row>
    <row r="73" spans="1:7" ht="15.75" x14ac:dyDescent="0.25">
      <c r="A73" s="20"/>
      <c r="B73" s="16"/>
      <c r="C73" s="16"/>
      <c r="D73" s="16"/>
      <c r="E73" s="16"/>
      <c r="F73" s="21"/>
      <c r="G73" s="21"/>
    </row>
    <row r="74" spans="1:7" ht="15.75" x14ac:dyDescent="0.25">
      <c r="A74" s="158"/>
      <c r="B74" s="146" t="s">
        <v>1297</v>
      </c>
      <c r="C74" s="146"/>
      <c r="D74" s="146"/>
      <c r="E74" s="146"/>
      <c r="F74" s="147"/>
      <c r="G74" s="146"/>
    </row>
    <row r="75" spans="1:7" x14ac:dyDescent="0.25">
      <c r="A75" s="159"/>
      <c r="B75" s="160" t="s">
        <v>976</v>
      </c>
      <c r="C75" s="160" t="s">
        <v>31</v>
      </c>
      <c r="D75" s="129"/>
      <c r="E75" s="159" t="s">
        <v>36</v>
      </c>
      <c r="F75" s="148"/>
      <c r="G75" s="129"/>
    </row>
    <row r="76" spans="1:7" x14ac:dyDescent="0.25">
      <c r="A76" s="159"/>
      <c r="B76" s="129"/>
      <c r="C76" s="129"/>
      <c r="D76" s="129"/>
      <c r="E76" s="129"/>
      <c r="F76" s="148"/>
      <c r="G76" s="129"/>
    </row>
    <row r="77" spans="1:7" x14ac:dyDescent="0.25">
      <c r="A77" s="159"/>
      <c r="B77" s="129"/>
      <c r="C77" s="129"/>
      <c r="D77" s="129"/>
      <c r="E77" s="129"/>
      <c r="F77" s="148"/>
      <c r="G77" s="129"/>
    </row>
    <row r="78" spans="1:7" x14ac:dyDescent="0.25">
      <c r="A78" s="159"/>
      <c r="B78" s="129"/>
      <c r="C78" s="129"/>
      <c r="D78" s="129"/>
      <c r="E78" s="129"/>
      <c r="F78" s="148"/>
      <c r="G78" s="129"/>
    </row>
    <row r="79" spans="1:7" x14ac:dyDescent="0.25">
      <c r="A79" s="159"/>
      <c r="B79" s="129"/>
      <c r="C79" s="129"/>
      <c r="D79" s="129"/>
      <c r="E79" s="129"/>
      <c r="F79" s="148"/>
      <c r="G79" s="129"/>
    </row>
    <row r="80" spans="1:7" x14ac:dyDescent="0.25">
      <c r="A80" s="129"/>
      <c r="B80" s="161" t="s">
        <v>977</v>
      </c>
      <c r="C80" s="162" t="s">
        <v>768</v>
      </c>
      <c r="D80" s="162"/>
      <c r="E80" s="162" t="s">
        <v>3</v>
      </c>
      <c r="F80" s="163" t="s">
        <v>872</v>
      </c>
      <c r="G80" s="129"/>
    </row>
    <row r="81" spans="1:7" x14ac:dyDescent="0.25">
      <c r="A81" s="129"/>
      <c r="B81" s="160" t="s">
        <v>978</v>
      </c>
      <c r="C81" s="129" t="s">
        <v>33</v>
      </c>
      <c r="D81" s="129"/>
      <c r="E81" s="129" t="s">
        <v>6</v>
      </c>
      <c r="F81" s="148" t="s">
        <v>37</v>
      </c>
      <c r="G81" s="129"/>
    </row>
    <row r="83" spans="1:7" ht="15.75" x14ac:dyDescent="0.25">
      <c r="A83" s="2" t="s">
        <v>0</v>
      </c>
      <c r="B83" s="3"/>
      <c r="C83" s="3"/>
      <c r="D83" s="3"/>
      <c r="E83" s="3"/>
      <c r="F83" s="9"/>
      <c r="G83" s="4"/>
    </row>
    <row r="84" spans="1:7" ht="15.75" x14ac:dyDescent="0.25">
      <c r="A84" s="47" t="s">
        <v>1298</v>
      </c>
      <c r="B84" s="48"/>
      <c r="C84" s="2"/>
      <c r="D84" s="2"/>
      <c r="E84" s="2"/>
      <c r="F84" s="10"/>
      <c r="G84" s="4"/>
    </row>
    <row r="85" spans="1:7" ht="15.75" x14ac:dyDescent="0.25">
      <c r="A85" s="47"/>
      <c r="B85" s="48"/>
      <c r="C85" s="2"/>
      <c r="D85" s="2"/>
      <c r="E85" s="2"/>
      <c r="F85" s="10"/>
      <c r="G85" s="4"/>
    </row>
    <row r="86" spans="1:7" ht="15.75" x14ac:dyDescent="0.25">
      <c r="A86" s="145" t="s">
        <v>1281</v>
      </c>
      <c r="B86" s="145"/>
      <c r="C86" s="146"/>
      <c r="D86" s="146"/>
      <c r="E86" s="146"/>
      <c r="F86" s="147"/>
      <c r="G86" s="146"/>
    </row>
    <row r="87" spans="1:7" ht="15.75" x14ac:dyDescent="0.25">
      <c r="A87" s="145" t="s">
        <v>1282</v>
      </c>
      <c r="B87" s="145"/>
      <c r="C87" s="146"/>
      <c r="D87" s="146"/>
      <c r="E87" s="146"/>
      <c r="F87" s="147"/>
      <c r="G87" s="146"/>
    </row>
    <row r="88" spans="1:7" ht="15.75" x14ac:dyDescent="0.25">
      <c r="A88" s="145" t="s">
        <v>1283</v>
      </c>
      <c r="B88" s="145"/>
      <c r="C88" s="146"/>
      <c r="D88" s="146"/>
      <c r="E88" s="146"/>
      <c r="F88" s="147"/>
      <c r="G88" s="146"/>
    </row>
    <row r="89" spans="1:7" x14ac:dyDescent="0.25">
      <c r="A89" s="129"/>
      <c r="B89" s="129"/>
      <c r="C89" s="129"/>
      <c r="D89" s="129"/>
      <c r="E89" s="129"/>
      <c r="F89" s="148"/>
      <c r="G89" s="129"/>
    </row>
    <row r="90" spans="1:7" ht="15.75" x14ac:dyDescent="0.25">
      <c r="A90" s="114" t="s">
        <v>13</v>
      </c>
      <c r="B90" s="115" t="s">
        <v>12</v>
      </c>
      <c r="C90" s="116" t="s">
        <v>15</v>
      </c>
      <c r="D90" s="149" t="s">
        <v>521</v>
      </c>
      <c r="E90" s="116" t="s">
        <v>1</v>
      </c>
      <c r="F90" s="117" t="s">
        <v>8</v>
      </c>
      <c r="G90" s="114" t="s">
        <v>2</v>
      </c>
    </row>
    <row r="91" spans="1:7" ht="15.75" x14ac:dyDescent="0.25">
      <c r="A91" s="150">
        <v>1</v>
      </c>
      <c r="B91" s="151" t="s">
        <v>1037</v>
      </c>
      <c r="C91" s="116"/>
      <c r="D91" s="116"/>
      <c r="E91" s="116"/>
      <c r="F91" s="108">
        <v>0</v>
      </c>
      <c r="G91" s="114"/>
    </row>
    <row r="92" spans="1:7" ht="15.75" x14ac:dyDescent="0.25">
      <c r="A92" s="150">
        <v>2</v>
      </c>
      <c r="B92" s="151" t="s">
        <v>39</v>
      </c>
      <c r="C92" s="116"/>
      <c r="D92" s="116"/>
      <c r="E92" s="116"/>
      <c r="F92" s="108">
        <v>16111240</v>
      </c>
      <c r="G92" s="77"/>
    </row>
    <row r="93" spans="1:7" ht="15.75" x14ac:dyDescent="0.25">
      <c r="A93" s="150">
        <v>3</v>
      </c>
      <c r="B93" s="151" t="s">
        <v>153</v>
      </c>
      <c r="C93" s="116"/>
      <c r="D93" s="116"/>
      <c r="E93" s="116"/>
      <c r="F93" s="108">
        <v>0</v>
      </c>
      <c r="G93" s="77"/>
    </row>
    <row r="94" spans="1:7" ht="15.75" x14ac:dyDescent="0.25">
      <c r="A94" s="150">
        <v>4</v>
      </c>
      <c r="B94" s="151" t="s">
        <v>1049</v>
      </c>
      <c r="C94" s="116"/>
      <c r="D94" s="116"/>
      <c r="E94" s="116"/>
      <c r="F94" s="108">
        <v>0</v>
      </c>
      <c r="G94" s="77"/>
    </row>
    <row r="95" spans="1:7" ht="15.75" x14ac:dyDescent="0.25">
      <c r="A95" s="150">
        <v>5</v>
      </c>
      <c r="B95" s="151" t="s">
        <v>38</v>
      </c>
      <c r="C95" s="107"/>
      <c r="D95" s="107"/>
      <c r="E95" s="107"/>
      <c r="F95" s="108">
        <v>402781</v>
      </c>
      <c r="G95" s="152"/>
    </row>
    <row r="96" spans="1:7" ht="15.75" x14ac:dyDescent="0.25">
      <c r="A96" s="150">
        <v>6</v>
      </c>
      <c r="B96" s="151" t="s">
        <v>227</v>
      </c>
      <c r="C96" s="107"/>
      <c r="D96" s="107"/>
      <c r="E96" s="107"/>
      <c r="F96" s="108">
        <v>125419</v>
      </c>
      <c r="G96" s="152"/>
    </row>
    <row r="97" spans="1:7" ht="15.75" x14ac:dyDescent="0.25">
      <c r="A97" s="150">
        <v>7</v>
      </c>
      <c r="B97" s="151" t="s">
        <v>548</v>
      </c>
      <c r="C97" s="107"/>
      <c r="D97" s="107"/>
      <c r="E97" s="107"/>
      <c r="F97" s="108">
        <v>0</v>
      </c>
      <c r="G97" s="152"/>
    </row>
    <row r="98" spans="1:7" ht="15.75" x14ac:dyDescent="0.25">
      <c r="A98" s="150">
        <v>8</v>
      </c>
      <c r="B98" s="151" t="s">
        <v>794</v>
      </c>
      <c r="C98" s="107"/>
      <c r="D98" s="107"/>
      <c r="E98" s="107"/>
      <c r="F98" s="108">
        <v>0</v>
      </c>
      <c r="G98" s="152"/>
    </row>
    <row r="99" spans="1:7" ht="15.75" x14ac:dyDescent="0.25">
      <c r="A99" s="150">
        <v>9</v>
      </c>
      <c r="B99" s="151" t="s">
        <v>41</v>
      </c>
      <c r="C99" s="107"/>
      <c r="D99" s="107"/>
      <c r="E99" s="107"/>
      <c r="F99" s="108">
        <v>200000</v>
      </c>
      <c r="G99" s="152"/>
    </row>
    <row r="100" spans="1:7" ht="15.75" x14ac:dyDescent="0.25">
      <c r="A100" s="150">
        <v>10</v>
      </c>
      <c r="B100" s="151" t="s">
        <v>42</v>
      </c>
      <c r="C100" s="107"/>
      <c r="D100" s="107"/>
      <c r="E100" s="107"/>
      <c r="F100" s="108">
        <v>200000</v>
      </c>
      <c r="G100" s="152"/>
    </row>
    <row r="101" spans="1:7" ht="15.75" x14ac:dyDescent="0.25">
      <c r="A101" s="150"/>
      <c r="B101" s="151"/>
      <c r="C101" s="107"/>
      <c r="D101" s="107"/>
      <c r="E101" s="107"/>
      <c r="F101" s="108"/>
      <c r="G101" s="77">
        <f>SUM(F91:F100)</f>
        <v>17039440</v>
      </c>
    </row>
    <row r="102" spans="1:7" ht="15.75" x14ac:dyDescent="0.25">
      <c r="A102" s="150"/>
      <c r="B102" s="151"/>
      <c r="C102" s="153"/>
      <c r="D102" s="119"/>
      <c r="E102" s="107"/>
      <c r="F102" s="108"/>
      <c r="G102" s="77"/>
    </row>
    <row r="103" spans="1:7" ht="15.75" x14ac:dyDescent="0.25">
      <c r="A103" s="150">
        <v>11</v>
      </c>
      <c r="B103" s="18" t="s">
        <v>1299</v>
      </c>
      <c r="C103" s="26" t="s">
        <v>611</v>
      </c>
      <c r="D103" s="107" t="s">
        <v>1284</v>
      </c>
      <c r="E103" s="107" t="s">
        <v>1285</v>
      </c>
      <c r="F103" s="108"/>
      <c r="G103" s="77">
        <v>8559200</v>
      </c>
    </row>
    <row r="104" spans="1:7" ht="15.75" x14ac:dyDescent="0.25">
      <c r="A104" s="150">
        <v>12</v>
      </c>
      <c r="B104" s="18" t="s">
        <v>1300</v>
      </c>
      <c r="C104" s="26" t="s">
        <v>611</v>
      </c>
      <c r="D104" s="154" t="s">
        <v>1286</v>
      </c>
      <c r="E104" s="107" t="s">
        <v>1285</v>
      </c>
      <c r="F104" s="108"/>
      <c r="G104" s="77">
        <v>9654000</v>
      </c>
    </row>
    <row r="105" spans="1:7" ht="15.75" x14ac:dyDescent="0.25">
      <c r="A105" s="150">
        <v>13</v>
      </c>
      <c r="B105" s="18" t="s">
        <v>1300</v>
      </c>
      <c r="C105" s="26" t="s">
        <v>611</v>
      </c>
      <c r="D105" s="154" t="s">
        <v>1287</v>
      </c>
      <c r="E105" s="107" t="s">
        <v>1285</v>
      </c>
      <c r="F105" s="108"/>
      <c r="G105" s="77">
        <v>333400</v>
      </c>
    </row>
    <row r="106" spans="1:7" ht="15.75" x14ac:dyDescent="0.25">
      <c r="A106" s="150">
        <v>14</v>
      </c>
      <c r="B106" s="18" t="s">
        <v>1301</v>
      </c>
      <c r="C106" s="26" t="s">
        <v>611</v>
      </c>
      <c r="D106" s="154" t="s">
        <v>1288</v>
      </c>
      <c r="E106" s="107" t="s">
        <v>1285</v>
      </c>
      <c r="F106" s="108"/>
      <c r="G106" s="77">
        <v>4767300</v>
      </c>
    </row>
    <row r="107" spans="1:7" ht="15.75" x14ac:dyDescent="0.25">
      <c r="A107" s="150">
        <v>15</v>
      </c>
      <c r="B107" s="18" t="s">
        <v>1302</v>
      </c>
      <c r="C107" s="26" t="s">
        <v>611</v>
      </c>
      <c r="D107" s="107"/>
      <c r="E107" s="107"/>
      <c r="F107" s="108"/>
      <c r="G107" s="77">
        <v>9630000</v>
      </c>
    </row>
    <row r="108" spans="1:7" ht="15.75" x14ac:dyDescent="0.25">
      <c r="A108" s="150">
        <v>16</v>
      </c>
      <c r="B108" s="18" t="s">
        <v>1289</v>
      </c>
      <c r="C108" s="128" t="s">
        <v>272</v>
      </c>
      <c r="D108" s="154" t="s">
        <v>1290</v>
      </c>
      <c r="E108" s="107" t="s">
        <v>1285</v>
      </c>
      <c r="F108" s="108"/>
      <c r="G108" s="77">
        <v>16660</v>
      </c>
    </row>
    <row r="109" spans="1:7" ht="15.75" x14ac:dyDescent="0.25">
      <c r="A109" s="150"/>
      <c r="B109" s="151"/>
      <c r="C109" s="107"/>
      <c r="D109" s="107"/>
      <c r="E109" s="107"/>
      <c r="F109" s="108"/>
      <c r="G109" s="77"/>
    </row>
    <row r="110" spans="1:7" ht="15.75" x14ac:dyDescent="0.25">
      <c r="A110" s="150"/>
      <c r="B110" s="151"/>
      <c r="C110" s="151"/>
      <c r="D110" s="151"/>
      <c r="E110" s="115" t="s">
        <v>43</v>
      </c>
      <c r="F110" s="108"/>
      <c r="G110" s="156">
        <f>SUM(G101:G109)</f>
        <v>50000000</v>
      </c>
    </row>
    <row r="111" spans="1:7" ht="15.75" x14ac:dyDescent="0.25">
      <c r="A111" s="158"/>
      <c r="B111" s="146"/>
      <c r="C111" s="146"/>
      <c r="D111" s="146"/>
      <c r="E111" s="146"/>
      <c r="F111" s="147"/>
      <c r="G111" s="147"/>
    </row>
    <row r="112" spans="1:7" ht="15.75" x14ac:dyDescent="0.25">
      <c r="A112" s="158"/>
      <c r="B112" s="146" t="s">
        <v>1303</v>
      </c>
      <c r="C112" s="146"/>
      <c r="D112" s="146"/>
      <c r="E112" s="146"/>
      <c r="F112" s="147"/>
      <c r="G112" s="146"/>
    </row>
    <row r="113" spans="1:7" x14ac:dyDescent="0.25">
      <c r="A113" s="159"/>
      <c r="B113" s="160" t="s">
        <v>976</v>
      </c>
      <c r="C113" s="160" t="s">
        <v>31</v>
      </c>
      <c r="D113" s="129"/>
      <c r="E113" s="159" t="s">
        <v>36</v>
      </c>
      <c r="F113" s="148"/>
      <c r="G113" s="129"/>
    </row>
    <row r="114" spans="1:7" x14ac:dyDescent="0.25">
      <c r="A114" s="159"/>
      <c r="B114" s="129"/>
      <c r="C114" s="129"/>
      <c r="D114" s="129"/>
      <c r="E114" s="129"/>
      <c r="F114" s="148"/>
      <c r="G114" s="129"/>
    </row>
    <row r="115" spans="1:7" x14ac:dyDescent="0.25">
      <c r="A115" s="159"/>
      <c r="B115" s="129"/>
      <c r="C115" s="129"/>
      <c r="D115" s="129"/>
      <c r="E115" s="129"/>
      <c r="F115" s="148"/>
      <c r="G115" s="129"/>
    </row>
    <row r="116" spans="1:7" x14ac:dyDescent="0.25">
      <c r="A116" s="159"/>
      <c r="B116" s="129"/>
      <c r="C116" s="129"/>
      <c r="D116" s="129"/>
      <c r="E116" s="129"/>
      <c r="F116" s="148"/>
      <c r="G116" s="129"/>
    </row>
    <row r="117" spans="1:7" x14ac:dyDescent="0.25">
      <c r="A117" s="159"/>
      <c r="B117" s="129"/>
      <c r="C117" s="129"/>
      <c r="D117" s="129"/>
      <c r="E117" s="129"/>
      <c r="F117" s="148"/>
      <c r="G117" s="129"/>
    </row>
    <row r="118" spans="1:7" x14ac:dyDescent="0.25">
      <c r="A118" s="129"/>
      <c r="B118" s="161" t="s">
        <v>977</v>
      </c>
      <c r="C118" s="162" t="s">
        <v>768</v>
      </c>
      <c r="D118" s="162"/>
      <c r="E118" s="162" t="s">
        <v>3</v>
      </c>
      <c r="F118" s="163" t="s">
        <v>872</v>
      </c>
      <c r="G118" s="129"/>
    </row>
    <row r="119" spans="1:7" x14ac:dyDescent="0.25">
      <c r="A119" s="129"/>
      <c r="B119" s="160" t="s">
        <v>978</v>
      </c>
      <c r="C119" s="129" t="s">
        <v>33</v>
      </c>
      <c r="D119" s="129"/>
      <c r="E119" s="129" t="s">
        <v>6</v>
      </c>
      <c r="F119" s="148" t="s">
        <v>37</v>
      </c>
      <c r="G119" s="129"/>
    </row>
    <row r="121" spans="1:7" ht="15.75" x14ac:dyDescent="0.25">
      <c r="A121" s="2" t="s">
        <v>0</v>
      </c>
      <c r="B121" s="3"/>
      <c r="C121" s="3"/>
      <c r="D121" s="3"/>
      <c r="E121" s="3"/>
      <c r="F121" s="9"/>
      <c r="G121" s="4"/>
    </row>
    <row r="122" spans="1:7" ht="15.75" x14ac:dyDescent="0.25">
      <c r="A122" s="47" t="s">
        <v>1304</v>
      </c>
      <c r="B122" s="48"/>
      <c r="C122" s="2"/>
      <c r="D122" s="2"/>
      <c r="E122" s="2"/>
      <c r="F122" s="10"/>
      <c r="G122" s="4"/>
    </row>
    <row r="123" spans="1:7" ht="15.75" x14ac:dyDescent="0.25">
      <c r="A123" s="47"/>
      <c r="B123" s="48"/>
      <c r="C123" s="2"/>
      <c r="D123" s="2"/>
      <c r="E123" s="2"/>
      <c r="F123" s="10"/>
      <c r="G123" s="4"/>
    </row>
    <row r="124" spans="1:7" ht="15.75" x14ac:dyDescent="0.25">
      <c r="A124" s="145" t="s">
        <v>1305</v>
      </c>
      <c r="B124" s="145"/>
      <c r="C124" s="146"/>
      <c r="D124" s="146"/>
      <c r="E124" s="146"/>
      <c r="F124" s="147"/>
      <c r="G124" s="146"/>
    </row>
    <row r="125" spans="1:7" ht="15.75" x14ac:dyDescent="0.25">
      <c r="A125" s="145" t="s">
        <v>1306</v>
      </c>
      <c r="B125" s="145"/>
      <c r="C125" s="146"/>
      <c r="D125" s="146"/>
      <c r="E125" s="146"/>
      <c r="F125" s="147"/>
      <c r="G125" s="146"/>
    </row>
    <row r="126" spans="1:7" ht="15.75" x14ac:dyDescent="0.25">
      <c r="A126" s="145" t="s">
        <v>1307</v>
      </c>
      <c r="B126" s="145"/>
      <c r="C126" s="146"/>
      <c r="D126" s="146"/>
      <c r="E126" s="146"/>
      <c r="F126" s="147"/>
      <c r="G126" s="146"/>
    </row>
    <row r="127" spans="1:7" x14ac:dyDescent="0.25">
      <c r="A127" s="129"/>
      <c r="B127" s="129"/>
      <c r="C127" s="129"/>
      <c r="D127" s="129"/>
      <c r="E127" s="129"/>
      <c r="F127" s="148"/>
      <c r="G127" s="129"/>
    </row>
    <row r="128" spans="1:7" ht="15.75" x14ac:dyDescent="0.25">
      <c r="A128" s="114" t="s">
        <v>13</v>
      </c>
      <c r="B128" s="115" t="s">
        <v>12</v>
      </c>
      <c r="C128" s="116" t="s">
        <v>15</v>
      </c>
      <c r="D128" s="149" t="s">
        <v>521</v>
      </c>
      <c r="E128" s="116" t="s">
        <v>1</v>
      </c>
      <c r="F128" s="117" t="s">
        <v>8</v>
      </c>
      <c r="G128" s="114" t="s">
        <v>2</v>
      </c>
    </row>
    <row r="129" spans="1:7" ht="15.75" x14ac:dyDescent="0.25">
      <c r="A129" s="150">
        <v>1</v>
      </c>
      <c r="B129" s="151" t="s">
        <v>1037</v>
      </c>
      <c r="C129" s="116"/>
      <c r="D129" s="116"/>
      <c r="E129" s="116"/>
      <c r="F129" s="108">
        <v>0</v>
      </c>
      <c r="G129" s="114"/>
    </row>
    <row r="130" spans="1:7" ht="15.75" x14ac:dyDescent="0.25">
      <c r="A130" s="150">
        <v>2</v>
      </c>
      <c r="B130" s="151" t="s">
        <v>39</v>
      </c>
      <c r="C130" s="116"/>
      <c r="D130" s="116"/>
      <c r="E130" s="116"/>
      <c r="F130" s="108">
        <v>0</v>
      </c>
      <c r="G130" s="77"/>
    </row>
    <row r="131" spans="1:7" ht="15.75" x14ac:dyDescent="0.25">
      <c r="A131" s="150">
        <v>3</v>
      </c>
      <c r="B131" s="151" t="s">
        <v>153</v>
      </c>
      <c r="C131" s="116"/>
      <c r="D131" s="116"/>
      <c r="E131" s="116"/>
      <c r="F131" s="108">
        <v>0</v>
      </c>
      <c r="G131" s="77"/>
    </row>
    <row r="132" spans="1:7" ht="15.75" x14ac:dyDescent="0.25">
      <c r="A132" s="150">
        <v>4</v>
      </c>
      <c r="B132" s="151" t="s">
        <v>1049</v>
      </c>
      <c r="C132" s="116"/>
      <c r="D132" s="116"/>
      <c r="E132" s="116"/>
      <c r="F132" s="108">
        <v>0</v>
      </c>
      <c r="G132" s="77"/>
    </row>
    <row r="133" spans="1:7" ht="15.75" x14ac:dyDescent="0.25">
      <c r="A133" s="150">
        <v>5</v>
      </c>
      <c r="B133" s="151" t="s">
        <v>38</v>
      </c>
      <c r="C133" s="107"/>
      <c r="D133" s="107"/>
      <c r="E133" s="107"/>
      <c r="F133" s="108">
        <v>0</v>
      </c>
      <c r="G133" s="152"/>
    </row>
    <row r="134" spans="1:7" ht="15.75" x14ac:dyDescent="0.25">
      <c r="A134" s="150">
        <v>6</v>
      </c>
      <c r="B134" s="151" t="s">
        <v>227</v>
      </c>
      <c r="C134" s="107"/>
      <c r="D134" s="107"/>
      <c r="E134" s="107"/>
      <c r="F134" s="108">
        <v>0</v>
      </c>
      <c r="G134" s="152"/>
    </row>
    <row r="135" spans="1:7" ht="15.75" x14ac:dyDescent="0.25">
      <c r="A135" s="150">
        <v>7</v>
      </c>
      <c r="B135" s="151" t="s">
        <v>548</v>
      </c>
      <c r="C135" s="107"/>
      <c r="D135" s="107"/>
      <c r="E135" s="107"/>
      <c r="F135" s="108">
        <v>0</v>
      </c>
      <c r="G135" s="152"/>
    </row>
    <row r="136" spans="1:7" ht="15.75" x14ac:dyDescent="0.25">
      <c r="A136" s="150">
        <v>8</v>
      </c>
      <c r="B136" s="151" t="s">
        <v>794</v>
      </c>
      <c r="C136" s="107"/>
      <c r="D136" s="107"/>
      <c r="E136" s="107"/>
      <c r="F136" s="108">
        <v>0</v>
      </c>
      <c r="G136" s="152"/>
    </row>
    <row r="137" spans="1:7" ht="15.75" x14ac:dyDescent="0.25">
      <c r="A137" s="150">
        <v>9</v>
      </c>
      <c r="B137" s="151" t="s">
        <v>41</v>
      </c>
      <c r="C137" s="107"/>
      <c r="D137" s="107"/>
      <c r="E137" s="107"/>
      <c r="F137" s="108">
        <v>1100000</v>
      </c>
      <c r="G137" s="152"/>
    </row>
    <row r="138" spans="1:7" ht="15.75" x14ac:dyDescent="0.25">
      <c r="A138" s="150">
        <v>10</v>
      </c>
      <c r="B138" s="151" t="s">
        <v>42</v>
      </c>
      <c r="C138" s="107"/>
      <c r="D138" s="107"/>
      <c r="E138" s="107"/>
      <c r="F138" s="108">
        <v>200000</v>
      </c>
      <c r="G138" s="152"/>
    </row>
    <row r="139" spans="1:7" ht="15.75" x14ac:dyDescent="0.25">
      <c r="A139" s="150"/>
      <c r="B139" s="151"/>
      <c r="C139" s="107"/>
      <c r="D139" s="107"/>
      <c r="E139" s="107"/>
      <c r="F139" s="108"/>
      <c r="G139" s="77">
        <f>SUM(F129:F138)</f>
        <v>1300000</v>
      </c>
    </row>
    <row r="140" spans="1:7" ht="15.75" x14ac:dyDescent="0.25">
      <c r="A140" s="150"/>
      <c r="B140" s="151"/>
      <c r="C140" s="153"/>
      <c r="D140" s="119"/>
      <c r="E140" s="107"/>
      <c r="F140" s="108"/>
      <c r="G140" s="77"/>
    </row>
    <row r="141" spans="1:7" ht="15.75" x14ac:dyDescent="0.25">
      <c r="A141" s="150">
        <v>11</v>
      </c>
      <c r="B141" s="18" t="s">
        <v>1308</v>
      </c>
      <c r="C141" s="26" t="s">
        <v>611</v>
      </c>
      <c r="D141" s="107"/>
      <c r="E141" s="107"/>
      <c r="F141" s="108"/>
      <c r="G141" s="77">
        <v>123700000</v>
      </c>
    </row>
    <row r="142" spans="1:7" ht="15.75" x14ac:dyDescent="0.25">
      <c r="A142" s="150"/>
      <c r="B142" s="151"/>
      <c r="C142" s="107"/>
      <c r="D142" s="107"/>
      <c r="E142" s="107"/>
      <c r="F142" s="108"/>
      <c r="G142" s="77"/>
    </row>
    <row r="143" spans="1:7" ht="15.75" x14ac:dyDescent="0.25">
      <c r="A143" s="150"/>
      <c r="B143" s="151"/>
      <c r="C143" s="151"/>
      <c r="D143" s="151"/>
      <c r="E143" s="115" t="s">
        <v>43</v>
      </c>
      <c r="F143" s="108"/>
      <c r="G143" s="156">
        <f>SUM(G139:G142)</f>
        <v>125000000</v>
      </c>
    </row>
    <row r="144" spans="1:7" ht="15.75" x14ac:dyDescent="0.25">
      <c r="A144" s="158"/>
      <c r="B144" s="146"/>
      <c r="C144" s="146"/>
      <c r="D144" s="146"/>
      <c r="E144" s="146"/>
      <c r="F144" s="147"/>
      <c r="G144" s="147"/>
    </row>
    <row r="145" spans="1:7" ht="15.75" x14ac:dyDescent="0.25">
      <c r="A145" s="158"/>
      <c r="B145" s="146" t="s">
        <v>1309</v>
      </c>
      <c r="C145" s="146"/>
      <c r="D145" s="146"/>
      <c r="E145" s="146"/>
      <c r="F145" s="147"/>
      <c r="G145" s="146"/>
    </row>
    <row r="146" spans="1:7" x14ac:dyDescent="0.25">
      <c r="A146" s="159"/>
      <c r="B146" s="160" t="s">
        <v>976</v>
      </c>
      <c r="C146" s="160" t="s">
        <v>31</v>
      </c>
      <c r="D146" s="129"/>
      <c r="E146" s="159" t="s">
        <v>36</v>
      </c>
      <c r="F146" s="148"/>
      <c r="G146" s="129"/>
    </row>
    <row r="147" spans="1:7" x14ac:dyDescent="0.25">
      <c r="A147" s="159"/>
      <c r="B147" s="129"/>
      <c r="C147" s="129"/>
      <c r="D147" s="129"/>
      <c r="E147" s="129"/>
      <c r="F147" s="148"/>
      <c r="G147" s="129"/>
    </row>
    <row r="148" spans="1:7" x14ac:dyDescent="0.25">
      <c r="A148" s="159"/>
      <c r="B148" s="129"/>
      <c r="C148" s="129"/>
      <c r="D148" s="129"/>
      <c r="E148" s="129"/>
      <c r="F148" s="148"/>
      <c r="G148" s="129"/>
    </row>
    <row r="149" spans="1:7" x14ac:dyDescent="0.25">
      <c r="A149" s="159"/>
      <c r="B149" s="129"/>
      <c r="C149" s="129"/>
      <c r="D149" s="129"/>
      <c r="E149" s="129"/>
      <c r="F149" s="148"/>
      <c r="G149" s="129"/>
    </row>
    <row r="150" spans="1:7" x14ac:dyDescent="0.25">
      <c r="A150" s="159"/>
      <c r="B150" s="129"/>
      <c r="C150" s="129"/>
      <c r="D150" s="129"/>
      <c r="E150" s="129"/>
      <c r="F150" s="148"/>
      <c r="G150" s="129"/>
    </row>
    <row r="151" spans="1:7" x14ac:dyDescent="0.25">
      <c r="A151" s="129"/>
      <c r="B151" s="161" t="s">
        <v>977</v>
      </c>
      <c r="C151" s="162" t="s">
        <v>768</v>
      </c>
      <c r="D151" s="162"/>
      <c r="E151" s="162" t="s">
        <v>3</v>
      </c>
      <c r="F151" s="163" t="s">
        <v>872</v>
      </c>
      <c r="G151" s="129"/>
    </row>
    <row r="152" spans="1:7" x14ac:dyDescent="0.25">
      <c r="A152" s="129"/>
      <c r="B152" s="160" t="s">
        <v>978</v>
      </c>
      <c r="C152" s="129" t="s">
        <v>33</v>
      </c>
      <c r="D152" s="129"/>
      <c r="E152" s="129" t="s">
        <v>6</v>
      </c>
      <c r="F152" s="148" t="s">
        <v>37</v>
      </c>
      <c r="G152" s="129"/>
    </row>
  </sheetData>
  <pageMargins left="0.7" right="0.7" top="0.75" bottom="0.75" header="0.3" footer="0.3"/>
  <pageSetup paperSize="5" scale="75" orientation="landscape" horizontalDpi="4294967293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"/>
  <sheetViews>
    <sheetView topLeftCell="A43" workbookViewId="0">
      <selection activeCell="D51" sqref="D51"/>
    </sheetView>
  </sheetViews>
  <sheetFormatPr defaultRowHeight="15" x14ac:dyDescent="0.25"/>
  <cols>
    <col min="1" max="1" width="3.5703125" style="1" customWidth="1"/>
    <col min="2" max="2" width="70" style="1" customWidth="1"/>
    <col min="3" max="3" width="20.85546875" style="1" customWidth="1"/>
    <col min="4" max="4" width="28" style="1" customWidth="1"/>
    <col min="5" max="5" width="37.85546875" style="1" customWidth="1"/>
    <col min="6" max="6" width="17.5703125" style="1" customWidth="1"/>
    <col min="7" max="7" width="14" style="1" bestFit="1" customWidth="1"/>
    <col min="8" max="8" width="14.42578125" style="1" customWidth="1"/>
    <col min="9" max="16384" width="9.140625" style="1"/>
  </cols>
  <sheetData>
    <row r="1" spans="1:7" ht="15.75" x14ac:dyDescent="0.25">
      <c r="A1" s="2" t="s">
        <v>0</v>
      </c>
      <c r="B1" s="3"/>
      <c r="C1" s="3"/>
      <c r="D1" s="3"/>
      <c r="E1" s="3"/>
      <c r="F1" s="9"/>
      <c r="G1" s="4"/>
    </row>
    <row r="2" spans="1:7" ht="15.75" x14ac:dyDescent="0.25">
      <c r="A2" s="47" t="s">
        <v>1310</v>
      </c>
      <c r="B2" s="48"/>
      <c r="C2" s="2"/>
      <c r="D2" s="2"/>
      <c r="E2" s="2"/>
      <c r="F2" s="10"/>
      <c r="G2" s="4"/>
    </row>
    <row r="3" spans="1:7" ht="15.75" x14ac:dyDescent="0.25">
      <c r="A3" s="47"/>
      <c r="B3" s="48"/>
      <c r="C3" s="2"/>
      <c r="D3" s="2"/>
      <c r="E3" s="2"/>
      <c r="F3" s="10"/>
      <c r="G3" s="4"/>
    </row>
    <row r="4" spans="1:7" ht="15.75" x14ac:dyDescent="0.25">
      <c r="A4" s="145" t="s">
        <v>1311</v>
      </c>
      <c r="B4" s="145"/>
      <c r="C4" s="146"/>
      <c r="D4" s="146"/>
      <c r="E4" s="146"/>
      <c r="F4" s="147"/>
      <c r="G4" s="146"/>
    </row>
    <row r="5" spans="1:7" ht="15.75" x14ac:dyDescent="0.25">
      <c r="A5" s="145" t="s">
        <v>1312</v>
      </c>
      <c r="B5" s="145"/>
      <c r="C5" s="146"/>
      <c r="D5" s="146"/>
      <c r="E5" s="146"/>
      <c r="F5" s="147"/>
      <c r="G5" s="146"/>
    </row>
    <row r="6" spans="1:7" ht="15.75" x14ac:dyDescent="0.25">
      <c r="A6" s="145" t="s">
        <v>1313</v>
      </c>
      <c r="B6" s="145"/>
      <c r="C6" s="146"/>
      <c r="D6" s="146"/>
      <c r="E6" s="146"/>
      <c r="F6" s="147"/>
      <c r="G6" s="146"/>
    </row>
    <row r="7" spans="1:7" x14ac:dyDescent="0.25">
      <c r="A7" s="129"/>
      <c r="B7" s="129"/>
      <c r="C7" s="129"/>
      <c r="D7" s="129"/>
      <c r="E7" s="129"/>
      <c r="F7" s="148"/>
      <c r="G7" s="129"/>
    </row>
    <row r="8" spans="1:7" ht="15.75" x14ac:dyDescent="0.25">
      <c r="A8" s="114" t="s">
        <v>13</v>
      </c>
      <c r="B8" s="115" t="s">
        <v>12</v>
      </c>
      <c r="C8" s="116" t="s">
        <v>15</v>
      </c>
      <c r="D8" s="149" t="s">
        <v>521</v>
      </c>
      <c r="E8" s="116" t="s">
        <v>1</v>
      </c>
      <c r="F8" s="117" t="s">
        <v>8</v>
      </c>
      <c r="G8" s="114" t="s">
        <v>2</v>
      </c>
    </row>
    <row r="9" spans="1:7" ht="15.75" x14ac:dyDescent="0.25">
      <c r="A9" s="150">
        <v>1</v>
      </c>
      <c r="B9" s="151" t="s">
        <v>1037</v>
      </c>
      <c r="C9" s="116"/>
      <c r="D9" s="116"/>
      <c r="E9" s="116"/>
      <c r="F9" s="108">
        <v>0</v>
      </c>
      <c r="G9" s="114"/>
    </row>
    <row r="10" spans="1:7" ht="15.75" x14ac:dyDescent="0.25">
      <c r="A10" s="150">
        <v>2</v>
      </c>
      <c r="B10" s="151" t="s">
        <v>39</v>
      </c>
      <c r="C10" s="116"/>
      <c r="D10" s="116"/>
      <c r="E10" s="116"/>
      <c r="F10" s="108">
        <v>0</v>
      </c>
      <c r="G10" s="77"/>
    </row>
    <row r="11" spans="1:7" ht="15.75" x14ac:dyDescent="0.25">
      <c r="A11" s="150">
        <v>3</v>
      </c>
      <c r="B11" s="151" t="s">
        <v>153</v>
      </c>
      <c r="C11" s="116"/>
      <c r="D11" s="116"/>
      <c r="E11" s="116"/>
      <c r="F11" s="108">
        <v>0</v>
      </c>
      <c r="G11" s="77"/>
    </row>
    <row r="12" spans="1:7" ht="15.75" x14ac:dyDescent="0.25">
      <c r="A12" s="150">
        <v>4</v>
      </c>
      <c r="B12" s="151" t="s">
        <v>1049</v>
      </c>
      <c r="C12" s="116"/>
      <c r="D12" s="116"/>
      <c r="E12" s="116"/>
      <c r="F12" s="108">
        <v>0</v>
      </c>
      <c r="G12" s="77"/>
    </row>
    <row r="13" spans="1:7" ht="15.75" x14ac:dyDescent="0.25">
      <c r="A13" s="150">
        <v>5</v>
      </c>
      <c r="B13" s="151" t="s">
        <v>38</v>
      </c>
      <c r="C13" s="107"/>
      <c r="D13" s="107"/>
      <c r="E13" s="107"/>
      <c r="F13" s="108">
        <v>0</v>
      </c>
      <c r="G13" s="152"/>
    </row>
    <row r="14" spans="1:7" ht="15.75" x14ac:dyDescent="0.25">
      <c r="A14" s="150">
        <v>6</v>
      </c>
      <c r="B14" s="151" t="s">
        <v>227</v>
      </c>
      <c r="C14" s="107"/>
      <c r="D14" s="107"/>
      <c r="E14" s="107"/>
      <c r="F14" s="108">
        <v>0</v>
      </c>
      <c r="G14" s="152"/>
    </row>
    <row r="15" spans="1:7" ht="15.75" x14ac:dyDescent="0.25">
      <c r="A15" s="150">
        <v>7</v>
      </c>
      <c r="B15" s="151" t="s">
        <v>548</v>
      </c>
      <c r="C15" s="107"/>
      <c r="D15" s="107"/>
      <c r="E15" s="107"/>
      <c r="F15" s="108">
        <v>0</v>
      </c>
      <c r="G15" s="152"/>
    </row>
    <row r="16" spans="1:7" ht="15.75" x14ac:dyDescent="0.25">
      <c r="A16" s="150">
        <v>8</v>
      </c>
      <c r="B16" s="151" t="s">
        <v>794</v>
      </c>
      <c r="C16" s="107"/>
      <c r="D16" s="107"/>
      <c r="E16" s="107"/>
      <c r="F16" s="108">
        <v>0</v>
      </c>
      <c r="G16" s="152"/>
    </row>
    <row r="17" spans="1:7" ht="15.75" x14ac:dyDescent="0.25">
      <c r="A17" s="150">
        <v>9</v>
      </c>
      <c r="B17" s="151" t="s">
        <v>41</v>
      </c>
      <c r="C17" s="107"/>
      <c r="D17" s="107"/>
      <c r="E17" s="107"/>
      <c r="F17" s="108">
        <v>700000</v>
      </c>
      <c r="G17" s="152"/>
    </row>
    <row r="18" spans="1:7" ht="15.75" x14ac:dyDescent="0.25">
      <c r="A18" s="150">
        <v>10</v>
      </c>
      <c r="B18" s="151" t="s">
        <v>42</v>
      </c>
      <c r="C18" s="107"/>
      <c r="D18" s="107"/>
      <c r="E18" s="107"/>
      <c r="F18" s="108">
        <v>200000</v>
      </c>
      <c r="G18" s="152"/>
    </row>
    <row r="19" spans="1:7" ht="15.75" x14ac:dyDescent="0.25">
      <c r="A19" s="150"/>
      <c r="B19" s="151"/>
      <c r="C19" s="107"/>
      <c r="D19" s="107"/>
      <c r="E19" s="107"/>
      <c r="F19" s="108"/>
      <c r="G19" s="77">
        <f>SUM(F9:F18)</f>
        <v>900000</v>
      </c>
    </row>
    <row r="20" spans="1:7" ht="15.75" x14ac:dyDescent="0.25">
      <c r="A20" s="150"/>
      <c r="B20" s="151"/>
      <c r="C20" s="153"/>
      <c r="D20" s="119"/>
      <c r="E20" s="107"/>
      <c r="F20" s="108"/>
      <c r="G20" s="77"/>
    </row>
    <row r="21" spans="1:7" ht="15.75" x14ac:dyDescent="0.25">
      <c r="A21" s="150">
        <v>11</v>
      </c>
      <c r="B21" s="167" t="s">
        <v>1319</v>
      </c>
      <c r="C21" s="128" t="s">
        <v>272</v>
      </c>
      <c r="D21" s="165" t="s">
        <v>1317</v>
      </c>
      <c r="E21" s="107" t="s">
        <v>1316</v>
      </c>
      <c r="F21" s="108"/>
      <c r="G21" s="77">
        <v>35000000</v>
      </c>
    </row>
    <row r="22" spans="1:7" ht="15.75" x14ac:dyDescent="0.25">
      <c r="A22" s="150">
        <v>12</v>
      </c>
      <c r="B22" s="18" t="s">
        <v>1314</v>
      </c>
      <c r="C22" s="26" t="s">
        <v>611</v>
      </c>
      <c r="D22" s="165"/>
      <c r="E22" s="107" t="s">
        <v>1316</v>
      </c>
      <c r="F22" s="108"/>
      <c r="G22" s="77">
        <f>62500000+1600000</f>
        <v>64100000</v>
      </c>
    </row>
    <row r="23" spans="1:7" ht="15.75" x14ac:dyDescent="0.25">
      <c r="A23" s="150"/>
      <c r="B23" s="151" t="s">
        <v>1318</v>
      </c>
      <c r="C23" s="107"/>
      <c r="D23" s="107"/>
      <c r="E23" s="107"/>
      <c r="F23" s="108"/>
      <c r="G23" s="77"/>
    </row>
    <row r="24" spans="1:7" ht="15.75" x14ac:dyDescent="0.25">
      <c r="A24" s="150"/>
      <c r="B24" s="151"/>
      <c r="C24" s="151"/>
      <c r="D24" s="151"/>
      <c r="E24" s="115" t="s">
        <v>43</v>
      </c>
      <c r="F24" s="108"/>
      <c r="G24" s="156">
        <f>SUM(G19:G23)</f>
        <v>100000000</v>
      </c>
    </row>
    <row r="25" spans="1:7" ht="15.75" x14ac:dyDescent="0.25">
      <c r="A25" s="158"/>
      <c r="B25" s="146"/>
      <c r="C25" s="146"/>
      <c r="D25" s="146"/>
      <c r="E25" s="146"/>
      <c r="F25" s="147"/>
      <c r="G25" s="147"/>
    </row>
    <row r="26" spans="1:7" ht="15.75" x14ac:dyDescent="0.25">
      <c r="A26" s="158"/>
      <c r="B26" s="146" t="s">
        <v>1315</v>
      </c>
      <c r="C26" s="146"/>
      <c r="D26" s="146"/>
      <c r="E26" s="146"/>
      <c r="F26" s="147"/>
      <c r="G26" s="146"/>
    </row>
    <row r="27" spans="1:7" x14ac:dyDescent="0.25">
      <c r="A27" s="159"/>
      <c r="B27" s="160" t="s">
        <v>976</v>
      </c>
      <c r="C27" s="160" t="s">
        <v>31</v>
      </c>
      <c r="D27" s="129"/>
      <c r="E27" s="159" t="s">
        <v>36</v>
      </c>
      <c r="F27" s="148"/>
      <c r="G27" s="129"/>
    </row>
    <row r="28" spans="1:7" x14ac:dyDescent="0.25">
      <c r="A28" s="159"/>
      <c r="B28" s="129"/>
      <c r="C28" s="129"/>
      <c r="D28" s="129"/>
      <c r="E28" s="129"/>
      <c r="F28" s="148"/>
      <c r="G28" s="129"/>
    </row>
    <row r="29" spans="1:7" x14ac:dyDescent="0.25">
      <c r="A29" s="159"/>
      <c r="B29" s="129"/>
      <c r="C29" s="129"/>
      <c r="D29" s="129"/>
      <c r="E29" s="129"/>
      <c r="F29" s="148"/>
      <c r="G29" s="129"/>
    </row>
    <row r="30" spans="1:7" x14ac:dyDescent="0.25">
      <c r="A30" s="159"/>
      <c r="B30" s="129"/>
      <c r="C30" s="129"/>
      <c r="D30" s="129"/>
      <c r="E30" s="129"/>
      <c r="F30" s="148"/>
      <c r="G30" s="129"/>
    </row>
    <row r="31" spans="1:7" x14ac:dyDescent="0.25">
      <c r="A31" s="159"/>
      <c r="B31" s="129"/>
      <c r="C31" s="129"/>
      <c r="D31" s="129"/>
      <c r="E31" s="129"/>
      <c r="F31" s="148"/>
      <c r="G31" s="129"/>
    </row>
    <row r="32" spans="1:7" x14ac:dyDescent="0.25">
      <c r="A32" s="129"/>
      <c r="B32" s="161" t="s">
        <v>977</v>
      </c>
      <c r="C32" s="162" t="s">
        <v>768</v>
      </c>
      <c r="D32" s="162"/>
      <c r="E32" s="162" t="s">
        <v>3</v>
      </c>
      <c r="F32" s="163" t="s">
        <v>872</v>
      </c>
      <c r="G32" s="129"/>
    </row>
    <row r="33" spans="1:7" x14ac:dyDescent="0.25">
      <c r="A33" s="129"/>
      <c r="B33" s="160" t="s">
        <v>978</v>
      </c>
      <c r="C33" s="129" t="s">
        <v>33</v>
      </c>
      <c r="D33" s="129"/>
      <c r="E33" s="129" t="s">
        <v>6</v>
      </c>
      <c r="F33" s="148" t="s">
        <v>37</v>
      </c>
      <c r="G33" s="129"/>
    </row>
    <row r="35" spans="1:7" ht="15.75" x14ac:dyDescent="0.25">
      <c r="A35" s="2" t="s">
        <v>0</v>
      </c>
      <c r="B35" s="3"/>
      <c r="C35" s="3"/>
      <c r="D35" s="3"/>
      <c r="E35" s="3"/>
      <c r="F35" s="9"/>
      <c r="G35" s="4"/>
    </row>
    <row r="36" spans="1:7" ht="15.75" x14ac:dyDescent="0.25">
      <c r="A36" s="47" t="s">
        <v>1320</v>
      </c>
      <c r="B36" s="48"/>
      <c r="C36" s="2"/>
      <c r="D36" s="2"/>
      <c r="E36" s="2"/>
      <c r="F36" s="10"/>
      <c r="G36" s="4"/>
    </row>
    <row r="37" spans="1:7" ht="15.75" x14ac:dyDescent="0.25">
      <c r="A37" s="47"/>
      <c r="B37" s="48"/>
      <c r="C37" s="2"/>
      <c r="D37" s="2"/>
      <c r="E37" s="2"/>
      <c r="F37" s="10"/>
      <c r="G37" s="4"/>
    </row>
    <row r="38" spans="1:7" ht="15.75" x14ac:dyDescent="0.25">
      <c r="A38" s="145" t="s">
        <v>596</v>
      </c>
      <c r="B38" s="145"/>
      <c r="C38" s="146"/>
      <c r="D38" s="146"/>
      <c r="E38" s="146"/>
      <c r="F38" s="147"/>
      <c r="G38" s="146"/>
    </row>
    <row r="39" spans="1:7" ht="15.75" x14ac:dyDescent="0.25">
      <c r="A39" s="145" t="s">
        <v>1321</v>
      </c>
      <c r="B39" s="145"/>
      <c r="C39" s="146"/>
      <c r="D39" s="146"/>
      <c r="E39" s="146"/>
      <c r="F39" s="147"/>
      <c r="G39" s="146"/>
    </row>
    <row r="40" spans="1:7" ht="15.75" x14ac:dyDescent="0.25">
      <c r="A40" s="145" t="s">
        <v>785</v>
      </c>
      <c r="B40" s="145"/>
      <c r="C40" s="146"/>
      <c r="D40" s="146"/>
      <c r="E40" s="146"/>
      <c r="F40" s="147"/>
      <c r="G40" s="146"/>
    </row>
    <row r="41" spans="1:7" x14ac:dyDescent="0.25">
      <c r="A41" s="129"/>
      <c r="B41" s="129"/>
      <c r="C41" s="129"/>
      <c r="D41" s="129"/>
      <c r="E41" s="129"/>
      <c r="F41" s="148"/>
      <c r="G41" s="129"/>
    </row>
    <row r="42" spans="1:7" ht="15.75" x14ac:dyDescent="0.25">
      <c r="A42" s="114" t="s">
        <v>13</v>
      </c>
      <c r="B42" s="115" t="s">
        <v>12</v>
      </c>
      <c r="C42" s="116" t="s">
        <v>15</v>
      </c>
      <c r="D42" s="149" t="s">
        <v>521</v>
      </c>
      <c r="E42" s="116" t="s">
        <v>1</v>
      </c>
      <c r="F42" s="117" t="s">
        <v>8</v>
      </c>
      <c r="G42" s="114" t="s">
        <v>2</v>
      </c>
    </row>
    <row r="43" spans="1:7" ht="15.75" x14ac:dyDescent="0.25">
      <c r="A43" s="150">
        <v>1</v>
      </c>
      <c r="B43" s="151" t="s">
        <v>1037</v>
      </c>
      <c r="C43" s="116"/>
      <c r="D43" s="116"/>
      <c r="E43" s="116"/>
      <c r="F43" s="108">
        <v>0</v>
      </c>
      <c r="G43" s="114"/>
    </row>
    <row r="44" spans="1:7" ht="15.75" x14ac:dyDescent="0.25">
      <c r="A44" s="150">
        <v>2</v>
      </c>
      <c r="B44" s="151" t="s">
        <v>1060</v>
      </c>
      <c r="C44" s="116"/>
      <c r="D44" s="116"/>
      <c r="E44" s="116"/>
      <c r="F44" s="108">
        <v>41143850</v>
      </c>
      <c r="G44" s="77"/>
    </row>
    <row r="45" spans="1:7" ht="15.75" x14ac:dyDescent="0.25">
      <c r="A45" s="150">
        <v>3</v>
      </c>
      <c r="B45" s="151" t="s">
        <v>153</v>
      </c>
      <c r="C45" s="116"/>
      <c r="D45" s="116"/>
      <c r="E45" s="116"/>
      <c r="F45" s="108">
        <v>0</v>
      </c>
      <c r="G45" s="77"/>
    </row>
    <row r="46" spans="1:7" ht="15.75" x14ac:dyDescent="0.25">
      <c r="A46" s="150">
        <v>4</v>
      </c>
      <c r="B46" s="151" t="s">
        <v>1049</v>
      </c>
      <c r="C46" s="116"/>
      <c r="D46" s="116"/>
      <c r="E46" s="116"/>
      <c r="F46" s="108">
        <v>0</v>
      </c>
      <c r="G46" s="77"/>
    </row>
    <row r="47" spans="1:7" ht="15.75" x14ac:dyDescent="0.25">
      <c r="A47" s="150">
        <v>5</v>
      </c>
      <c r="B47" s="151" t="s">
        <v>38</v>
      </c>
      <c r="C47" s="107"/>
      <c r="D47" s="107"/>
      <c r="E47" s="107"/>
      <c r="F47" s="108">
        <v>1028596</v>
      </c>
      <c r="G47" s="152"/>
    </row>
    <row r="48" spans="1:7" ht="15.75" x14ac:dyDescent="0.25">
      <c r="A48" s="150">
        <v>6</v>
      </c>
      <c r="B48" s="151" t="s">
        <v>227</v>
      </c>
      <c r="C48" s="107"/>
      <c r="D48" s="107"/>
      <c r="E48" s="107"/>
      <c r="F48" s="108">
        <v>661054</v>
      </c>
      <c r="G48" s="152"/>
    </row>
    <row r="49" spans="1:7" ht="15.75" x14ac:dyDescent="0.25">
      <c r="A49" s="150">
        <v>7</v>
      </c>
      <c r="B49" s="151" t="s">
        <v>548</v>
      </c>
      <c r="C49" s="107"/>
      <c r="D49" s="107"/>
      <c r="E49" s="107"/>
      <c r="F49" s="108">
        <v>30000</v>
      </c>
      <c r="G49" s="152"/>
    </row>
    <row r="50" spans="1:7" ht="15.75" x14ac:dyDescent="0.25">
      <c r="A50" s="150">
        <v>8</v>
      </c>
      <c r="B50" s="151" t="s">
        <v>1323</v>
      </c>
      <c r="C50" s="107"/>
      <c r="D50" s="107"/>
      <c r="E50" s="107"/>
      <c r="F50" s="108">
        <v>30048</v>
      </c>
      <c r="G50" s="152"/>
    </row>
    <row r="51" spans="1:7" ht="15.75" x14ac:dyDescent="0.25">
      <c r="A51" s="150">
        <v>9</v>
      </c>
      <c r="B51" s="151" t="s">
        <v>41</v>
      </c>
      <c r="C51" s="107"/>
      <c r="D51" s="107"/>
      <c r="E51" s="107"/>
      <c r="F51" s="108">
        <v>570000</v>
      </c>
      <c r="G51" s="152"/>
    </row>
    <row r="52" spans="1:7" ht="15.75" x14ac:dyDescent="0.25">
      <c r="A52" s="150">
        <v>10</v>
      </c>
      <c r="B52" s="151" t="s">
        <v>42</v>
      </c>
      <c r="C52" s="107"/>
      <c r="D52" s="107"/>
      <c r="E52" s="107"/>
      <c r="F52" s="108">
        <v>200000</v>
      </c>
      <c r="G52" s="152"/>
    </row>
    <row r="53" spans="1:7" ht="15.75" x14ac:dyDescent="0.25">
      <c r="A53" s="150"/>
      <c r="B53" s="151"/>
      <c r="C53" s="107"/>
      <c r="D53" s="107"/>
      <c r="E53" s="107"/>
      <c r="F53" s="108"/>
      <c r="G53" s="77">
        <f>SUM(F43:F52)</f>
        <v>43663548</v>
      </c>
    </row>
    <row r="54" spans="1:7" ht="15.75" x14ac:dyDescent="0.25">
      <c r="A54" s="150"/>
      <c r="B54" s="151"/>
      <c r="C54" s="153"/>
      <c r="D54" s="119"/>
      <c r="E54" s="107"/>
      <c r="F54" s="108"/>
      <c r="G54" s="77"/>
    </row>
    <row r="55" spans="1:7" ht="15.75" x14ac:dyDescent="0.25">
      <c r="A55" s="150">
        <v>11</v>
      </c>
      <c r="B55" s="18" t="s">
        <v>1329</v>
      </c>
      <c r="C55" s="26" t="s">
        <v>611</v>
      </c>
      <c r="D55" s="119" t="s">
        <v>1330</v>
      </c>
      <c r="E55" s="107" t="s">
        <v>1324</v>
      </c>
      <c r="F55" s="108"/>
      <c r="G55" s="77">
        <v>21000000</v>
      </c>
    </row>
    <row r="56" spans="1:7" ht="15.75" x14ac:dyDescent="0.25">
      <c r="A56" s="150">
        <v>12</v>
      </c>
      <c r="B56" s="18" t="s">
        <v>1331</v>
      </c>
      <c r="C56" s="26" t="s">
        <v>611</v>
      </c>
      <c r="D56" s="165" t="s">
        <v>1325</v>
      </c>
      <c r="E56" s="107" t="s">
        <v>1326</v>
      </c>
      <c r="F56" s="108"/>
      <c r="G56" s="77">
        <v>7000000</v>
      </c>
    </row>
    <row r="57" spans="1:7" ht="15.75" x14ac:dyDescent="0.25">
      <c r="A57" s="150">
        <v>13</v>
      </c>
      <c r="B57" s="18" t="s">
        <v>1332</v>
      </c>
      <c r="C57" s="26" t="s">
        <v>611</v>
      </c>
      <c r="D57" s="119" t="s">
        <v>1327</v>
      </c>
      <c r="E57" s="107" t="s">
        <v>1328</v>
      </c>
      <c r="F57" s="108"/>
      <c r="G57" s="77">
        <v>4000000</v>
      </c>
    </row>
    <row r="58" spans="1:7" ht="15.75" x14ac:dyDescent="0.25">
      <c r="A58" s="150">
        <v>14</v>
      </c>
      <c r="B58" s="151" t="s">
        <v>1333</v>
      </c>
      <c r="C58" s="26" t="s">
        <v>611</v>
      </c>
      <c r="D58" s="107"/>
      <c r="E58" s="107"/>
      <c r="F58" s="108"/>
      <c r="G58" s="77">
        <v>18000000</v>
      </c>
    </row>
    <row r="59" spans="1:7" ht="15.75" x14ac:dyDescent="0.25">
      <c r="A59" s="150">
        <v>15</v>
      </c>
      <c r="B59" s="151" t="s">
        <v>1334</v>
      </c>
      <c r="C59" s="26" t="s">
        <v>611</v>
      </c>
      <c r="D59" s="107"/>
      <c r="E59" s="107"/>
      <c r="F59" s="108"/>
      <c r="G59" s="77">
        <v>7000000</v>
      </c>
    </row>
    <row r="60" spans="1:7" ht="15.75" x14ac:dyDescent="0.25">
      <c r="A60" s="150"/>
      <c r="B60" s="151"/>
      <c r="C60" s="107"/>
      <c r="D60" s="107"/>
      <c r="E60" s="107"/>
      <c r="F60" s="108"/>
      <c r="G60" s="77"/>
    </row>
    <row r="61" spans="1:7" ht="15.75" x14ac:dyDescent="0.25">
      <c r="A61" s="150"/>
      <c r="B61" s="151"/>
      <c r="C61" s="107"/>
      <c r="D61" s="107"/>
      <c r="E61" s="107"/>
      <c r="F61" s="108"/>
      <c r="G61" s="77"/>
    </row>
    <row r="62" spans="1:7" ht="15.75" x14ac:dyDescent="0.25">
      <c r="A62" s="150"/>
      <c r="B62" s="151"/>
      <c r="C62" s="107"/>
      <c r="D62" s="107"/>
      <c r="E62" s="107"/>
      <c r="F62" s="108"/>
      <c r="G62" s="77"/>
    </row>
    <row r="63" spans="1:7" ht="15.75" x14ac:dyDescent="0.25">
      <c r="A63" s="150"/>
      <c r="B63" s="151"/>
      <c r="C63" s="107"/>
      <c r="D63" s="107"/>
      <c r="E63" s="107"/>
      <c r="F63" s="108"/>
      <c r="G63" s="77"/>
    </row>
    <row r="64" spans="1:7" ht="15.75" x14ac:dyDescent="0.25">
      <c r="A64" s="150"/>
      <c r="B64" s="151"/>
      <c r="C64" s="151"/>
      <c r="D64" s="151"/>
      <c r="E64" s="115" t="s">
        <v>43</v>
      </c>
      <c r="F64" s="108"/>
      <c r="G64" s="156">
        <f>SUM(G53:G59)</f>
        <v>100663548</v>
      </c>
    </row>
    <row r="65" spans="1:7" ht="15.75" x14ac:dyDescent="0.25">
      <c r="A65" s="158"/>
      <c r="B65" s="146"/>
      <c r="C65" s="146"/>
      <c r="D65" s="146"/>
      <c r="E65" s="146"/>
      <c r="F65" s="147"/>
      <c r="G65" s="147"/>
    </row>
    <row r="66" spans="1:7" ht="15.75" x14ac:dyDescent="0.25">
      <c r="A66" s="158"/>
      <c r="B66" s="146" t="s">
        <v>1322</v>
      </c>
      <c r="C66" s="146"/>
      <c r="D66" s="146"/>
      <c r="E66" s="146"/>
      <c r="F66" s="147"/>
      <c r="G66" s="146"/>
    </row>
    <row r="67" spans="1:7" x14ac:dyDescent="0.25">
      <c r="A67" s="159"/>
      <c r="B67" s="160" t="s">
        <v>976</v>
      </c>
      <c r="C67" s="160" t="s">
        <v>31</v>
      </c>
      <c r="D67" s="129"/>
      <c r="E67" s="159" t="s">
        <v>36</v>
      </c>
      <c r="F67" s="148"/>
      <c r="G67" s="129"/>
    </row>
    <row r="68" spans="1:7" x14ac:dyDescent="0.25">
      <c r="A68" s="159"/>
      <c r="B68" s="129"/>
      <c r="C68" s="129"/>
      <c r="D68" s="129"/>
      <c r="E68" s="129"/>
      <c r="F68" s="148"/>
      <c r="G68" s="129"/>
    </row>
    <row r="69" spans="1:7" x14ac:dyDescent="0.25">
      <c r="A69" s="159"/>
      <c r="B69" s="129"/>
      <c r="C69" s="129"/>
      <c r="D69" s="129"/>
      <c r="E69" s="129"/>
      <c r="F69" s="148"/>
      <c r="G69" s="129"/>
    </row>
    <row r="70" spans="1:7" x14ac:dyDescent="0.25">
      <c r="A70" s="159"/>
      <c r="B70" s="129"/>
      <c r="C70" s="129"/>
      <c r="D70" s="129"/>
      <c r="E70" s="129"/>
      <c r="F70" s="148"/>
      <c r="G70" s="129"/>
    </row>
    <row r="71" spans="1:7" x14ac:dyDescent="0.25">
      <c r="A71" s="159"/>
      <c r="B71" s="129"/>
      <c r="C71" s="129"/>
      <c r="D71" s="129"/>
      <c r="E71" s="129"/>
      <c r="F71" s="148"/>
      <c r="G71" s="129"/>
    </row>
    <row r="72" spans="1:7" x14ac:dyDescent="0.25">
      <c r="A72" s="129"/>
      <c r="B72" s="161" t="s">
        <v>977</v>
      </c>
      <c r="C72" s="162" t="s">
        <v>768</v>
      </c>
      <c r="D72" s="162"/>
      <c r="E72" s="162" t="s">
        <v>3</v>
      </c>
      <c r="F72" s="163" t="s">
        <v>872</v>
      </c>
      <c r="G72" s="129"/>
    </row>
    <row r="73" spans="1:7" x14ac:dyDescent="0.25">
      <c r="A73" s="129"/>
      <c r="B73" s="160" t="s">
        <v>978</v>
      </c>
      <c r="C73" s="129" t="s">
        <v>33</v>
      </c>
      <c r="D73" s="129"/>
      <c r="E73" s="129" t="s">
        <v>6</v>
      </c>
      <c r="F73" s="148" t="s">
        <v>37</v>
      </c>
      <c r="G73" s="129"/>
    </row>
    <row r="75" spans="1:7" ht="15.75" x14ac:dyDescent="0.25">
      <c r="A75" s="2" t="s">
        <v>0</v>
      </c>
      <c r="B75" s="3"/>
      <c r="C75" s="3"/>
      <c r="D75" s="3"/>
      <c r="E75" s="3"/>
      <c r="F75" s="9"/>
      <c r="G75" s="4"/>
    </row>
    <row r="76" spans="1:7" ht="15.75" x14ac:dyDescent="0.25">
      <c r="A76" s="47" t="s">
        <v>1335</v>
      </c>
      <c r="B76" s="48"/>
      <c r="C76" s="2"/>
      <c r="D76" s="2"/>
      <c r="E76" s="2"/>
      <c r="F76" s="10"/>
      <c r="G76" s="4"/>
    </row>
    <row r="77" spans="1:7" ht="15.75" x14ac:dyDescent="0.25">
      <c r="A77" s="47"/>
      <c r="B77" s="48"/>
      <c r="C77" s="2"/>
      <c r="D77" s="2"/>
      <c r="E77" s="2"/>
      <c r="F77" s="10"/>
      <c r="G77" s="4"/>
    </row>
    <row r="78" spans="1:7" ht="15.75" x14ac:dyDescent="0.25">
      <c r="A78" s="145" t="s">
        <v>1336</v>
      </c>
      <c r="B78" s="145"/>
      <c r="C78" s="146"/>
      <c r="D78" s="146"/>
      <c r="E78" s="146"/>
      <c r="F78" s="147"/>
      <c r="G78" s="146"/>
    </row>
    <row r="79" spans="1:7" ht="15.75" x14ac:dyDescent="0.25">
      <c r="A79" s="145" t="s">
        <v>1337</v>
      </c>
      <c r="B79" s="145"/>
      <c r="C79" s="146"/>
      <c r="D79" s="146"/>
      <c r="E79" s="146"/>
      <c r="F79" s="147"/>
      <c r="G79" s="146"/>
    </row>
    <row r="80" spans="1:7" ht="15.75" x14ac:dyDescent="0.25">
      <c r="A80" s="145" t="s">
        <v>1338</v>
      </c>
      <c r="B80" s="145"/>
      <c r="C80" s="146"/>
      <c r="D80" s="146"/>
      <c r="E80" s="146"/>
      <c r="F80" s="147"/>
      <c r="G80" s="146"/>
    </row>
    <row r="81" spans="1:8" x14ac:dyDescent="0.25">
      <c r="A81" s="129"/>
      <c r="B81" s="129"/>
      <c r="C81" s="129"/>
      <c r="D81" s="129"/>
      <c r="E81" s="129"/>
      <c r="F81" s="148"/>
      <c r="G81" s="129"/>
    </row>
    <row r="82" spans="1:8" ht="15.75" x14ac:dyDescent="0.25">
      <c r="A82" s="114" t="s">
        <v>13</v>
      </c>
      <c r="B82" s="115" t="s">
        <v>12</v>
      </c>
      <c r="C82" s="116" t="s">
        <v>15</v>
      </c>
      <c r="D82" s="149" t="s">
        <v>521</v>
      </c>
      <c r="E82" s="116" t="s">
        <v>1</v>
      </c>
      <c r="F82" s="117" t="s">
        <v>8</v>
      </c>
      <c r="G82" s="114" t="s">
        <v>2</v>
      </c>
    </row>
    <row r="83" spans="1:8" ht="15.75" x14ac:dyDescent="0.25">
      <c r="A83" s="150">
        <v>1</v>
      </c>
      <c r="B83" s="151" t="s">
        <v>1037</v>
      </c>
      <c r="C83" s="116"/>
      <c r="D83" s="116"/>
      <c r="E83" s="116"/>
      <c r="F83" s="108">
        <v>0</v>
      </c>
      <c r="G83" s="114"/>
    </row>
    <row r="84" spans="1:8" ht="15.75" x14ac:dyDescent="0.25">
      <c r="A84" s="150">
        <v>2</v>
      </c>
      <c r="B84" s="151" t="s">
        <v>1060</v>
      </c>
      <c r="C84" s="116"/>
      <c r="D84" s="116"/>
      <c r="E84" s="116"/>
      <c r="F84" s="108">
        <v>53867100</v>
      </c>
      <c r="G84" s="77"/>
    </row>
    <row r="85" spans="1:8" ht="15.75" x14ac:dyDescent="0.25">
      <c r="A85" s="150">
        <v>3</v>
      </c>
      <c r="B85" s="151" t="s">
        <v>153</v>
      </c>
      <c r="C85" s="116"/>
      <c r="D85" s="116"/>
      <c r="E85" s="116"/>
      <c r="F85" s="108">
        <v>0</v>
      </c>
      <c r="G85" s="77"/>
    </row>
    <row r="86" spans="1:8" ht="15.75" x14ac:dyDescent="0.25">
      <c r="A86" s="150">
        <v>4</v>
      </c>
      <c r="B86" s="151" t="s">
        <v>1049</v>
      </c>
      <c r="C86" s="116"/>
      <c r="D86" s="116"/>
      <c r="E86" s="116"/>
      <c r="F86" s="108">
        <v>0</v>
      </c>
      <c r="G86" s="77"/>
    </row>
    <row r="87" spans="1:8" ht="15.75" x14ac:dyDescent="0.25">
      <c r="A87" s="150">
        <v>5</v>
      </c>
      <c r="B87" s="151" t="s">
        <v>38</v>
      </c>
      <c r="C87" s="107"/>
      <c r="D87" s="107"/>
      <c r="E87" s="107"/>
      <c r="F87" s="108">
        <v>1346678</v>
      </c>
      <c r="G87" s="152"/>
    </row>
    <row r="88" spans="1:8" ht="15.75" x14ac:dyDescent="0.25">
      <c r="A88" s="150">
        <v>6</v>
      </c>
      <c r="B88" s="151" t="s">
        <v>227</v>
      </c>
      <c r="C88" s="107"/>
      <c r="D88" s="107"/>
      <c r="E88" s="107"/>
      <c r="F88" s="108">
        <v>0</v>
      </c>
      <c r="G88" s="152"/>
    </row>
    <row r="89" spans="1:8" ht="15.75" x14ac:dyDescent="0.25">
      <c r="A89" s="150">
        <v>7</v>
      </c>
      <c r="B89" s="151" t="s">
        <v>548</v>
      </c>
      <c r="C89" s="107"/>
      <c r="D89" s="107"/>
      <c r="E89" s="107"/>
      <c r="F89" s="108">
        <v>0</v>
      </c>
      <c r="G89" s="152"/>
    </row>
    <row r="90" spans="1:8" ht="15.75" x14ac:dyDescent="0.25">
      <c r="A90" s="150">
        <v>8</v>
      </c>
      <c r="B90" s="151" t="s">
        <v>1323</v>
      </c>
      <c r="C90" s="107"/>
      <c r="D90" s="107"/>
      <c r="E90" s="107"/>
      <c r="F90" s="108">
        <v>0</v>
      </c>
      <c r="G90" s="152"/>
    </row>
    <row r="91" spans="1:8" ht="15.75" x14ac:dyDescent="0.25">
      <c r="A91" s="150">
        <v>9</v>
      </c>
      <c r="B91" s="151" t="s">
        <v>41</v>
      </c>
      <c r="C91" s="107"/>
      <c r="D91" s="107"/>
      <c r="E91" s="107"/>
      <c r="F91" s="108">
        <v>561329</v>
      </c>
      <c r="G91" s="152"/>
    </row>
    <row r="92" spans="1:8" ht="15.75" x14ac:dyDescent="0.25">
      <c r="A92" s="150">
        <v>10</v>
      </c>
      <c r="B92" s="151" t="s">
        <v>42</v>
      </c>
      <c r="C92" s="107"/>
      <c r="D92" s="107"/>
      <c r="E92" s="107"/>
      <c r="F92" s="108">
        <v>200000</v>
      </c>
      <c r="G92" s="152"/>
    </row>
    <row r="93" spans="1:8" ht="15.75" x14ac:dyDescent="0.25">
      <c r="A93" s="150"/>
      <c r="B93" s="151"/>
      <c r="C93" s="107"/>
      <c r="D93" s="107"/>
      <c r="E93" s="107"/>
      <c r="F93" s="108"/>
      <c r="G93" s="77">
        <f>SUM(F83:F92)</f>
        <v>55975107</v>
      </c>
    </row>
    <row r="94" spans="1:8" ht="15.75" x14ac:dyDescent="0.25">
      <c r="A94" s="150"/>
      <c r="B94" s="151"/>
      <c r="C94" s="153"/>
      <c r="D94" s="119"/>
      <c r="E94" s="107"/>
      <c r="F94" s="108"/>
      <c r="G94" s="77"/>
    </row>
    <row r="95" spans="1:8" ht="15.75" x14ac:dyDescent="0.25">
      <c r="A95" s="150">
        <v>11</v>
      </c>
      <c r="B95" s="18" t="s">
        <v>1341</v>
      </c>
      <c r="C95" s="26" t="s">
        <v>611</v>
      </c>
      <c r="D95" s="107" t="s">
        <v>1344</v>
      </c>
      <c r="E95" s="107" t="s">
        <v>1345</v>
      </c>
      <c r="F95" s="108"/>
      <c r="G95" s="77">
        <v>12392300</v>
      </c>
      <c r="H95" s="169"/>
    </row>
    <row r="96" spans="1:8" ht="15.75" x14ac:dyDescent="0.25">
      <c r="A96" s="150">
        <v>12</v>
      </c>
      <c r="B96" s="18" t="s">
        <v>1340</v>
      </c>
      <c r="C96" s="26" t="s">
        <v>611</v>
      </c>
      <c r="D96" s="154" t="s">
        <v>1346</v>
      </c>
      <c r="E96" s="107" t="s">
        <v>1347</v>
      </c>
      <c r="F96" s="108"/>
      <c r="G96" s="77">
        <v>21682000</v>
      </c>
      <c r="H96" s="169"/>
    </row>
    <row r="97" spans="1:8" ht="15.75" x14ac:dyDescent="0.25">
      <c r="A97" s="150">
        <v>13</v>
      </c>
      <c r="B97" s="18" t="s">
        <v>1342</v>
      </c>
      <c r="C97" s="26" t="s">
        <v>611</v>
      </c>
      <c r="D97" s="107" t="s">
        <v>1348</v>
      </c>
      <c r="E97" s="107" t="s">
        <v>1347</v>
      </c>
      <c r="F97" s="108"/>
      <c r="G97" s="77">
        <v>7950000</v>
      </c>
      <c r="H97" s="169"/>
    </row>
    <row r="98" spans="1:8" ht="15.75" x14ac:dyDescent="0.25">
      <c r="A98" s="150">
        <v>14</v>
      </c>
      <c r="B98" s="18" t="s">
        <v>1343</v>
      </c>
      <c r="C98" s="128"/>
      <c r="D98" s="107"/>
      <c r="E98" s="107"/>
      <c r="F98" s="108"/>
      <c r="G98" s="77"/>
      <c r="H98" s="169"/>
    </row>
    <row r="99" spans="1:8" ht="15.75" x14ac:dyDescent="0.25">
      <c r="A99" s="150"/>
      <c r="B99" s="151" t="s">
        <v>1349</v>
      </c>
      <c r="C99" s="26" t="s">
        <v>611</v>
      </c>
      <c r="D99" s="107"/>
      <c r="E99" s="107"/>
      <c r="F99" s="108"/>
      <c r="G99" s="77">
        <v>12000000</v>
      </c>
      <c r="H99" s="169"/>
    </row>
    <row r="100" spans="1:8" ht="15.75" x14ac:dyDescent="0.25">
      <c r="A100" s="150">
        <v>15</v>
      </c>
      <c r="B100" s="18" t="s">
        <v>1343</v>
      </c>
      <c r="C100" s="26" t="s">
        <v>272</v>
      </c>
      <c r="D100" s="119" t="s">
        <v>1350</v>
      </c>
      <c r="E100" s="107" t="s">
        <v>1347</v>
      </c>
      <c r="F100" s="108"/>
      <c r="G100" s="77">
        <v>593</v>
      </c>
      <c r="H100" s="169"/>
    </row>
    <row r="101" spans="1:8" ht="15.75" x14ac:dyDescent="0.25">
      <c r="A101" s="150"/>
      <c r="B101" s="151"/>
      <c r="C101" s="26"/>
      <c r="D101" s="107"/>
      <c r="E101" s="107"/>
      <c r="F101" s="108"/>
      <c r="G101" s="77"/>
      <c r="H101" s="168"/>
    </row>
    <row r="102" spans="1:8" ht="15.75" x14ac:dyDescent="0.25">
      <c r="A102" s="150"/>
      <c r="B102" s="151"/>
      <c r="C102" s="107"/>
      <c r="D102" s="107"/>
      <c r="E102" s="107"/>
      <c r="F102" s="108"/>
      <c r="G102" s="77"/>
    </row>
    <row r="103" spans="1:8" ht="15.75" x14ac:dyDescent="0.25">
      <c r="A103" s="150"/>
      <c r="B103" s="151"/>
      <c r="C103" s="107"/>
      <c r="D103" s="107"/>
      <c r="E103" s="107"/>
      <c r="F103" s="108"/>
      <c r="G103" s="77"/>
    </row>
    <row r="104" spans="1:8" ht="15.75" x14ac:dyDescent="0.25">
      <c r="A104" s="150"/>
      <c r="B104" s="151"/>
      <c r="C104" s="151"/>
      <c r="D104" s="151"/>
      <c r="E104" s="115" t="s">
        <v>43</v>
      </c>
      <c r="F104" s="108"/>
      <c r="G104" s="156">
        <f>SUM(G93:G100)</f>
        <v>110000000</v>
      </c>
      <c r="H104" s="131"/>
    </row>
    <row r="105" spans="1:8" ht="15.75" x14ac:dyDescent="0.25">
      <c r="A105" s="158"/>
      <c r="B105" s="146"/>
      <c r="C105" s="146"/>
      <c r="D105" s="146"/>
      <c r="E105" s="146"/>
      <c r="F105" s="147"/>
      <c r="G105" s="147"/>
    </row>
    <row r="106" spans="1:8" ht="15.75" x14ac:dyDescent="0.25">
      <c r="A106" s="158"/>
      <c r="B106" s="146" t="s">
        <v>1339</v>
      </c>
      <c r="C106" s="146"/>
      <c r="D106" s="146"/>
      <c r="E106" s="146"/>
      <c r="F106" s="147"/>
      <c r="G106" s="146"/>
    </row>
    <row r="107" spans="1:8" x14ac:dyDescent="0.25">
      <c r="A107" s="159"/>
      <c r="B107" s="160" t="s">
        <v>976</v>
      </c>
      <c r="C107" s="160" t="s">
        <v>31</v>
      </c>
      <c r="D107" s="129"/>
      <c r="E107" s="159" t="s">
        <v>36</v>
      </c>
      <c r="F107" s="148"/>
      <c r="G107" s="129"/>
    </row>
    <row r="108" spans="1:8" x14ac:dyDescent="0.25">
      <c r="A108" s="159"/>
      <c r="B108" s="129"/>
      <c r="C108" s="129"/>
      <c r="D108" s="129"/>
      <c r="E108" s="129"/>
      <c r="F108" s="148"/>
      <c r="G108" s="129"/>
    </row>
    <row r="109" spans="1:8" x14ac:dyDescent="0.25">
      <c r="A109" s="159"/>
      <c r="B109" s="129"/>
      <c r="C109" s="129"/>
      <c r="D109" s="129"/>
      <c r="E109" s="129"/>
      <c r="F109" s="148"/>
      <c r="G109" s="129"/>
    </row>
    <row r="110" spans="1:8" x14ac:dyDescent="0.25">
      <c r="A110" s="159"/>
      <c r="B110" s="129"/>
      <c r="C110" s="129"/>
      <c r="D110" s="129"/>
      <c r="E110" s="129"/>
      <c r="F110" s="148"/>
      <c r="G110" s="129"/>
    </row>
    <row r="111" spans="1:8" x14ac:dyDescent="0.25">
      <c r="A111" s="159"/>
      <c r="B111" s="129"/>
      <c r="C111" s="129"/>
      <c r="D111" s="129"/>
      <c r="E111" s="129"/>
      <c r="F111" s="148"/>
      <c r="G111" s="129"/>
    </row>
    <row r="112" spans="1:8" x14ac:dyDescent="0.25">
      <c r="A112" s="129"/>
      <c r="B112" s="161" t="s">
        <v>977</v>
      </c>
      <c r="C112" s="162" t="s">
        <v>768</v>
      </c>
      <c r="D112" s="162"/>
      <c r="E112" s="162" t="s">
        <v>3</v>
      </c>
      <c r="F112" s="163" t="s">
        <v>872</v>
      </c>
      <c r="G112" s="129"/>
    </row>
    <row r="113" spans="1:7" x14ac:dyDescent="0.25">
      <c r="A113" s="129"/>
      <c r="B113" s="160" t="s">
        <v>978</v>
      </c>
      <c r="C113" s="129" t="s">
        <v>33</v>
      </c>
      <c r="D113" s="129"/>
      <c r="E113" s="129" t="s">
        <v>6</v>
      </c>
      <c r="F113" s="148" t="s">
        <v>37</v>
      </c>
      <c r="G113" s="129"/>
    </row>
  </sheetData>
  <pageMargins left="0.3" right="0.7" top="0.75" bottom="0.75" header="0.3" footer="0.3"/>
  <pageSetup paperSize="5" scale="75" orientation="landscape" horizontalDpi="4294967293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5"/>
  <sheetViews>
    <sheetView topLeftCell="A127" workbookViewId="0">
      <selection activeCell="B135" sqref="B135"/>
    </sheetView>
  </sheetViews>
  <sheetFormatPr defaultRowHeight="15" x14ac:dyDescent="0.25"/>
  <cols>
    <col min="1" max="1" width="3.5703125" style="1" customWidth="1"/>
    <col min="2" max="2" width="73.140625" style="1" customWidth="1"/>
    <col min="3" max="3" width="20.85546875" style="1" customWidth="1"/>
    <col min="4" max="4" width="21.28515625" style="1" customWidth="1"/>
    <col min="5" max="5" width="20.42578125" style="1" customWidth="1"/>
    <col min="6" max="6" width="17.5703125" style="1" customWidth="1"/>
    <col min="7" max="7" width="14" style="1" bestFit="1" customWidth="1"/>
    <col min="8" max="8" width="14.42578125" style="1" customWidth="1"/>
    <col min="9" max="16384" width="9.140625" style="1"/>
  </cols>
  <sheetData>
    <row r="1" spans="1:7" ht="15.75" x14ac:dyDescent="0.25">
      <c r="A1" s="2" t="s">
        <v>0</v>
      </c>
      <c r="B1" s="3"/>
      <c r="C1" s="3"/>
      <c r="D1" s="3"/>
      <c r="E1" s="3"/>
      <c r="F1" s="9"/>
      <c r="G1" s="4"/>
    </row>
    <row r="2" spans="1:7" ht="15.75" x14ac:dyDescent="0.25">
      <c r="A2" s="47" t="s">
        <v>1351</v>
      </c>
      <c r="B2" s="48"/>
      <c r="C2" s="2"/>
      <c r="D2" s="2"/>
      <c r="E2" s="2"/>
      <c r="F2" s="10"/>
      <c r="G2" s="4"/>
    </row>
    <row r="3" spans="1:7" ht="15.75" x14ac:dyDescent="0.25">
      <c r="A3" s="47"/>
      <c r="B3" s="48"/>
      <c r="C3" s="2"/>
      <c r="D3" s="2"/>
      <c r="E3" s="2"/>
      <c r="F3" s="10"/>
      <c r="G3" s="4"/>
    </row>
    <row r="4" spans="1:7" ht="15.75" x14ac:dyDescent="0.25">
      <c r="A4" s="145" t="s">
        <v>1352</v>
      </c>
      <c r="B4" s="145"/>
      <c r="C4" s="146"/>
      <c r="D4" s="146"/>
      <c r="E4" s="146"/>
      <c r="F4" s="147"/>
      <c r="G4" s="146"/>
    </row>
    <row r="5" spans="1:7" ht="15.75" x14ac:dyDescent="0.25">
      <c r="A5" s="145" t="s">
        <v>1229</v>
      </c>
      <c r="B5" s="145"/>
      <c r="C5" s="146"/>
      <c r="D5" s="146"/>
      <c r="E5" s="146"/>
      <c r="F5" s="147"/>
      <c r="G5" s="146"/>
    </row>
    <row r="6" spans="1:7" ht="15.75" x14ac:dyDescent="0.25">
      <c r="A6" s="145" t="s">
        <v>771</v>
      </c>
      <c r="B6" s="145"/>
      <c r="C6" s="146"/>
      <c r="D6" s="146"/>
      <c r="E6" s="146"/>
      <c r="F6" s="147"/>
      <c r="G6" s="146"/>
    </row>
    <row r="7" spans="1:7" x14ac:dyDescent="0.25">
      <c r="A7" s="129"/>
      <c r="B7" s="129"/>
      <c r="C7" s="129"/>
      <c r="D7" s="129"/>
      <c r="E7" s="129"/>
      <c r="F7" s="148"/>
      <c r="G7" s="129"/>
    </row>
    <row r="8" spans="1:7" ht="15.75" x14ac:dyDescent="0.25">
      <c r="A8" s="114" t="s">
        <v>13</v>
      </c>
      <c r="B8" s="115" t="s">
        <v>12</v>
      </c>
      <c r="C8" s="116" t="s">
        <v>15</v>
      </c>
      <c r="D8" s="149" t="s">
        <v>521</v>
      </c>
      <c r="E8" s="116" t="s">
        <v>1</v>
      </c>
      <c r="F8" s="117" t="s">
        <v>8</v>
      </c>
      <c r="G8" s="114" t="s">
        <v>2</v>
      </c>
    </row>
    <row r="9" spans="1:7" ht="15.75" x14ac:dyDescent="0.25">
      <c r="A9" s="150">
        <v>1</v>
      </c>
      <c r="B9" s="151" t="s">
        <v>1037</v>
      </c>
      <c r="C9" s="116"/>
      <c r="D9" s="116"/>
      <c r="E9" s="116"/>
      <c r="F9" s="108">
        <v>0</v>
      </c>
      <c r="G9" s="114"/>
    </row>
    <row r="10" spans="1:7" ht="15.75" x14ac:dyDescent="0.25">
      <c r="A10" s="150">
        <v>2</v>
      </c>
      <c r="B10" s="151" t="s">
        <v>1060</v>
      </c>
      <c r="C10" s="116"/>
      <c r="D10" s="116"/>
      <c r="E10" s="116"/>
      <c r="F10" s="108">
        <v>0</v>
      </c>
      <c r="G10" s="77"/>
    </row>
    <row r="11" spans="1:7" ht="15.75" x14ac:dyDescent="0.25">
      <c r="A11" s="150">
        <v>3</v>
      </c>
      <c r="B11" s="151" t="s">
        <v>153</v>
      </c>
      <c r="C11" s="116"/>
      <c r="D11" s="116"/>
      <c r="E11" s="116"/>
      <c r="F11" s="108">
        <v>0</v>
      </c>
      <c r="G11" s="77"/>
    </row>
    <row r="12" spans="1:7" ht="15.75" x14ac:dyDescent="0.25">
      <c r="A12" s="150">
        <v>4</v>
      </c>
      <c r="B12" s="151" t="s">
        <v>1049</v>
      </c>
      <c r="C12" s="116"/>
      <c r="D12" s="116"/>
      <c r="E12" s="116"/>
      <c r="F12" s="108">
        <v>0</v>
      </c>
      <c r="G12" s="77"/>
    </row>
    <row r="13" spans="1:7" ht="15.75" x14ac:dyDescent="0.25">
      <c r="A13" s="150">
        <v>5</v>
      </c>
      <c r="B13" s="151" t="s">
        <v>38</v>
      </c>
      <c r="C13" s="107"/>
      <c r="D13" s="107"/>
      <c r="E13" s="107"/>
      <c r="F13" s="108">
        <v>0</v>
      </c>
      <c r="G13" s="152"/>
    </row>
    <row r="14" spans="1:7" ht="15.75" x14ac:dyDescent="0.25">
      <c r="A14" s="150">
        <v>6</v>
      </c>
      <c r="B14" s="151" t="s">
        <v>227</v>
      </c>
      <c r="C14" s="107"/>
      <c r="D14" s="107"/>
      <c r="E14" s="107"/>
      <c r="F14" s="108">
        <v>0</v>
      </c>
      <c r="G14" s="152"/>
    </row>
    <row r="15" spans="1:7" ht="15.75" x14ac:dyDescent="0.25">
      <c r="A15" s="150">
        <v>7</v>
      </c>
      <c r="B15" s="151" t="s">
        <v>548</v>
      </c>
      <c r="C15" s="107"/>
      <c r="D15" s="107"/>
      <c r="E15" s="107"/>
      <c r="F15" s="108">
        <v>0</v>
      </c>
      <c r="G15" s="152"/>
    </row>
    <row r="16" spans="1:7" ht="15.75" x14ac:dyDescent="0.25">
      <c r="A16" s="150">
        <v>8</v>
      </c>
      <c r="B16" s="151" t="s">
        <v>1323</v>
      </c>
      <c r="C16" s="107"/>
      <c r="D16" s="107"/>
      <c r="E16" s="107"/>
      <c r="F16" s="108">
        <v>0</v>
      </c>
      <c r="G16" s="152"/>
    </row>
    <row r="17" spans="1:8" ht="15.75" x14ac:dyDescent="0.25">
      <c r="A17" s="150">
        <v>9</v>
      </c>
      <c r="B17" s="151" t="s">
        <v>41</v>
      </c>
      <c r="C17" s="107"/>
      <c r="D17" s="107"/>
      <c r="E17" s="107"/>
      <c r="F17" s="108">
        <v>15000</v>
      </c>
      <c r="G17" s="152"/>
    </row>
    <row r="18" spans="1:8" ht="15.75" x14ac:dyDescent="0.25">
      <c r="A18" s="150">
        <v>10</v>
      </c>
      <c r="B18" s="151" t="s">
        <v>42</v>
      </c>
      <c r="C18" s="107"/>
      <c r="D18" s="107"/>
      <c r="E18" s="107"/>
      <c r="F18" s="108">
        <v>0</v>
      </c>
      <c r="G18" s="152"/>
    </row>
    <row r="19" spans="1:8" ht="15.75" x14ac:dyDescent="0.25">
      <c r="A19" s="150"/>
      <c r="B19" s="151"/>
      <c r="C19" s="107"/>
      <c r="D19" s="107"/>
      <c r="E19" s="107"/>
      <c r="F19" s="108"/>
      <c r="G19" s="77">
        <f>SUM(F9:F18)</f>
        <v>15000</v>
      </c>
    </row>
    <row r="20" spans="1:8" ht="15.75" x14ac:dyDescent="0.25">
      <c r="A20" s="150"/>
      <c r="B20" s="151"/>
      <c r="C20" s="153"/>
      <c r="D20" s="119"/>
      <c r="E20" s="107"/>
      <c r="F20" s="108"/>
      <c r="G20" s="77"/>
    </row>
    <row r="21" spans="1:8" ht="15.75" x14ac:dyDescent="0.25">
      <c r="A21" s="150">
        <v>11</v>
      </c>
      <c r="B21" s="18" t="s">
        <v>1355</v>
      </c>
      <c r="C21" s="26" t="s">
        <v>611</v>
      </c>
      <c r="D21" s="107"/>
      <c r="E21" s="107"/>
      <c r="F21" s="108"/>
      <c r="G21" s="77">
        <f>1485000</f>
        <v>1485000</v>
      </c>
      <c r="H21" s="169"/>
    </row>
    <row r="22" spans="1:8" ht="15.75" x14ac:dyDescent="0.25">
      <c r="A22" s="150"/>
      <c r="B22" s="151" t="s">
        <v>1354</v>
      </c>
      <c r="C22" s="26"/>
      <c r="D22" s="107"/>
      <c r="E22" s="107"/>
      <c r="F22" s="108"/>
      <c r="G22" s="77"/>
      <c r="H22" s="168"/>
    </row>
    <row r="23" spans="1:8" ht="15.75" x14ac:dyDescent="0.25">
      <c r="A23" s="150"/>
      <c r="B23" s="151"/>
      <c r="C23" s="107"/>
      <c r="D23" s="107"/>
      <c r="E23" s="107"/>
      <c r="F23" s="108"/>
      <c r="G23" s="77"/>
    </row>
    <row r="24" spans="1:8" ht="15.75" x14ac:dyDescent="0.25">
      <c r="A24" s="150"/>
      <c r="B24" s="151"/>
      <c r="C24" s="107"/>
      <c r="D24" s="107"/>
      <c r="E24" s="107"/>
      <c r="F24" s="108"/>
      <c r="G24" s="77"/>
    </row>
    <row r="25" spans="1:8" ht="15.75" x14ac:dyDescent="0.25">
      <c r="A25" s="150"/>
      <c r="B25" s="151"/>
      <c r="C25" s="151"/>
      <c r="D25" s="151"/>
      <c r="E25" s="115" t="s">
        <v>43</v>
      </c>
      <c r="F25" s="108"/>
      <c r="G25" s="156">
        <f>SUM(G19:G21)</f>
        <v>1500000</v>
      </c>
      <c r="H25" s="131"/>
    </row>
    <row r="26" spans="1:8" ht="15.75" x14ac:dyDescent="0.25">
      <c r="A26" s="158"/>
      <c r="B26" s="146"/>
      <c r="C26" s="146"/>
      <c r="D26" s="146"/>
      <c r="E26" s="146"/>
      <c r="F26" s="147"/>
      <c r="G26" s="147"/>
    </row>
    <row r="27" spans="1:8" ht="15.75" x14ac:dyDescent="0.25">
      <c r="A27" s="158"/>
      <c r="B27" s="146" t="s">
        <v>1353</v>
      </c>
      <c r="C27" s="146"/>
      <c r="D27" s="146"/>
      <c r="E27" s="146"/>
      <c r="F27" s="147"/>
      <c r="G27" s="146"/>
    </row>
    <row r="28" spans="1:8" x14ac:dyDescent="0.25">
      <c r="A28" s="159"/>
      <c r="B28" s="160" t="s">
        <v>976</v>
      </c>
      <c r="C28" s="160" t="s">
        <v>31</v>
      </c>
      <c r="D28" s="129"/>
      <c r="E28" s="159" t="s">
        <v>36</v>
      </c>
      <c r="F28" s="148"/>
      <c r="G28" s="129"/>
    </row>
    <row r="29" spans="1:8" x14ac:dyDescent="0.25">
      <c r="A29" s="159"/>
      <c r="B29" s="129"/>
      <c r="C29" s="129"/>
      <c r="D29" s="129"/>
      <c r="E29" s="129"/>
      <c r="F29" s="148"/>
      <c r="G29" s="129"/>
    </row>
    <row r="30" spans="1:8" x14ac:dyDescent="0.25">
      <c r="A30" s="159"/>
      <c r="B30" s="129"/>
      <c r="C30" s="129"/>
      <c r="D30" s="129"/>
      <c r="E30" s="129"/>
      <c r="F30" s="148"/>
      <c r="G30" s="129"/>
    </row>
    <row r="31" spans="1:8" x14ac:dyDescent="0.25">
      <c r="A31" s="159"/>
      <c r="B31" s="129"/>
      <c r="C31" s="129"/>
      <c r="D31" s="129"/>
      <c r="E31" s="129"/>
      <c r="F31" s="148"/>
      <c r="G31" s="129"/>
    </row>
    <row r="32" spans="1:8" x14ac:dyDescent="0.25">
      <c r="A32" s="159"/>
      <c r="B32" s="129"/>
      <c r="C32" s="129"/>
      <c r="D32" s="129"/>
      <c r="E32" s="129"/>
      <c r="F32" s="148"/>
      <c r="G32" s="129"/>
    </row>
    <row r="33" spans="1:7" x14ac:dyDescent="0.25">
      <c r="A33" s="129"/>
      <c r="B33" s="161" t="s">
        <v>977</v>
      </c>
      <c r="C33" s="162" t="s">
        <v>768</v>
      </c>
      <c r="D33" s="162"/>
      <c r="E33" s="162" t="s">
        <v>3</v>
      </c>
      <c r="F33" s="163" t="s">
        <v>872</v>
      </c>
      <c r="G33" s="129"/>
    </row>
    <row r="34" spans="1:7" x14ac:dyDescent="0.25">
      <c r="A34" s="129"/>
      <c r="B34" s="160" t="s">
        <v>978</v>
      </c>
      <c r="C34" s="129" t="s">
        <v>33</v>
      </c>
      <c r="D34" s="129"/>
      <c r="E34" s="129" t="s">
        <v>6</v>
      </c>
      <c r="F34" s="148" t="s">
        <v>37</v>
      </c>
      <c r="G34" s="129"/>
    </row>
    <row r="36" spans="1:7" ht="15.75" x14ac:dyDescent="0.25">
      <c r="A36" s="2" t="s">
        <v>0</v>
      </c>
      <c r="B36" s="3"/>
      <c r="C36" s="3"/>
      <c r="D36" s="3"/>
      <c r="E36" s="3"/>
      <c r="F36" s="9"/>
      <c r="G36" s="4"/>
    </row>
    <row r="37" spans="1:7" ht="15.75" x14ac:dyDescent="0.25">
      <c r="A37" s="47" t="s">
        <v>1375</v>
      </c>
      <c r="B37" s="48"/>
      <c r="C37" s="2"/>
      <c r="D37" s="2"/>
      <c r="E37" s="2"/>
      <c r="F37" s="10"/>
      <c r="G37" s="4"/>
    </row>
    <row r="38" spans="1:7" ht="15.75" x14ac:dyDescent="0.25">
      <c r="A38" s="47"/>
      <c r="B38" s="48"/>
      <c r="C38" s="2"/>
      <c r="D38" s="2"/>
      <c r="E38" s="2"/>
      <c r="F38" s="10"/>
      <c r="G38" s="4"/>
    </row>
    <row r="39" spans="1:7" ht="15.75" x14ac:dyDescent="0.25">
      <c r="A39" s="145" t="s">
        <v>723</v>
      </c>
      <c r="B39" s="145"/>
      <c r="C39" s="146"/>
      <c r="D39" s="146"/>
      <c r="E39" s="146"/>
      <c r="F39" s="147"/>
      <c r="G39" s="146"/>
    </row>
    <row r="40" spans="1:7" ht="15.75" x14ac:dyDescent="0.25">
      <c r="A40" s="145" t="s">
        <v>1367</v>
      </c>
      <c r="B40" s="145"/>
      <c r="C40" s="146"/>
      <c r="D40" s="146"/>
      <c r="E40" s="146"/>
      <c r="F40" s="147"/>
      <c r="G40" s="146"/>
    </row>
    <row r="41" spans="1:7" ht="15.75" x14ac:dyDescent="0.25">
      <c r="A41" s="145" t="s">
        <v>1187</v>
      </c>
      <c r="B41" s="145"/>
      <c r="C41" s="146"/>
      <c r="D41" s="146"/>
      <c r="E41" s="146"/>
      <c r="F41" s="147"/>
      <c r="G41" s="146"/>
    </row>
    <row r="42" spans="1:7" x14ac:dyDescent="0.25">
      <c r="A42" s="129"/>
      <c r="B42" s="129"/>
      <c r="C42" s="129"/>
      <c r="D42" s="129"/>
      <c r="E42" s="129"/>
      <c r="F42" s="148"/>
      <c r="G42" s="129"/>
    </row>
    <row r="43" spans="1:7" ht="15.75" x14ac:dyDescent="0.25">
      <c r="A43" s="114" t="s">
        <v>13</v>
      </c>
      <c r="B43" s="115" t="s">
        <v>12</v>
      </c>
      <c r="C43" s="116" t="s">
        <v>15</v>
      </c>
      <c r="D43" s="149" t="s">
        <v>521</v>
      </c>
      <c r="E43" s="116" t="s">
        <v>1</v>
      </c>
      <c r="F43" s="117" t="s">
        <v>8</v>
      </c>
      <c r="G43" s="114" t="s">
        <v>2</v>
      </c>
    </row>
    <row r="44" spans="1:7" ht="15.75" x14ac:dyDescent="0.25">
      <c r="A44" s="150">
        <v>1</v>
      </c>
      <c r="B44" s="151" t="s">
        <v>1037</v>
      </c>
      <c r="C44" s="116"/>
      <c r="D44" s="116"/>
      <c r="E44" s="116"/>
      <c r="F44" s="108">
        <v>0</v>
      </c>
      <c r="G44" s="114"/>
    </row>
    <row r="45" spans="1:7" ht="15.75" x14ac:dyDescent="0.25">
      <c r="A45" s="150">
        <v>2</v>
      </c>
      <c r="B45" s="151" t="s">
        <v>1060</v>
      </c>
      <c r="C45" s="116"/>
      <c r="D45" s="116"/>
      <c r="E45" s="116"/>
      <c r="F45" s="108">
        <v>82887965</v>
      </c>
      <c r="G45" s="77"/>
    </row>
    <row r="46" spans="1:7" ht="15.75" x14ac:dyDescent="0.25">
      <c r="A46" s="150">
        <v>3</v>
      </c>
      <c r="B46" s="151" t="s">
        <v>153</v>
      </c>
      <c r="C46" s="116"/>
      <c r="D46" s="116"/>
      <c r="E46" s="116"/>
      <c r="F46" s="108">
        <v>0</v>
      </c>
      <c r="G46" s="77"/>
    </row>
    <row r="47" spans="1:7" ht="15.75" x14ac:dyDescent="0.25">
      <c r="A47" s="150">
        <v>4</v>
      </c>
      <c r="B47" s="151" t="s">
        <v>1049</v>
      </c>
      <c r="C47" s="116"/>
      <c r="D47" s="116"/>
      <c r="E47" s="116"/>
      <c r="F47" s="108">
        <v>0</v>
      </c>
      <c r="G47" s="77"/>
    </row>
    <row r="48" spans="1:7" ht="15.75" x14ac:dyDescent="0.25">
      <c r="A48" s="150">
        <v>5</v>
      </c>
      <c r="B48" s="151" t="s">
        <v>38</v>
      </c>
      <c r="C48" s="107"/>
      <c r="D48" s="107"/>
      <c r="E48" s="107"/>
      <c r="F48" s="108">
        <v>2072199</v>
      </c>
      <c r="G48" s="152"/>
    </row>
    <row r="49" spans="1:8" ht="15.75" x14ac:dyDescent="0.25">
      <c r="A49" s="150">
        <v>6</v>
      </c>
      <c r="B49" s="151" t="s">
        <v>227</v>
      </c>
      <c r="C49" s="107"/>
      <c r="D49" s="107"/>
      <c r="E49" s="107"/>
      <c r="F49" s="108">
        <v>1063958</v>
      </c>
      <c r="G49" s="152"/>
    </row>
    <row r="50" spans="1:8" ht="15.75" x14ac:dyDescent="0.25">
      <c r="A50" s="150">
        <v>7</v>
      </c>
      <c r="B50" s="151" t="s">
        <v>548</v>
      </c>
      <c r="C50" s="107"/>
      <c r="D50" s="107"/>
      <c r="E50" s="107"/>
      <c r="F50" s="108">
        <v>0</v>
      </c>
      <c r="G50" s="152"/>
    </row>
    <row r="51" spans="1:8" ht="15.75" x14ac:dyDescent="0.25">
      <c r="A51" s="150">
        <v>8</v>
      </c>
      <c r="B51" s="151" t="s">
        <v>1323</v>
      </c>
      <c r="C51" s="107"/>
      <c r="D51" s="107"/>
      <c r="E51" s="107"/>
      <c r="F51" s="108">
        <v>0</v>
      </c>
      <c r="G51" s="152"/>
    </row>
    <row r="52" spans="1:8" ht="15.75" x14ac:dyDescent="0.25">
      <c r="A52" s="150">
        <v>9</v>
      </c>
      <c r="B52" s="151" t="s">
        <v>41</v>
      </c>
      <c r="C52" s="107"/>
      <c r="D52" s="107"/>
      <c r="E52" s="107"/>
      <c r="F52" s="108">
        <v>500000</v>
      </c>
      <c r="G52" s="152"/>
    </row>
    <row r="53" spans="1:8" ht="15.75" x14ac:dyDescent="0.25">
      <c r="A53" s="150">
        <v>10</v>
      </c>
      <c r="B53" s="151" t="s">
        <v>42</v>
      </c>
      <c r="C53" s="107"/>
      <c r="D53" s="107"/>
      <c r="E53" s="107"/>
      <c r="F53" s="108">
        <v>200000</v>
      </c>
      <c r="G53" s="152"/>
    </row>
    <row r="54" spans="1:8" ht="15.75" x14ac:dyDescent="0.25">
      <c r="A54" s="150"/>
      <c r="B54" s="151"/>
      <c r="C54" s="107"/>
      <c r="D54" s="107"/>
      <c r="E54" s="107"/>
      <c r="F54" s="108"/>
      <c r="G54" s="77">
        <f>SUM(F44:F53)</f>
        <v>86724122</v>
      </c>
    </row>
    <row r="55" spans="1:8" ht="15.75" x14ac:dyDescent="0.25">
      <c r="A55" s="150"/>
      <c r="B55" s="151"/>
      <c r="C55" s="153"/>
      <c r="D55" s="119"/>
      <c r="E55" s="107"/>
      <c r="F55" s="108"/>
      <c r="G55" s="77"/>
    </row>
    <row r="56" spans="1:8" ht="15.75" x14ac:dyDescent="0.25">
      <c r="A56" s="150">
        <v>11</v>
      </c>
      <c r="B56" s="18" t="s">
        <v>1372</v>
      </c>
      <c r="C56" s="26" t="s">
        <v>611</v>
      </c>
      <c r="D56" s="107" t="s">
        <v>1369</v>
      </c>
      <c r="E56" s="107" t="s">
        <v>1368</v>
      </c>
      <c r="F56" s="108"/>
      <c r="G56" s="77">
        <v>7423000</v>
      </c>
    </row>
    <row r="57" spans="1:8" ht="15.75" x14ac:dyDescent="0.25">
      <c r="A57" s="150">
        <v>12</v>
      </c>
      <c r="B57" s="18" t="s">
        <v>1373</v>
      </c>
      <c r="C57" s="26" t="s">
        <v>611</v>
      </c>
      <c r="D57" s="154" t="s">
        <v>1370</v>
      </c>
      <c r="E57" s="107" t="s">
        <v>1368</v>
      </c>
      <c r="F57" s="108"/>
      <c r="G57" s="77">
        <v>6542000</v>
      </c>
    </row>
    <row r="58" spans="1:8" ht="15.75" x14ac:dyDescent="0.25">
      <c r="A58" s="150">
        <v>13</v>
      </c>
      <c r="B58" s="18" t="s">
        <v>1374</v>
      </c>
      <c r="C58" s="26" t="s">
        <v>611</v>
      </c>
      <c r="D58" s="107"/>
      <c r="E58" s="107"/>
      <c r="F58" s="108"/>
      <c r="G58" s="77">
        <v>20000000</v>
      </c>
    </row>
    <row r="59" spans="1:8" ht="15.75" x14ac:dyDescent="0.25">
      <c r="A59" s="150">
        <v>14</v>
      </c>
      <c r="B59" s="18" t="s">
        <v>1371</v>
      </c>
      <c r="C59" s="26" t="s">
        <v>611</v>
      </c>
      <c r="D59" s="119"/>
      <c r="E59" s="107"/>
      <c r="F59" s="108"/>
      <c r="G59" s="77">
        <v>16035000</v>
      </c>
      <c r="H59" s="131"/>
    </row>
    <row r="60" spans="1:8" ht="15.75" x14ac:dyDescent="0.25">
      <c r="A60" s="150"/>
      <c r="B60" s="151"/>
      <c r="C60" s="26"/>
      <c r="D60" s="107"/>
      <c r="E60" s="107"/>
      <c r="F60" s="108"/>
      <c r="G60" s="77"/>
    </row>
    <row r="61" spans="1:8" ht="15.75" x14ac:dyDescent="0.25">
      <c r="A61" s="150"/>
      <c r="B61" s="151"/>
      <c r="C61" s="107"/>
      <c r="D61" s="107"/>
      <c r="E61" s="107"/>
      <c r="F61" s="108"/>
      <c r="G61" s="77"/>
    </row>
    <row r="62" spans="1:8" ht="15.75" x14ac:dyDescent="0.25">
      <c r="A62" s="150"/>
      <c r="B62" s="151"/>
      <c r="C62" s="151"/>
      <c r="D62" s="151"/>
      <c r="E62" s="115" t="s">
        <v>43</v>
      </c>
      <c r="F62" s="108"/>
      <c r="G62" s="156">
        <f>SUM(G54:G60)</f>
        <v>136724122</v>
      </c>
    </row>
    <row r="63" spans="1:8" ht="15.75" x14ac:dyDescent="0.25">
      <c r="A63" s="158"/>
      <c r="B63" s="146"/>
      <c r="C63" s="146"/>
      <c r="D63" s="146"/>
      <c r="E63" s="146"/>
      <c r="F63" s="147"/>
      <c r="G63" s="147"/>
    </row>
    <row r="64" spans="1:8" ht="15.75" x14ac:dyDescent="0.25">
      <c r="A64" s="158"/>
      <c r="B64" s="146" t="s">
        <v>1358</v>
      </c>
      <c r="C64" s="146"/>
      <c r="D64" s="146"/>
      <c r="E64" s="146"/>
      <c r="F64" s="147"/>
      <c r="G64" s="146"/>
    </row>
    <row r="65" spans="1:7" x14ac:dyDescent="0.25">
      <c r="A65" s="159"/>
      <c r="B65" s="160" t="s">
        <v>976</v>
      </c>
      <c r="C65" s="160" t="s">
        <v>31</v>
      </c>
      <c r="D65" s="129"/>
      <c r="E65" s="159" t="s">
        <v>36</v>
      </c>
      <c r="F65" s="148"/>
      <c r="G65" s="129"/>
    </row>
    <row r="66" spans="1:7" x14ac:dyDescent="0.25">
      <c r="A66" s="159"/>
      <c r="B66" s="129"/>
      <c r="C66" s="129"/>
      <c r="D66" s="129"/>
      <c r="E66" s="129"/>
      <c r="F66" s="148"/>
      <c r="G66" s="129"/>
    </row>
    <row r="67" spans="1:7" x14ac:dyDescent="0.25">
      <c r="A67" s="159"/>
      <c r="B67" s="129"/>
      <c r="C67" s="129"/>
      <c r="D67" s="129"/>
      <c r="E67" s="129"/>
      <c r="F67" s="148"/>
      <c r="G67" s="129"/>
    </row>
    <row r="68" spans="1:7" x14ac:dyDescent="0.25">
      <c r="A68" s="159"/>
      <c r="B68" s="129"/>
      <c r="C68" s="129"/>
      <c r="D68" s="129"/>
      <c r="E68" s="129"/>
      <c r="F68" s="148"/>
      <c r="G68" s="129"/>
    </row>
    <row r="69" spans="1:7" x14ac:dyDescent="0.25">
      <c r="A69" s="159"/>
      <c r="B69" s="129"/>
      <c r="C69" s="129"/>
      <c r="D69" s="129"/>
      <c r="E69" s="129"/>
      <c r="F69" s="148"/>
      <c r="G69" s="129"/>
    </row>
    <row r="70" spans="1:7" x14ac:dyDescent="0.25">
      <c r="A70" s="129"/>
      <c r="B70" s="161" t="s">
        <v>977</v>
      </c>
      <c r="C70" s="162" t="s">
        <v>768</v>
      </c>
      <c r="D70" s="162"/>
      <c r="E70" s="162" t="s">
        <v>3</v>
      </c>
      <c r="F70" s="163" t="s">
        <v>872</v>
      </c>
      <c r="G70" s="129"/>
    </row>
    <row r="71" spans="1:7" x14ac:dyDescent="0.25">
      <c r="A71" s="129"/>
      <c r="B71" s="160" t="s">
        <v>978</v>
      </c>
      <c r="C71" s="129" t="s">
        <v>33</v>
      </c>
      <c r="D71" s="129"/>
      <c r="E71" s="129" t="s">
        <v>6</v>
      </c>
      <c r="F71" s="148" t="s">
        <v>37</v>
      </c>
      <c r="G71" s="129"/>
    </row>
    <row r="73" spans="1:7" ht="15.75" x14ac:dyDescent="0.25">
      <c r="A73" s="2" t="s">
        <v>0</v>
      </c>
      <c r="B73" s="3"/>
      <c r="C73" s="3"/>
      <c r="D73" s="3"/>
      <c r="E73" s="3"/>
      <c r="F73" s="9"/>
      <c r="G73" s="4"/>
    </row>
    <row r="74" spans="1:7" ht="15.75" x14ac:dyDescent="0.25">
      <c r="A74" s="47" t="s">
        <v>1376</v>
      </c>
      <c r="B74" s="48"/>
      <c r="C74" s="2"/>
      <c r="D74" s="2"/>
      <c r="E74" s="2"/>
      <c r="F74" s="10"/>
      <c r="G74" s="4"/>
    </row>
    <row r="75" spans="1:7" ht="15.75" x14ac:dyDescent="0.25">
      <c r="A75" s="47"/>
      <c r="B75" s="48"/>
      <c r="C75" s="2"/>
      <c r="D75" s="2"/>
      <c r="E75" s="2"/>
      <c r="F75" s="10"/>
      <c r="G75" s="4"/>
    </row>
    <row r="76" spans="1:7" ht="15.75" x14ac:dyDescent="0.25">
      <c r="A76" s="145" t="s">
        <v>1356</v>
      </c>
      <c r="B76" s="145"/>
      <c r="C76" s="146"/>
      <c r="D76" s="146"/>
      <c r="E76" s="146"/>
      <c r="F76" s="147"/>
      <c r="G76" s="146"/>
    </row>
    <row r="77" spans="1:7" ht="15.75" x14ac:dyDescent="0.25">
      <c r="A77" s="145" t="s">
        <v>1357</v>
      </c>
      <c r="B77" s="145"/>
      <c r="C77" s="146"/>
      <c r="D77" s="146"/>
      <c r="E77" s="146"/>
      <c r="F77" s="147"/>
      <c r="G77" s="146"/>
    </row>
    <row r="78" spans="1:7" ht="15.75" x14ac:dyDescent="0.25">
      <c r="A78" s="145" t="s">
        <v>931</v>
      </c>
      <c r="B78" s="145"/>
      <c r="C78" s="146"/>
      <c r="D78" s="146"/>
      <c r="E78" s="146"/>
      <c r="F78" s="147"/>
      <c r="G78" s="146"/>
    </row>
    <row r="79" spans="1:7" x14ac:dyDescent="0.25">
      <c r="A79" s="129"/>
      <c r="B79" s="129"/>
      <c r="C79" s="129"/>
      <c r="D79" s="129"/>
      <c r="E79" s="129"/>
      <c r="F79" s="148"/>
      <c r="G79" s="129"/>
    </row>
    <row r="80" spans="1:7" ht="15.75" x14ac:dyDescent="0.25">
      <c r="A80" s="114" t="s">
        <v>13</v>
      </c>
      <c r="B80" s="115" t="s">
        <v>12</v>
      </c>
      <c r="C80" s="116" t="s">
        <v>15</v>
      </c>
      <c r="D80" s="149" t="s">
        <v>521</v>
      </c>
      <c r="E80" s="116" t="s">
        <v>1</v>
      </c>
      <c r="F80" s="117" t="s">
        <v>8</v>
      </c>
      <c r="G80" s="114" t="s">
        <v>2</v>
      </c>
    </row>
    <row r="81" spans="1:8" ht="15.75" x14ac:dyDescent="0.25">
      <c r="A81" s="150">
        <v>1</v>
      </c>
      <c r="B81" s="151" t="s">
        <v>1037</v>
      </c>
      <c r="C81" s="116"/>
      <c r="D81" s="116"/>
      <c r="E81" s="116"/>
      <c r="F81" s="108">
        <v>0</v>
      </c>
      <c r="G81" s="114"/>
    </row>
    <row r="82" spans="1:8" ht="15.75" x14ac:dyDescent="0.25">
      <c r="A82" s="150">
        <v>2</v>
      </c>
      <c r="B82" s="151" t="s">
        <v>1060</v>
      </c>
      <c r="C82" s="116"/>
      <c r="D82" s="116"/>
      <c r="E82" s="116"/>
      <c r="F82" s="108">
        <v>33382915</v>
      </c>
      <c r="G82" s="77"/>
    </row>
    <row r="83" spans="1:8" ht="15.75" x14ac:dyDescent="0.25">
      <c r="A83" s="150">
        <v>3</v>
      </c>
      <c r="B83" s="151" t="s">
        <v>153</v>
      </c>
      <c r="C83" s="116"/>
      <c r="D83" s="116"/>
      <c r="E83" s="116"/>
      <c r="F83" s="108">
        <v>0</v>
      </c>
      <c r="G83" s="77"/>
    </row>
    <row r="84" spans="1:8" ht="15.75" x14ac:dyDescent="0.25">
      <c r="A84" s="150">
        <v>4</v>
      </c>
      <c r="B84" s="151" t="s">
        <v>1049</v>
      </c>
      <c r="C84" s="116"/>
      <c r="D84" s="116"/>
      <c r="E84" s="116"/>
      <c r="F84" s="108">
        <v>0</v>
      </c>
      <c r="G84" s="77"/>
    </row>
    <row r="85" spans="1:8" ht="15.75" x14ac:dyDescent="0.25">
      <c r="A85" s="150">
        <v>5</v>
      </c>
      <c r="B85" s="151" t="s">
        <v>38</v>
      </c>
      <c r="C85" s="107"/>
      <c r="D85" s="107"/>
      <c r="E85" s="107"/>
      <c r="F85" s="108">
        <v>834573</v>
      </c>
      <c r="G85" s="152"/>
    </row>
    <row r="86" spans="1:8" ht="15.75" x14ac:dyDescent="0.25">
      <c r="A86" s="150">
        <v>6</v>
      </c>
      <c r="B86" s="151" t="s">
        <v>227</v>
      </c>
      <c r="C86" s="107"/>
      <c r="D86" s="107"/>
      <c r="E86" s="107"/>
      <c r="F86" s="108">
        <v>269631</v>
      </c>
      <c r="G86" s="152"/>
    </row>
    <row r="87" spans="1:8" ht="15.75" x14ac:dyDescent="0.25">
      <c r="A87" s="150">
        <v>7</v>
      </c>
      <c r="B87" s="151" t="s">
        <v>548</v>
      </c>
      <c r="C87" s="107"/>
      <c r="D87" s="107"/>
      <c r="E87" s="107"/>
      <c r="F87" s="108">
        <v>18000</v>
      </c>
      <c r="G87" s="152"/>
    </row>
    <row r="88" spans="1:8" ht="15.75" x14ac:dyDescent="0.25">
      <c r="A88" s="150">
        <v>8</v>
      </c>
      <c r="B88" s="151" t="s">
        <v>1323</v>
      </c>
      <c r="C88" s="107"/>
      <c r="D88" s="107"/>
      <c r="E88" s="107"/>
      <c r="F88" s="108">
        <v>0</v>
      </c>
      <c r="G88" s="152"/>
    </row>
    <row r="89" spans="1:8" ht="15.75" x14ac:dyDescent="0.25">
      <c r="A89" s="150">
        <v>9</v>
      </c>
      <c r="B89" s="151" t="s">
        <v>41</v>
      </c>
      <c r="C89" s="107"/>
      <c r="D89" s="107"/>
      <c r="E89" s="107"/>
      <c r="F89" s="108">
        <v>950000</v>
      </c>
      <c r="G89" s="152"/>
    </row>
    <row r="90" spans="1:8" ht="15.75" x14ac:dyDescent="0.25">
      <c r="A90" s="150">
        <v>10</v>
      </c>
      <c r="B90" s="151" t="s">
        <v>42</v>
      </c>
      <c r="C90" s="107"/>
      <c r="D90" s="107"/>
      <c r="E90" s="107"/>
      <c r="F90" s="108">
        <v>200000</v>
      </c>
      <c r="G90" s="152"/>
    </row>
    <row r="91" spans="1:8" ht="15.75" x14ac:dyDescent="0.25">
      <c r="A91" s="150"/>
      <c r="B91" s="151"/>
      <c r="C91" s="107"/>
      <c r="D91" s="107"/>
      <c r="E91" s="107"/>
      <c r="F91" s="108"/>
      <c r="G91" s="77">
        <f>SUM(F81:F90)</f>
        <v>35655119</v>
      </c>
    </row>
    <row r="92" spans="1:8" ht="15.75" x14ac:dyDescent="0.25">
      <c r="A92" s="150"/>
      <c r="B92" s="151"/>
      <c r="C92" s="153"/>
      <c r="D92" s="119"/>
      <c r="E92" s="107"/>
      <c r="F92" s="108"/>
      <c r="G92" s="77"/>
    </row>
    <row r="93" spans="1:8" ht="15.75" x14ac:dyDescent="0.25">
      <c r="A93" s="150">
        <v>11</v>
      </c>
      <c r="B93" s="18" t="s">
        <v>1359</v>
      </c>
      <c r="C93" s="26" t="s">
        <v>611</v>
      </c>
      <c r="D93" s="107" t="s">
        <v>1360</v>
      </c>
      <c r="E93" s="107" t="s">
        <v>1361</v>
      </c>
      <c r="F93" s="108"/>
      <c r="G93" s="77">
        <v>9500000</v>
      </c>
      <c r="H93" s="169"/>
    </row>
    <row r="94" spans="1:8" ht="15.75" x14ac:dyDescent="0.25">
      <c r="A94" s="150">
        <v>12</v>
      </c>
      <c r="B94" s="18" t="s">
        <v>1341</v>
      </c>
      <c r="C94" s="26" t="s">
        <v>611</v>
      </c>
      <c r="D94" s="154" t="s">
        <v>1362</v>
      </c>
      <c r="E94" s="107" t="s">
        <v>1363</v>
      </c>
      <c r="F94" s="108"/>
      <c r="G94" s="77">
        <v>21000000</v>
      </c>
      <c r="H94" s="169"/>
    </row>
    <row r="95" spans="1:8" ht="15.75" x14ac:dyDescent="0.25">
      <c r="A95" s="150">
        <v>13</v>
      </c>
      <c r="B95" s="18" t="s">
        <v>1364</v>
      </c>
      <c r="C95" s="26" t="s">
        <v>611</v>
      </c>
      <c r="D95" s="107" t="s">
        <v>1365</v>
      </c>
      <c r="E95" s="107" t="s">
        <v>1363</v>
      </c>
      <c r="F95" s="108"/>
      <c r="G95" s="77">
        <v>28000000</v>
      </c>
      <c r="H95" s="169"/>
    </row>
    <row r="96" spans="1:8" ht="15.75" x14ac:dyDescent="0.25">
      <c r="A96" s="150">
        <v>14</v>
      </c>
      <c r="B96" s="18" t="s">
        <v>1366</v>
      </c>
      <c r="C96" s="26" t="s">
        <v>611</v>
      </c>
      <c r="D96" s="119"/>
      <c r="E96" s="107"/>
      <c r="F96" s="108"/>
      <c r="G96" s="77">
        <v>36500000</v>
      </c>
      <c r="H96" s="169"/>
    </row>
    <row r="97" spans="1:7" ht="15.75" x14ac:dyDescent="0.25">
      <c r="A97" s="150"/>
      <c r="B97" s="151" t="s">
        <v>1378</v>
      </c>
      <c r="C97" s="26"/>
      <c r="D97" s="107"/>
      <c r="E97" s="107"/>
      <c r="F97" s="108"/>
      <c r="G97" s="77"/>
    </row>
    <row r="98" spans="1:7" ht="15.75" x14ac:dyDescent="0.25">
      <c r="A98" s="150"/>
      <c r="B98" s="151"/>
      <c r="C98" s="107"/>
      <c r="D98" s="107"/>
      <c r="E98" s="107"/>
      <c r="F98" s="108"/>
      <c r="G98" s="77"/>
    </row>
    <row r="99" spans="1:7" ht="15.75" x14ac:dyDescent="0.25">
      <c r="A99" s="150"/>
      <c r="B99" s="151"/>
      <c r="C99" s="107"/>
      <c r="D99" s="107"/>
      <c r="E99" s="107"/>
      <c r="F99" s="108"/>
      <c r="G99" s="77"/>
    </row>
    <row r="100" spans="1:7" ht="15.75" x14ac:dyDescent="0.25">
      <c r="A100" s="150"/>
      <c r="B100" s="151"/>
      <c r="C100" s="151"/>
      <c r="D100" s="151"/>
      <c r="E100" s="115" t="s">
        <v>43</v>
      </c>
      <c r="F100" s="108"/>
      <c r="G100" s="156">
        <f>SUM(G91:G98)</f>
        <v>130655119</v>
      </c>
    </row>
    <row r="101" spans="1:7" ht="15.75" x14ac:dyDescent="0.25">
      <c r="A101" s="158"/>
      <c r="B101" s="146"/>
      <c r="C101" s="146"/>
      <c r="D101" s="146"/>
      <c r="E101" s="146"/>
      <c r="F101" s="147"/>
      <c r="G101" s="147"/>
    </row>
    <row r="102" spans="1:7" ht="15.75" x14ac:dyDescent="0.25">
      <c r="A102" s="158"/>
      <c r="B102" s="146" t="s">
        <v>1377</v>
      </c>
      <c r="C102" s="146"/>
      <c r="D102" s="146"/>
      <c r="E102" s="146"/>
      <c r="F102" s="147"/>
      <c r="G102" s="146"/>
    </row>
    <row r="103" spans="1:7" x14ac:dyDescent="0.25">
      <c r="A103" s="159"/>
      <c r="B103" s="160" t="s">
        <v>976</v>
      </c>
      <c r="C103" s="160" t="s">
        <v>31</v>
      </c>
      <c r="D103" s="129"/>
      <c r="E103" s="159" t="s">
        <v>36</v>
      </c>
      <c r="F103" s="148"/>
      <c r="G103" s="129"/>
    </row>
    <row r="104" spans="1:7" x14ac:dyDescent="0.25">
      <c r="A104" s="159"/>
      <c r="B104" s="129"/>
      <c r="C104" s="129"/>
      <c r="D104" s="129"/>
      <c r="E104" s="129"/>
      <c r="F104" s="148"/>
      <c r="G104" s="129"/>
    </row>
    <row r="105" spans="1:7" x14ac:dyDescent="0.25">
      <c r="A105" s="159"/>
      <c r="B105" s="129"/>
      <c r="C105" s="129"/>
      <c r="D105" s="129"/>
      <c r="E105" s="129"/>
      <c r="F105" s="148"/>
      <c r="G105" s="129"/>
    </row>
    <row r="106" spans="1:7" x14ac:dyDescent="0.25">
      <c r="A106" s="159"/>
      <c r="B106" s="129"/>
      <c r="C106" s="129"/>
      <c r="D106" s="129"/>
      <c r="E106" s="129"/>
      <c r="F106" s="148"/>
      <c r="G106" s="129"/>
    </row>
    <row r="107" spans="1:7" x14ac:dyDescent="0.25">
      <c r="A107" s="159"/>
      <c r="B107" s="129"/>
      <c r="C107" s="129"/>
      <c r="D107" s="129"/>
      <c r="E107" s="129"/>
      <c r="F107" s="148"/>
      <c r="G107" s="129"/>
    </row>
    <row r="108" spans="1:7" x14ac:dyDescent="0.25">
      <c r="A108" s="129"/>
      <c r="B108" s="161" t="s">
        <v>977</v>
      </c>
      <c r="C108" s="162" t="s">
        <v>768</v>
      </c>
      <c r="D108" s="162"/>
      <c r="E108" s="162" t="s">
        <v>3</v>
      </c>
      <c r="F108" s="163" t="s">
        <v>872</v>
      </c>
      <c r="G108" s="129"/>
    </row>
    <row r="109" spans="1:7" x14ac:dyDescent="0.25">
      <c r="A109" s="129"/>
      <c r="B109" s="160" t="s">
        <v>978</v>
      </c>
      <c r="C109" s="129" t="s">
        <v>33</v>
      </c>
      <c r="D109" s="129"/>
      <c r="E109" s="129" t="s">
        <v>6</v>
      </c>
      <c r="F109" s="148" t="s">
        <v>37</v>
      </c>
      <c r="G109" s="129"/>
    </row>
    <row r="111" spans="1:7" ht="15.75" x14ac:dyDescent="0.25">
      <c r="A111" s="2" t="s">
        <v>0</v>
      </c>
      <c r="B111" s="3"/>
      <c r="C111" s="3"/>
      <c r="D111" s="3"/>
      <c r="E111" s="3"/>
      <c r="F111" s="9"/>
      <c r="G111" s="4"/>
    </row>
    <row r="112" spans="1:7" ht="15.75" x14ac:dyDescent="0.25">
      <c r="A112" s="47" t="s">
        <v>1379</v>
      </c>
      <c r="B112" s="48"/>
      <c r="C112" s="2"/>
      <c r="D112" s="2"/>
      <c r="E112" s="2"/>
      <c r="F112" s="10"/>
      <c r="G112" s="4"/>
    </row>
    <row r="113" spans="1:7" ht="15.75" x14ac:dyDescent="0.25">
      <c r="A113" s="47"/>
      <c r="B113" s="48"/>
      <c r="C113" s="2"/>
      <c r="D113" s="2"/>
      <c r="E113" s="2"/>
      <c r="F113" s="10"/>
      <c r="G113" s="4"/>
    </row>
    <row r="114" spans="1:7" ht="15.75" x14ac:dyDescent="0.25">
      <c r="A114" s="145" t="s">
        <v>1380</v>
      </c>
      <c r="B114" s="145"/>
      <c r="C114" s="146"/>
      <c r="D114" s="146"/>
      <c r="E114" s="146"/>
      <c r="F114" s="147"/>
      <c r="G114" s="146"/>
    </row>
    <row r="115" spans="1:7" ht="15.75" x14ac:dyDescent="0.25">
      <c r="A115" s="145" t="s">
        <v>1381</v>
      </c>
      <c r="B115" s="145"/>
      <c r="C115" s="146"/>
      <c r="D115" s="146"/>
      <c r="E115" s="146"/>
      <c r="F115" s="147"/>
      <c r="G115" s="146"/>
    </row>
    <row r="116" spans="1:7" ht="15.75" x14ac:dyDescent="0.25">
      <c r="A116" s="145" t="s">
        <v>1382</v>
      </c>
      <c r="B116" s="145"/>
      <c r="C116" s="146"/>
      <c r="D116" s="146"/>
      <c r="E116" s="146"/>
      <c r="F116" s="147"/>
      <c r="G116" s="146"/>
    </row>
    <row r="117" spans="1:7" x14ac:dyDescent="0.25">
      <c r="A117" s="129"/>
      <c r="B117" s="129"/>
      <c r="C117" s="129"/>
      <c r="D117" s="129"/>
      <c r="E117" s="129"/>
      <c r="F117" s="148"/>
      <c r="G117" s="129"/>
    </row>
    <row r="118" spans="1:7" ht="15.75" x14ac:dyDescent="0.25">
      <c r="A118" s="114" t="s">
        <v>13</v>
      </c>
      <c r="B118" s="115" t="s">
        <v>12</v>
      </c>
      <c r="C118" s="116" t="s">
        <v>15</v>
      </c>
      <c r="D118" s="149" t="s">
        <v>521</v>
      </c>
      <c r="E118" s="116" t="s">
        <v>1</v>
      </c>
      <c r="F118" s="117" t="s">
        <v>8</v>
      </c>
      <c r="G118" s="114" t="s">
        <v>2</v>
      </c>
    </row>
    <row r="119" spans="1:7" ht="15.75" x14ac:dyDescent="0.25">
      <c r="A119" s="150">
        <v>1</v>
      </c>
      <c r="B119" s="151" t="s">
        <v>1037</v>
      </c>
      <c r="C119" s="116"/>
      <c r="D119" s="116"/>
      <c r="E119" s="116"/>
      <c r="F119" s="108">
        <v>0</v>
      </c>
      <c r="G119" s="114"/>
    </row>
    <row r="120" spans="1:7" ht="15.75" x14ac:dyDescent="0.25">
      <c r="A120" s="150">
        <v>2</v>
      </c>
      <c r="B120" s="151" t="s">
        <v>1060</v>
      </c>
      <c r="C120" s="116"/>
      <c r="D120" s="116"/>
      <c r="E120" s="116"/>
      <c r="F120" s="108">
        <v>50873280</v>
      </c>
      <c r="G120" s="77"/>
    </row>
    <row r="121" spans="1:7" ht="15.75" x14ac:dyDescent="0.25">
      <c r="A121" s="150">
        <v>3</v>
      </c>
      <c r="B121" s="151" t="s">
        <v>153</v>
      </c>
      <c r="C121" s="116"/>
      <c r="D121" s="116"/>
      <c r="E121" s="116"/>
      <c r="F121" s="108">
        <v>0</v>
      </c>
      <c r="G121" s="77"/>
    </row>
    <row r="122" spans="1:7" ht="15.75" x14ac:dyDescent="0.25">
      <c r="A122" s="150">
        <v>4</v>
      </c>
      <c r="B122" s="151" t="s">
        <v>1049</v>
      </c>
      <c r="C122" s="116"/>
      <c r="D122" s="116"/>
      <c r="E122" s="116"/>
      <c r="F122" s="108">
        <v>0</v>
      </c>
      <c r="G122" s="77"/>
    </row>
    <row r="123" spans="1:7" ht="15.75" x14ac:dyDescent="0.25">
      <c r="A123" s="150">
        <v>5</v>
      </c>
      <c r="B123" s="151" t="s">
        <v>38</v>
      </c>
      <c r="C123" s="107"/>
      <c r="D123" s="107"/>
      <c r="E123" s="107"/>
      <c r="F123" s="108">
        <v>1271832</v>
      </c>
      <c r="G123" s="152"/>
    </row>
    <row r="124" spans="1:7" ht="15.75" x14ac:dyDescent="0.25">
      <c r="A124" s="150">
        <v>6</v>
      </c>
      <c r="B124" s="151" t="s">
        <v>227</v>
      </c>
      <c r="C124" s="107"/>
      <c r="D124" s="107"/>
      <c r="E124" s="107"/>
      <c r="F124" s="108">
        <v>579818</v>
      </c>
      <c r="G124" s="152"/>
    </row>
    <row r="125" spans="1:7" ht="15.75" x14ac:dyDescent="0.25">
      <c r="A125" s="150">
        <v>7</v>
      </c>
      <c r="B125" s="151" t="s">
        <v>548</v>
      </c>
      <c r="C125" s="107"/>
      <c r="D125" s="107"/>
      <c r="E125" s="107"/>
      <c r="F125" s="108">
        <v>0</v>
      </c>
      <c r="G125" s="152"/>
    </row>
    <row r="126" spans="1:7" ht="15.75" x14ac:dyDescent="0.25">
      <c r="A126" s="150">
        <v>8</v>
      </c>
      <c r="B126" s="151" t="s">
        <v>1323</v>
      </c>
      <c r="C126" s="107"/>
      <c r="D126" s="107"/>
      <c r="E126" s="107"/>
      <c r="F126" s="108">
        <v>0</v>
      </c>
      <c r="G126" s="152"/>
    </row>
    <row r="127" spans="1:7" ht="15.75" x14ac:dyDescent="0.25">
      <c r="A127" s="150">
        <v>9</v>
      </c>
      <c r="B127" s="151" t="s">
        <v>41</v>
      </c>
      <c r="C127" s="107"/>
      <c r="D127" s="107"/>
      <c r="E127" s="107"/>
      <c r="F127" s="108">
        <v>700000</v>
      </c>
      <c r="G127" s="152"/>
    </row>
    <row r="128" spans="1:7" ht="15.75" x14ac:dyDescent="0.25">
      <c r="A128" s="150">
        <v>10</v>
      </c>
      <c r="B128" s="151" t="s">
        <v>42</v>
      </c>
      <c r="C128" s="107"/>
      <c r="D128" s="107"/>
      <c r="E128" s="107"/>
      <c r="F128" s="108">
        <v>200000</v>
      </c>
      <c r="G128" s="152"/>
    </row>
    <row r="129" spans="1:7" ht="15.75" x14ac:dyDescent="0.25">
      <c r="A129" s="150"/>
      <c r="B129" s="151"/>
      <c r="C129" s="107"/>
      <c r="D129" s="107"/>
      <c r="E129" s="107"/>
      <c r="F129" s="108"/>
      <c r="G129" s="77">
        <f>SUM(F119:F128)</f>
        <v>53624930</v>
      </c>
    </row>
    <row r="130" spans="1:7" ht="15.75" x14ac:dyDescent="0.25">
      <c r="A130" s="150"/>
      <c r="B130" s="151"/>
      <c r="C130" s="153"/>
      <c r="D130" s="119"/>
      <c r="E130" s="107"/>
      <c r="F130" s="108"/>
      <c r="G130" s="77"/>
    </row>
    <row r="131" spans="1:7" ht="15.75" x14ac:dyDescent="0.25">
      <c r="A131" s="150">
        <v>11</v>
      </c>
      <c r="B131" s="18" t="s">
        <v>1383</v>
      </c>
      <c r="C131" s="26" t="s">
        <v>611</v>
      </c>
      <c r="D131" s="107">
        <v>4001260479</v>
      </c>
      <c r="E131" s="107" t="s">
        <v>1387</v>
      </c>
      <c r="F131" s="108"/>
      <c r="G131" s="77">
        <v>25000000</v>
      </c>
    </row>
    <row r="132" spans="1:7" ht="15.75" x14ac:dyDescent="0.25">
      <c r="A132" s="150">
        <v>12</v>
      </c>
      <c r="B132" s="18" t="s">
        <v>1384</v>
      </c>
      <c r="C132" s="26" t="s">
        <v>611</v>
      </c>
      <c r="D132" s="119"/>
      <c r="E132" s="107"/>
      <c r="F132" s="108"/>
      <c r="G132" s="77">
        <v>45000000</v>
      </c>
    </row>
    <row r="133" spans="1:7" ht="15.75" x14ac:dyDescent="0.25">
      <c r="A133" s="150"/>
      <c r="B133" s="151" t="s">
        <v>1385</v>
      </c>
      <c r="C133" s="26"/>
      <c r="D133" s="107"/>
      <c r="E133" s="107"/>
      <c r="F133" s="108"/>
      <c r="G133" s="77"/>
    </row>
    <row r="134" spans="1:7" ht="15.75" x14ac:dyDescent="0.25">
      <c r="A134" s="150"/>
      <c r="B134" s="151"/>
      <c r="C134" s="107"/>
      <c r="D134" s="107"/>
      <c r="E134" s="107"/>
      <c r="F134" s="108"/>
      <c r="G134" s="77"/>
    </row>
    <row r="135" spans="1:7" ht="15.75" x14ac:dyDescent="0.25">
      <c r="A135" s="150"/>
      <c r="B135" s="151"/>
      <c r="C135" s="107"/>
      <c r="D135" s="107"/>
      <c r="E135" s="107"/>
      <c r="F135" s="108"/>
      <c r="G135" s="77"/>
    </row>
    <row r="136" spans="1:7" ht="15.75" x14ac:dyDescent="0.25">
      <c r="A136" s="150"/>
      <c r="B136" s="151"/>
      <c r="C136" s="151"/>
      <c r="D136" s="151"/>
      <c r="E136" s="115" t="s">
        <v>43</v>
      </c>
      <c r="F136" s="108"/>
      <c r="G136" s="156">
        <f>SUM(G129:G134)</f>
        <v>123624930</v>
      </c>
    </row>
    <row r="137" spans="1:7" ht="15.75" x14ac:dyDescent="0.25">
      <c r="A137" s="158"/>
      <c r="B137" s="146"/>
      <c r="C137" s="146"/>
      <c r="D137" s="146"/>
      <c r="E137" s="146"/>
      <c r="F137" s="147"/>
      <c r="G137" s="147"/>
    </row>
    <row r="138" spans="1:7" ht="15.75" x14ac:dyDescent="0.25">
      <c r="A138" s="158"/>
      <c r="B138" s="146" t="s">
        <v>1386</v>
      </c>
      <c r="C138" s="146"/>
      <c r="D138" s="146"/>
      <c r="E138" s="146"/>
      <c r="F138" s="147"/>
      <c r="G138" s="146"/>
    </row>
    <row r="139" spans="1:7" x14ac:dyDescent="0.25">
      <c r="A139" s="159"/>
      <c r="B139" s="160" t="s">
        <v>976</v>
      </c>
      <c r="C139" s="160" t="s">
        <v>31</v>
      </c>
      <c r="D139" s="129"/>
      <c r="E139" s="159" t="s">
        <v>36</v>
      </c>
      <c r="F139" s="148"/>
      <c r="G139" s="129"/>
    </row>
    <row r="140" spans="1:7" x14ac:dyDescent="0.25">
      <c r="A140" s="159"/>
      <c r="B140" s="129"/>
      <c r="C140" s="129"/>
      <c r="D140" s="129"/>
      <c r="E140" s="129"/>
      <c r="F140" s="148"/>
      <c r="G140" s="129"/>
    </row>
    <row r="141" spans="1:7" x14ac:dyDescent="0.25">
      <c r="A141" s="159"/>
      <c r="B141" s="129"/>
      <c r="C141" s="129"/>
      <c r="D141" s="129"/>
      <c r="E141" s="129"/>
      <c r="F141" s="148"/>
      <c r="G141" s="129"/>
    </row>
    <row r="142" spans="1:7" x14ac:dyDescent="0.25">
      <c r="A142" s="159"/>
      <c r="B142" s="129"/>
      <c r="C142" s="129"/>
      <c r="D142" s="129"/>
      <c r="E142" s="129"/>
      <c r="F142" s="148"/>
      <c r="G142" s="129"/>
    </row>
    <row r="143" spans="1:7" x14ac:dyDescent="0.25">
      <c r="A143" s="159"/>
      <c r="B143" s="129"/>
      <c r="C143" s="129"/>
      <c r="D143" s="129"/>
      <c r="E143" s="129"/>
      <c r="F143" s="148"/>
      <c r="G143" s="129"/>
    </row>
    <row r="144" spans="1:7" x14ac:dyDescent="0.25">
      <c r="A144" s="129"/>
      <c r="B144" s="161" t="s">
        <v>977</v>
      </c>
      <c r="C144" s="162" t="s">
        <v>768</v>
      </c>
      <c r="D144" s="162"/>
      <c r="E144" s="162" t="s">
        <v>3</v>
      </c>
      <c r="F144" s="163" t="s">
        <v>872</v>
      </c>
      <c r="G144" s="129"/>
    </row>
    <row r="145" spans="1:7" x14ac:dyDescent="0.25">
      <c r="A145" s="129"/>
      <c r="B145" s="160" t="s">
        <v>978</v>
      </c>
      <c r="C145" s="129" t="s">
        <v>33</v>
      </c>
      <c r="D145" s="129"/>
      <c r="E145" s="129" t="s">
        <v>6</v>
      </c>
      <c r="F145" s="148" t="s">
        <v>37</v>
      </c>
      <c r="G145" s="129"/>
    </row>
  </sheetData>
  <pageMargins left="0.3" right="0.7" top="0.75" bottom="0.75" header="0.3" footer="0.3"/>
  <pageSetup paperSize="5" scale="75" orientation="landscape" horizontalDpi="4294967293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9"/>
  <sheetViews>
    <sheetView topLeftCell="A115" workbookViewId="0">
      <selection activeCell="D123" sqref="D123"/>
    </sheetView>
  </sheetViews>
  <sheetFormatPr defaultRowHeight="15" x14ac:dyDescent="0.25"/>
  <cols>
    <col min="1" max="1" width="3.5703125" style="1" customWidth="1"/>
    <col min="2" max="2" width="65.85546875" style="1" customWidth="1"/>
    <col min="3" max="3" width="20.85546875" style="1" customWidth="1"/>
    <col min="4" max="4" width="21.28515625" style="1" customWidth="1"/>
    <col min="5" max="5" width="32.5703125" style="1" customWidth="1"/>
    <col min="6" max="6" width="17.5703125" style="1" customWidth="1"/>
    <col min="7" max="7" width="14" style="1" bestFit="1" customWidth="1"/>
    <col min="8" max="8" width="14.42578125" style="1" customWidth="1"/>
    <col min="9" max="16384" width="9.140625" style="1"/>
  </cols>
  <sheetData>
    <row r="1" spans="1:7" ht="15.75" x14ac:dyDescent="0.25">
      <c r="A1" s="2" t="s">
        <v>0</v>
      </c>
      <c r="B1" s="3"/>
      <c r="C1" s="3"/>
      <c r="D1" s="3"/>
      <c r="E1" s="3"/>
      <c r="F1" s="9"/>
      <c r="G1" s="4"/>
    </row>
    <row r="2" spans="1:7" ht="15.75" x14ac:dyDescent="0.25">
      <c r="A2" s="47" t="s">
        <v>1388</v>
      </c>
      <c r="B2" s="48"/>
      <c r="C2" s="2"/>
      <c r="D2" s="2"/>
      <c r="E2" s="2"/>
      <c r="F2" s="10"/>
      <c r="G2" s="4"/>
    </row>
    <row r="3" spans="1:7" ht="15.75" x14ac:dyDescent="0.25">
      <c r="A3" s="47"/>
      <c r="B3" s="48"/>
      <c r="C3" s="2"/>
      <c r="D3" s="2"/>
      <c r="E3" s="2"/>
      <c r="F3" s="10"/>
      <c r="G3" s="4"/>
    </row>
    <row r="4" spans="1:7" ht="15.75" x14ac:dyDescent="0.25">
      <c r="A4" s="145" t="s">
        <v>1389</v>
      </c>
      <c r="B4" s="145"/>
      <c r="C4" s="146"/>
      <c r="D4" s="146"/>
      <c r="E4" s="146"/>
      <c r="F4" s="147"/>
      <c r="G4" s="146"/>
    </row>
    <row r="5" spans="1:7" ht="15.75" x14ac:dyDescent="0.25">
      <c r="A5" s="145" t="s">
        <v>1390</v>
      </c>
      <c r="B5" s="145"/>
      <c r="C5" s="146"/>
      <c r="D5" s="146"/>
      <c r="E5" s="146"/>
      <c r="F5" s="147"/>
      <c r="G5" s="146"/>
    </row>
    <row r="6" spans="1:7" ht="15.75" x14ac:dyDescent="0.25">
      <c r="A6" s="145" t="s">
        <v>1391</v>
      </c>
      <c r="B6" s="145"/>
      <c r="C6" s="146"/>
      <c r="D6" s="146"/>
      <c r="E6" s="146"/>
      <c r="F6" s="147"/>
      <c r="G6" s="146"/>
    </row>
    <row r="7" spans="1:7" x14ac:dyDescent="0.25">
      <c r="A7" s="129"/>
      <c r="B7" s="129"/>
      <c r="C7" s="129"/>
      <c r="D7" s="129"/>
      <c r="E7" s="129"/>
      <c r="F7" s="148"/>
      <c r="G7" s="129"/>
    </row>
    <row r="8" spans="1:7" ht="15.75" x14ac:dyDescent="0.25">
      <c r="A8" s="114" t="s">
        <v>13</v>
      </c>
      <c r="B8" s="115" t="s">
        <v>12</v>
      </c>
      <c r="C8" s="116" t="s">
        <v>15</v>
      </c>
      <c r="D8" s="149" t="s">
        <v>521</v>
      </c>
      <c r="E8" s="116" t="s">
        <v>1</v>
      </c>
      <c r="F8" s="117" t="s">
        <v>8</v>
      </c>
      <c r="G8" s="114" t="s">
        <v>2</v>
      </c>
    </row>
    <row r="9" spans="1:7" ht="15.75" x14ac:dyDescent="0.25">
      <c r="A9" s="150">
        <v>1</v>
      </c>
      <c r="B9" s="151" t="s">
        <v>1037</v>
      </c>
      <c r="C9" s="116"/>
      <c r="D9" s="116"/>
      <c r="E9" s="116"/>
      <c r="F9" s="108">
        <v>0</v>
      </c>
      <c r="G9" s="114"/>
    </row>
    <row r="10" spans="1:7" ht="15.75" x14ac:dyDescent="0.25">
      <c r="A10" s="150">
        <v>2</v>
      </c>
      <c r="B10" s="151" t="s">
        <v>1060</v>
      </c>
      <c r="C10" s="116"/>
      <c r="D10" s="116"/>
      <c r="E10" s="116"/>
      <c r="F10" s="108">
        <v>0</v>
      </c>
      <c r="G10" s="77"/>
    </row>
    <row r="11" spans="1:7" ht="15.75" x14ac:dyDescent="0.25">
      <c r="A11" s="150">
        <v>3</v>
      </c>
      <c r="B11" s="151" t="s">
        <v>153</v>
      </c>
      <c r="C11" s="116"/>
      <c r="D11" s="116"/>
      <c r="E11" s="116"/>
      <c r="F11" s="108">
        <v>0</v>
      </c>
      <c r="G11" s="77"/>
    </row>
    <row r="12" spans="1:7" ht="15.75" x14ac:dyDescent="0.25">
      <c r="A12" s="150">
        <v>4</v>
      </c>
      <c r="B12" s="151" t="s">
        <v>1049</v>
      </c>
      <c r="C12" s="116"/>
      <c r="D12" s="116"/>
      <c r="E12" s="116"/>
      <c r="F12" s="108">
        <v>0</v>
      </c>
      <c r="G12" s="77"/>
    </row>
    <row r="13" spans="1:7" ht="15.75" x14ac:dyDescent="0.25">
      <c r="A13" s="150">
        <v>5</v>
      </c>
      <c r="B13" s="151" t="s">
        <v>38</v>
      </c>
      <c r="C13" s="107"/>
      <c r="D13" s="107"/>
      <c r="E13" s="107"/>
      <c r="F13" s="108">
        <v>0</v>
      </c>
      <c r="G13" s="152"/>
    </row>
    <row r="14" spans="1:7" ht="15.75" x14ac:dyDescent="0.25">
      <c r="A14" s="150">
        <v>6</v>
      </c>
      <c r="B14" s="151" t="s">
        <v>227</v>
      </c>
      <c r="C14" s="107"/>
      <c r="D14" s="107"/>
      <c r="E14" s="107"/>
      <c r="F14" s="108">
        <v>0</v>
      </c>
      <c r="G14" s="152"/>
    </row>
    <row r="15" spans="1:7" ht="15.75" x14ac:dyDescent="0.25">
      <c r="A15" s="150">
        <v>7</v>
      </c>
      <c r="B15" s="151" t="s">
        <v>548</v>
      </c>
      <c r="C15" s="107"/>
      <c r="D15" s="107"/>
      <c r="E15" s="107"/>
      <c r="F15" s="108">
        <v>0</v>
      </c>
      <c r="G15" s="152"/>
    </row>
    <row r="16" spans="1:7" ht="15.75" x14ac:dyDescent="0.25">
      <c r="A16" s="150">
        <v>8</v>
      </c>
      <c r="B16" s="151" t="s">
        <v>1323</v>
      </c>
      <c r="C16" s="107"/>
      <c r="D16" s="107"/>
      <c r="E16" s="107"/>
      <c r="F16" s="108">
        <v>0</v>
      </c>
      <c r="G16" s="152"/>
    </row>
    <row r="17" spans="1:7" ht="15.75" x14ac:dyDescent="0.25">
      <c r="A17" s="150">
        <v>9</v>
      </c>
      <c r="B17" s="151" t="s">
        <v>41</v>
      </c>
      <c r="C17" s="107"/>
      <c r="D17" s="107"/>
      <c r="E17" s="107"/>
      <c r="F17" s="108">
        <v>227260</v>
      </c>
      <c r="G17" s="152"/>
    </row>
    <row r="18" spans="1:7" ht="15.75" x14ac:dyDescent="0.25">
      <c r="A18" s="150">
        <v>10</v>
      </c>
      <c r="B18" s="151" t="s">
        <v>42</v>
      </c>
      <c r="C18" s="107"/>
      <c r="D18" s="107"/>
      <c r="E18" s="107"/>
      <c r="F18" s="108">
        <v>200000</v>
      </c>
      <c r="G18" s="152"/>
    </row>
    <row r="19" spans="1:7" ht="15.75" x14ac:dyDescent="0.25">
      <c r="A19" s="150"/>
      <c r="B19" s="151"/>
      <c r="C19" s="107"/>
      <c r="D19" s="107"/>
      <c r="E19" s="107"/>
      <c r="F19" s="108"/>
      <c r="G19" s="77">
        <f>SUM(F9:F18)</f>
        <v>427260</v>
      </c>
    </row>
    <row r="20" spans="1:7" ht="15.75" x14ac:dyDescent="0.25">
      <c r="A20" s="150"/>
      <c r="B20" s="151"/>
      <c r="C20" s="153"/>
      <c r="D20" s="119"/>
      <c r="E20" s="107"/>
      <c r="F20" s="108"/>
      <c r="G20" s="77"/>
    </row>
    <row r="21" spans="1:7" ht="15.75" x14ac:dyDescent="0.25">
      <c r="A21" s="150">
        <v>11</v>
      </c>
      <c r="B21" s="18" t="s">
        <v>1392</v>
      </c>
      <c r="C21" s="26" t="s">
        <v>272</v>
      </c>
      <c r="D21" s="119" t="s">
        <v>1393</v>
      </c>
      <c r="E21" s="107" t="s">
        <v>1394</v>
      </c>
      <c r="F21" s="108"/>
      <c r="G21" s="77">
        <v>22726000</v>
      </c>
    </row>
    <row r="22" spans="1:7" ht="15.75" x14ac:dyDescent="0.25">
      <c r="A22" s="150"/>
      <c r="B22" s="18"/>
      <c r="C22" s="26"/>
      <c r="D22" s="119"/>
      <c r="E22" s="107"/>
      <c r="F22" s="108"/>
      <c r="G22" s="77"/>
    </row>
    <row r="23" spans="1:7" ht="15.75" x14ac:dyDescent="0.25">
      <c r="A23" s="150"/>
      <c r="B23" s="151"/>
      <c r="C23" s="26"/>
      <c r="D23" s="107"/>
      <c r="E23" s="107"/>
      <c r="F23" s="108"/>
      <c r="G23" s="77"/>
    </row>
    <row r="24" spans="1:7" ht="15.75" x14ac:dyDescent="0.25">
      <c r="A24" s="150"/>
      <c r="B24" s="151"/>
      <c r="C24" s="107"/>
      <c r="D24" s="107"/>
      <c r="E24" s="107"/>
      <c r="F24" s="108"/>
      <c r="G24" s="77"/>
    </row>
    <row r="25" spans="1:7" ht="15.75" x14ac:dyDescent="0.25">
      <c r="A25" s="150"/>
      <c r="B25" s="151"/>
      <c r="C25" s="107"/>
      <c r="D25" s="107"/>
      <c r="E25" s="107"/>
      <c r="F25" s="108"/>
      <c r="G25" s="77"/>
    </row>
    <row r="26" spans="1:7" ht="15.75" x14ac:dyDescent="0.25">
      <c r="A26" s="150"/>
      <c r="B26" s="151"/>
      <c r="C26" s="151"/>
      <c r="D26" s="151"/>
      <c r="E26" s="115" t="s">
        <v>43</v>
      </c>
      <c r="F26" s="108"/>
      <c r="G26" s="156">
        <f>SUM(G19:G24)</f>
        <v>23153260</v>
      </c>
    </row>
    <row r="27" spans="1:7" ht="15.75" x14ac:dyDescent="0.25">
      <c r="A27" s="158"/>
      <c r="B27" s="146"/>
      <c r="C27" s="146"/>
      <c r="D27" s="146"/>
      <c r="E27" s="146"/>
      <c r="F27" s="147"/>
      <c r="G27" s="147"/>
    </row>
    <row r="28" spans="1:7" ht="15.75" x14ac:dyDescent="0.25">
      <c r="A28" s="158"/>
      <c r="B28" s="146" t="s">
        <v>1395</v>
      </c>
      <c r="C28" s="146"/>
      <c r="D28" s="146"/>
      <c r="E28" s="146"/>
      <c r="F28" s="147"/>
      <c r="G28" s="146"/>
    </row>
    <row r="29" spans="1:7" x14ac:dyDescent="0.25">
      <c r="A29" s="159"/>
      <c r="B29" s="160" t="s">
        <v>976</v>
      </c>
      <c r="C29" s="160" t="s">
        <v>31</v>
      </c>
      <c r="D29" s="129"/>
      <c r="E29" s="159" t="s">
        <v>36</v>
      </c>
      <c r="F29" s="148"/>
      <c r="G29" s="129"/>
    </row>
    <row r="30" spans="1:7" x14ac:dyDescent="0.25">
      <c r="A30" s="159"/>
      <c r="B30" s="129"/>
      <c r="C30" s="129"/>
      <c r="D30" s="129"/>
      <c r="E30" s="129"/>
      <c r="F30" s="148"/>
      <c r="G30" s="129"/>
    </row>
    <row r="31" spans="1:7" x14ac:dyDescent="0.25">
      <c r="A31" s="159"/>
      <c r="B31" s="129"/>
      <c r="C31" s="129"/>
      <c r="D31" s="129"/>
      <c r="E31" s="129"/>
      <c r="F31" s="148"/>
      <c r="G31" s="129"/>
    </row>
    <row r="32" spans="1:7" x14ac:dyDescent="0.25">
      <c r="A32" s="159"/>
      <c r="B32" s="129"/>
      <c r="C32" s="129"/>
      <c r="D32" s="129"/>
      <c r="E32" s="129"/>
      <c r="F32" s="148"/>
      <c r="G32" s="129"/>
    </row>
    <row r="33" spans="1:7" x14ac:dyDescent="0.25">
      <c r="A33" s="159"/>
      <c r="B33" s="129"/>
      <c r="C33" s="129"/>
      <c r="D33" s="129"/>
      <c r="E33" s="129"/>
      <c r="F33" s="148"/>
      <c r="G33" s="129"/>
    </row>
    <row r="34" spans="1:7" x14ac:dyDescent="0.25">
      <c r="A34" s="129"/>
      <c r="B34" s="161" t="s">
        <v>977</v>
      </c>
      <c r="C34" s="162" t="s">
        <v>768</v>
      </c>
      <c r="D34" s="162"/>
      <c r="E34" s="162" t="s">
        <v>3</v>
      </c>
      <c r="F34" s="163" t="s">
        <v>872</v>
      </c>
      <c r="G34" s="129"/>
    </row>
    <row r="35" spans="1:7" x14ac:dyDescent="0.25">
      <c r="A35" s="129"/>
      <c r="B35" s="160" t="s">
        <v>978</v>
      </c>
      <c r="C35" s="129" t="s">
        <v>33</v>
      </c>
      <c r="D35" s="129"/>
      <c r="E35" s="129" t="s">
        <v>6</v>
      </c>
      <c r="F35" s="148" t="s">
        <v>37</v>
      </c>
      <c r="G35" s="129"/>
    </row>
    <row r="37" spans="1:7" ht="15.75" x14ac:dyDescent="0.25">
      <c r="A37" s="2" t="s">
        <v>0</v>
      </c>
      <c r="B37" s="3"/>
      <c r="C37" s="3"/>
      <c r="D37" s="3"/>
      <c r="E37" s="3"/>
      <c r="F37" s="9"/>
      <c r="G37" s="4"/>
    </row>
    <row r="38" spans="1:7" ht="15.75" x14ac:dyDescent="0.25">
      <c r="A38" s="47" t="s">
        <v>1388</v>
      </c>
      <c r="B38" s="48"/>
      <c r="C38" s="2"/>
      <c r="D38" s="2"/>
      <c r="E38" s="2"/>
      <c r="F38" s="10"/>
      <c r="G38" s="4"/>
    </row>
    <row r="39" spans="1:7" ht="15.75" x14ac:dyDescent="0.25">
      <c r="A39" s="47"/>
      <c r="B39" s="48"/>
      <c r="C39" s="2"/>
      <c r="D39" s="2"/>
      <c r="E39" s="2"/>
      <c r="F39" s="10"/>
      <c r="G39" s="4"/>
    </row>
    <row r="40" spans="1:7" ht="15.75" x14ac:dyDescent="0.25">
      <c r="A40" s="145" t="s">
        <v>1396</v>
      </c>
      <c r="B40" s="145"/>
      <c r="C40" s="146"/>
      <c r="D40" s="146"/>
      <c r="E40" s="146"/>
      <c r="F40" s="147"/>
      <c r="G40" s="146"/>
    </row>
    <row r="41" spans="1:7" ht="15.75" x14ac:dyDescent="0.25">
      <c r="A41" s="145" t="s">
        <v>1397</v>
      </c>
      <c r="B41" s="145"/>
      <c r="C41" s="146"/>
      <c r="D41" s="146"/>
      <c r="E41" s="146"/>
      <c r="F41" s="147"/>
      <c r="G41" s="146"/>
    </row>
    <row r="42" spans="1:7" ht="15.75" x14ac:dyDescent="0.25">
      <c r="A42" s="145" t="s">
        <v>1398</v>
      </c>
      <c r="B42" s="145"/>
      <c r="C42" s="146"/>
      <c r="D42" s="146"/>
      <c r="E42" s="146"/>
      <c r="F42" s="147"/>
      <c r="G42" s="146"/>
    </row>
    <row r="43" spans="1:7" x14ac:dyDescent="0.25">
      <c r="A43" s="129"/>
      <c r="B43" s="129"/>
      <c r="C43" s="129"/>
      <c r="D43" s="129"/>
      <c r="E43" s="129"/>
      <c r="F43" s="148"/>
      <c r="G43" s="129"/>
    </row>
    <row r="44" spans="1:7" ht="15.75" x14ac:dyDescent="0.25">
      <c r="A44" s="114" t="s">
        <v>13</v>
      </c>
      <c r="B44" s="115" t="s">
        <v>12</v>
      </c>
      <c r="C44" s="116" t="s">
        <v>15</v>
      </c>
      <c r="D44" s="149" t="s">
        <v>521</v>
      </c>
      <c r="E44" s="116" t="s">
        <v>1</v>
      </c>
      <c r="F44" s="117" t="s">
        <v>8</v>
      </c>
      <c r="G44" s="114" t="s">
        <v>2</v>
      </c>
    </row>
    <row r="45" spans="1:7" ht="15.75" x14ac:dyDescent="0.25">
      <c r="A45" s="150">
        <v>1</v>
      </c>
      <c r="B45" s="151" t="s">
        <v>1037</v>
      </c>
      <c r="C45" s="116"/>
      <c r="D45" s="116"/>
      <c r="E45" s="116"/>
      <c r="F45" s="108">
        <v>0</v>
      </c>
      <c r="G45" s="114"/>
    </row>
    <row r="46" spans="1:7" ht="15.75" x14ac:dyDescent="0.25">
      <c r="A46" s="150">
        <v>2</v>
      </c>
      <c r="B46" s="151" t="s">
        <v>1060</v>
      </c>
      <c r="C46" s="116"/>
      <c r="D46" s="116"/>
      <c r="E46" s="116"/>
      <c r="F46" s="108">
        <v>0</v>
      </c>
      <c r="G46" s="77"/>
    </row>
    <row r="47" spans="1:7" ht="15.75" x14ac:dyDescent="0.25">
      <c r="A47" s="150">
        <v>3</v>
      </c>
      <c r="B47" s="151" t="s">
        <v>153</v>
      </c>
      <c r="C47" s="116"/>
      <c r="D47" s="116"/>
      <c r="E47" s="116"/>
      <c r="F47" s="108">
        <v>0</v>
      </c>
      <c r="G47" s="77"/>
    </row>
    <row r="48" spans="1:7" ht="15.75" x14ac:dyDescent="0.25">
      <c r="A48" s="150">
        <v>4</v>
      </c>
      <c r="B48" s="151" t="s">
        <v>1049</v>
      </c>
      <c r="C48" s="116"/>
      <c r="D48" s="116"/>
      <c r="E48" s="116"/>
      <c r="F48" s="108">
        <v>0</v>
      </c>
      <c r="G48" s="77"/>
    </row>
    <row r="49" spans="1:7" ht="15.75" x14ac:dyDescent="0.25">
      <c r="A49" s="150">
        <v>5</v>
      </c>
      <c r="B49" s="151" t="s">
        <v>38</v>
      </c>
      <c r="C49" s="107"/>
      <c r="D49" s="107"/>
      <c r="E49" s="107"/>
      <c r="F49" s="108">
        <v>0</v>
      </c>
      <c r="G49" s="152"/>
    </row>
    <row r="50" spans="1:7" ht="15.75" x14ac:dyDescent="0.25">
      <c r="A50" s="150">
        <v>6</v>
      </c>
      <c r="B50" s="151" t="s">
        <v>227</v>
      </c>
      <c r="C50" s="107"/>
      <c r="D50" s="107"/>
      <c r="E50" s="107"/>
      <c r="F50" s="108">
        <v>0</v>
      </c>
      <c r="G50" s="152"/>
    </row>
    <row r="51" spans="1:7" ht="15.75" x14ac:dyDescent="0.25">
      <c r="A51" s="150">
        <v>7</v>
      </c>
      <c r="B51" s="151" t="s">
        <v>548</v>
      </c>
      <c r="C51" s="107"/>
      <c r="D51" s="107"/>
      <c r="E51" s="107"/>
      <c r="F51" s="108">
        <v>0</v>
      </c>
      <c r="G51" s="152"/>
    </row>
    <row r="52" spans="1:7" ht="15.75" x14ac:dyDescent="0.25">
      <c r="A52" s="150">
        <v>8</v>
      </c>
      <c r="B52" s="151" t="s">
        <v>1323</v>
      </c>
      <c r="C52" s="107"/>
      <c r="D52" s="107"/>
      <c r="E52" s="107"/>
      <c r="F52" s="108">
        <v>0</v>
      </c>
      <c r="G52" s="152"/>
    </row>
    <row r="53" spans="1:7" ht="15.75" x14ac:dyDescent="0.25">
      <c r="A53" s="150">
        <v>9</v>
      </c>
      <c r="B53" s="151" t="s">
        <v>41</v>
      </c>
      <c r="C53" s="107"/>
      <c r="D53" s="107"/>
      <c r="E53" s="107"/>
      <c r="F53" s="108">
        <v>300000</v>
      </c>
      <c r="G53" s="152"/>
    </row>
    <row r="54" spans="1:7" ht="15.75" x14ac:dyDescent="0.25">
      <c r="A54" s="150">
        <v>10</v>
      </c>
      <c r="B54" s="151" t="s">
        <v>42</v>
      </c>
      <c r="C54" s="107"/>
      <c r="D54" s="107"/>
      <c r="E54" s="107"/>
      <c r="F54" s="108">
        <v>200000</v>
      </c>
      <c r="G54" s="152"/>
    </row>
    <row r="55" spans="1:7" ht="15.75" x14ac:dyDescent="0.25">
      <c r="A55" s="150"/>
      <c r="B55" s="151"/>
      <c r="C55" s="107"/>
      <c r="D55" s="107"/>
      <c r="E55" s="107"/>
      <c r="F55" s="108"/>
      <c r="G55" s="77">
        <f>SUM(F45:F54)</f>
        <v>500000</v>
      </c>
    </row>
    <row r="56" spans="1:7" ht="15.75" x14ac:dyDescent="0.25">
      <c r="A56" s="150"/>
      <c r="B56" s="151"/>
      <c r="C56" s="153"/>
      <c r="D56" s="119"/>
      <c r="E56" s="107"/>
      <c r="F56" s="108"/>
      <c r="G56" s="77"/>
    </row>
    <row r="57" spans="1:7" ht="15.75" x14ac:dyDescent="0.25">
      <c r="A57" s="150">
        <v>11</v>
      </c>
      <c r="B57" s="18" t="s">
        <v>1392</v>
      </c>
      <c r="C57" s="26" t="s">
        <v>272</v>
      </c>
      <c r="D57" s="119" t="s">
        <v>1393</v>
      </c>
      <c r="E57" s="107" t="s">
        <v>1394</v>
      </c>
      <c r="F57" s="108"/>
      <c r="G57" s="77">
        <v>22726000</v>
      </c>
    </row>
    <row r="58" spans="1:7" ht="15.75" x14ac:dyDescent="0.25">
      <c r="A58" s="150">
        <v>12</v>
      </c>
      <c r="B58" s="18" t="s">
        <v>1399</v>
      </c>
      <c r="C58" s="26" t="s">
        <v>272</v>
      </c>
      <c r="D58" s="119" t="s">
        <v>1400</v>
      </c>
      <c r="E58" s="107" t="s">
        <v>1401</v>
      </c>
      <c r="F58" s="108"/>
      <c r="G58" s="77">
        <v>6774000</v>
      </c>
    </row>
    <row r="59" spans="1:7" ht="15.75" x14ac:dyDescent="0.25">
      <c r="A59" s="150"/>
      <c r="B59" s="151"/>
      <c r="C59" s="26"/>
      <c r="D59" s="107"/>
      <c r="E59" s="107"/>
      <c r="F59" s="108"/>
      <c r="G59" s="77"/>
    </row>
    <row r="60" spans="1:7" ht="15.75" x14ac:dyDescent="0.25">
      <c r="A60" s="150"/>
      <c r="B60" s="151"/>
      <c r="C60" s="107"/>
      <c r="D60" s="107"/>
      <c r="E60" s="107"/>
      <c r="F60" s="108"/>
      <c r="G60" s="77"/>
    </row>
    <row r="61" spans="1:7" ht="15.75" x14ac:dyDescent="0.25">
      <c r="A61" s="150"/>
      <c r="B61" s="151"/>
      <c r="C61" s="107"/>
      <c r="D61" s="107"/>
      <c r="E61" s="107"/>
      <c r="F61" s="108"/>
      <c r="G61" s="77"/>
    </row>
    <row r="62" spans="1:7" ht="15.75" x14ac:dyDescent="0.25">
      <c r="A62" s="150"/>
      <c r="B62" s="151"/>
      <c r="C62" s="151"/>
      <c r="D62" s="151"/>
      <c r="E62" s="115" t="s">
        <v>43</v>
      </c>
      <c r="F62" s="108"/>
      <c r="G62" s="156">
        <f>SUM(G55:G60)</f>
        <v>30000000</v>
      </c>
    </row>
    <row r="63" spans="1:7" ht="15.75" x14ac:dyDescent="0.25">
      <c r="A63" s="158"/>
      <c r="B63" s="146"/>
      <c r="C63" s="146"/>
      <c r="D63" s="146"/>
      <c r="E63" s="146"/>
      <c r="F63" s="147"/>
      <c r="G63" s="147"/>
    </row>
    <row r="64" spans="1:7" ht="15.75" x14ac:dyDescent="0.25">
      <c r="A64" s="158"/>
      <c r="B64" s="146" t="s">
        <v>1395</v>
      </c>
      <c r="C64" s="146"/>
      <c r="D64" s="146"/>
      <c r="E64" s="146"/>
      <c r="F64" s="147"/>
      <c r="G64" s="146"/>
    </row>
    <row r="65" spans="1:7" x14ac:dyDescent="0.25">
      <c r="A65" s="159"/>
      <c r="B65" s="160" t="s">
        <v>976</v>
      </c>
      <c r="C65" s="160" t="s">
        <v>31</v>
      </c>
      <c r="D65" s="129"/>
      <c r="E65" s="159" t="s">
        <v>36</v>
      </c>
      <c r="F65" s="148"/>
      <c r="G65" s="129"/>
    </row>
    <row r="66" spans="1:7" x14ac:dyDescent="0.25">
      <c r="A66" s="159"/>
      <c r="B66" s="129"/>
      <c r="C66" s="129"/>
      <c r="D66" s="129"/>
      <c r="E66" s="129"/>
      <c r="F66" s="148"/>
      <c r="G66" s="129"/>
    </row>
    <row r="67" spans="1:7" x14ac:dyDescent="0.25">
      <c r="A67" s="159"/>
      <c r="B67" s="129"/>
      <c r="C67" s="129"/>
      <c r="D67" s="129"/>
      <c r="E67" s="129"/>
      <c r="F67" s="148"/>
      <c r="G67" s="129"/>
    </row>
    <row r="68" spans="1:7" x14ac:dyDescent="0.25">
      <c r="A68" s="159"/>
      <c r="B68" s="129"/>
      <c r="C68" s="129"/>
      <c r="D68" s="129"/>
      <c r="E68" s="129"/>
      <c r="F68" s="148"/>
      <c r="G68" s="129"/>
    </row>
    <row r="69" spans="1:7" x14ac:dyDescent="0.25">
      <c r="A69" s="159"/>
      <c r="B69" s="129"/>
      <c r="C69" s="129"/>
      <c r="D69" s="129"/>
      <c r="E69" s="129"/>
      <c r="F69" s="148"/>
      <c r="G69" s="129"/>
    </row>
    <row r="70" spans="1:7" x14ac:dyDescent="0.25">
      <c r="A70" s="129"/>
      <c r="B70" s="161" t="s">
        <v>977</v>
      </c>
      <c r="C70" s="162" t="s">
        <v>768</v>
      </c>
      <c r="D70" s="162"/>
      <c r="E70" s="162" t="s">
        <v>3</v>
      </c>
      <c r="F70" s="163" t="s">
        <v>872</v>
      </c>
      <c r="G70" s="129"/>
    </row>
    <row r="71" spans="1:7" x14ac:dyDescent="0.25">
      <c r="A71" s="129"/>
      <c r="B71" s="160" t="s">
        <v>978</v>
      </c>
      <c r="C71" s="129" t="s">
        <v>33</v>
      </c>
      <c r="D71" s="129"/>
      <c r="E71" s="129" t="s">
        <v>6</v>
      </c>
      <c r="F71" s="148" t="s">
        <v>37</v>
      </c>
      <c r="G71" s="129"/>
    </row>
    <row r="73" spans="1:7" ht="15.75" x14ac:dyDescent="0.25">
      <c r="A73" s="2" t="s">
        <v>0</v>
      </c>
      <c r="B73" s="3"/>
      <c r="C73" s="3"/>
      <c r="D73" s="3"/>
      <c r="E73" s="3"/>
      <c r="F73" s="9"/>
      <c r="G73" s="4"/>
    </row>
    <row r="74" spans="1:7" ht="15.75" x14ac:dyDescent="0.25">
      <c r="A74" s="47" t="s">
        <v>1402</v>
      </c>
      <c r="B74" s="48"/>
      <c r="C74" s="2"/>
      <c r="D74" s="2"/>
      <c r="E74" s="2"/>
      <c r="F74" s="10"/>
      <c r="G74" s="4"/>
    </row>
    <row r="75" spans="1:7" ht="15.75" x14ac:dyDescent="0.25">
      <c r="A75" s="47"/>
      <c r="B75" s="48"/>
      <c r="C75" s="2"/>
      <c r="D75" s="2"/>
      <c r="E75" s="2"/>
      <c r="F75" s="10"/>
      <c r="G75" s="4"/>
    </row>
    <row r="76" spans="1:7" ht="15.75" x14ac:dyDescent="0.25">
      <c r="A76" s="145" t="s">
        <v>1403</v>
      </c>
      <c r="B76" s="145"/>
      <c r="C76" s="146"/>
      <c r="D76" s="146"/>
      <c r="E76" s="146"/>
      <c r="F76" s="147"/>
      <c r="G76" s="146"/>
    </row>
    <row r="77" spans="1:7" ht="15.75" x14ac:dyDescent="0.25">
      <c r="A77" s="145" t="s">
        <v>1404</v>
      </c>
      <c r="B77" s="145"/>
      <c r="C77" s="146"/>
      <c r="D77" s="146"/>
      <c r="E77" s="146"/>
      <c r="F77" s="147"/>
      <c r="G77" s="146"/>
    </row>
    <row r="78" spans="1:7" ht="15.75" x14ac:dyDescent="0.25">
      <c r="A78" s="145" t="s">
        <v>1405</v>
      </c>
      <c r="B78" s="145"/>
      <c r="C78" s="146"/>
      <c r="D78" s="146"/>
      <c r="E78" s="146"/>
      <c r="F78" s="147"/>
      <c r="G78" s="146"/>
    </row>
    <row r="79" spans="1:7" x14ac:dyDescent="0.25">
      <c r="A79" s="129"/>
      <c r="B79" s="129"/>
      <c r="C79" s="129"/>
      <c r="D79" s="129"/>
      <c r="E79" s="129"/>
      <c r="F79" s="148"/>
      <c r="G79" s="129"/>
    </row>
    <row r="80" spans="1:7" ht="15.75" x14ac:dyDescent="0.25">
      <c r="A80" s="114" t="s">
        <v>13</v>
      </c>
      <c r="B80" s="115" t="s">
        <v>12</v>
      </c>
      <c r="C80" s="116" t="s">
        <v>15</v>
      </c>
      <c r="D80" s="149" t="s">
        <v>521</v>
      </c>
      <c r="E80" s="116" t="s">
        <v>1</v>
      </c>
      <c r="F80" s="117" t="s">
        <v>8</v>
      </c>
      <c r="G80" s="114" t="s">
        <v>2</v>
      </c>
    </row>
    <row r="81" spans="1:7" ht="15.75" x14ac:dyDescent="0.25">
      <c r="A81" s="150">
        <v>1</v>
      </c>
      <c r="B81" s="151" t="s">
        <v>1037</v>
      </c>
      <c r="C81" s="116"/>
      <c r="D81" s="116"/>
      <c r="E81" s="116"/>
      <c r="F81" s="108">
        <v>0</v>
      </c>
      <c r="G81" s="114"/>
    </row>
    <row r="82" spans="1:7" ht="15.75" x14ac:dyDescent="0.25">
      <c r="A82" s="150">
        <v>2</v>
      </c>
      <c r="B82" s="151" t="s">
        <v>1060</v>
      </c>
      <c r="C82" s="116"/>
      <c r="D82" s="116"/>
      <c r="E82" s="116"/>
      <c r="F82" s="108">
        <v>0</v>
      </c>
      <c r="G82" s="77"/>
    </row>
    <row r="83" spans="1:7" ht="15.75" x14ac:dyDescent="0.25">
      <c r="A83" s="150">
        <v>3</v>
      </c>
      <c r="B83" s="151" t="s">
        <v>153</v>
      </c>
      <c r="C83" s="116"/>
      <c r="D83" s="116"/>
      <c r="E83" s="116"/>
      <c r="F83" s="108">
        <v>0</v>
      </c>
      <c r="G83" s="77"/>
    </row>
    <row r="84" spans="1:7" ht="15.75" x14ac:dyDescent="0.25">
      <c r="A84" s="150">
        <v>4</v>
      </c>
      <c r="B84" s="151" t="s">
        <v>1049</v>
      </c>
      <c r="C84" s="116"/>
      <c r="D84" s="116"/>
      <c r="E84" s="116"/>
      <c r="F84" s="108">
        <v>0</v>
      </c>
      <c r="G84" s="77"/>
    </row>
    <row r="85" spans="1:7" ht="15.75" x14ac:dyDescent="0.25">
      <c r="A85" s="150">
        <v>5</v>
      </c>
      <c r="B85" s="151" t="s">
        <v>38</v>
      </c>
      <c r="C85" s="107"/>
      <c r="D85" s="107"/>
      <c r="E85" s="107"/>
      <c r="F85" s="108">
        <v>0</v>
      </c>
      <c r="G85" s="152"/>
    </row>
    <row r="86" spans="1:7" ht="15.75" x14ac:dyDescent="0.25">
      <c r="A86" s="150">
        <v>6</v>
      </c>
      <c r="B86" s="151" t="s">
        <v>227</v>
      </c>
      <c r="C86" s="107"/>
      <c r="D86" s="107"/>
      <c r="E86" s="107"/>
      <c r="F86" s="108">
        <v>0</v>
      </c>
      <c r="G86" s="152"/>
    </row>
    <row r="87" spans="1:7" ht="15.75" x14ac:dyDescent="0.25">
      <c r="A87" s="150">
        <v>7</v>
      </c>
      <c r="B87" s="151" t="s">
        <v>548</v>
      </c>
      <c r="C87" s="107"/>
      <c r="D87" s="107"/>
      <c r="E87" s="107"/>
      <c r="F87" s="108">
        <v>0</v>
      </c>
      <c r="G87" s="152"/>
    </row>
    <row r="88" spans="1:7" ht="15.75" x14ac:dyDescent="0.25">
      <c r="A88" s="150">
        <v>8</v>
      </c>
      <c r="B88" s="151" t="s">
        <v>1323</v>
      </c>
      <c r="C88" s="107"/>
      <c r="D88" s="107"/>
      <c r="E88" s="107"/>
      <c r="F88" s="108">
        <v>0</v>
      </c>
      <c r="G88" s="152"/>
    </row>
    <row r="89" spans="1:7" ht="15.75" x14ac:dyDescent="0.25">
      <c r="A89" s="150">
        <v>9</v>
      </c>
      <c r="B89" s="151" t="s">
        <v>41</v>
      </c>
      <c r="C89" s="107"/>
      <c r="D89" s="107"/>
      <c r="E89" s="107"/>
      <c r="F89" s="108">
        <v>0</v>
      </c>
      <c r="G89" s="152"/>
    </row>
    <row r="90" spans="1:7" ht="15.75" x14ac:dyDescent="0.25">
      <c r="A90" s="150">
        <v>10</v>
      </c>
      <c r="B90" s="151" t="s">
        <v>42</v>
      </c>
      <c r="C90" s="107"/>
      <c r="D90" s="107"/>
      <c r="E90" s="107"/>
      <c r="F90" s="108">
        <v>0</v>
      </c>
      <c r="G90" s="152"/>
    </row>
    <row r="91" spans="1:7" ht="15.75" x14ac:dyDescent="0.25">
      <c r="A91" s="150"/>
      <c r="B91" s="151"/>
      <c r="C91" s="107"/>
      <c r="D91" s="107"/>
      <c r="E91" s="107"/>
      <c r="F91" s="108"/>
      <c r="G91" s="77">
        <f>SUM(F81:F90)</f>
        <v>0</v>
      </c>
    </row>
    <row r="92" spans="1:7" ht="15.75" x14ac:dyDescent="0.25">
      <c r="A92" s="150"/>
      <c r="B92" s="151"/>
      <c r="C92" s="153"/>
      <c r="D92" s="119"/>
      <c r="E92" s="107"/>
      <c r="F92" s="108"/>
      <c r="G92" s="77"/>
    </row>
    <row r="93" spans="1:7" ht="15.75" x14ac:dyDescent="0.25">
      <c r="A93" s="150">
        <v>11</v>
      </c>
      <c r="B93" s="18" t="s">
        <v>1406</v>
      </c>
      <c r="C93" s="26" t="s">
        <v>272</v>
      </c>
      <c r="D93" s="119" t="s">
        <v>1407</v>
      </c>
      <c r="E93" s="107" t="s">
        <v>1411</v>
      </c>
      <c r="F93" s="108"/>
      <c r="G93" s="77">
        <v>2075000</v>
      </c>
    </row>
    <row r="94" spans="1:7" ht="15.75" x14ac:dyDescent="0.25">
      <c r="A94" s="150">
        <v>12</v>
      </c>
      <c r="B94" s="18" t="s">
        <v>1408</v>
      </c>
      <c r="C94" s="26" t="s">
        <v>272</v>
      </c>
      <c r="D94" s="119" t="s">
        <v>1409</v>
      </c>
      <c r="E94" s="107" t="s">
        <v>1410</v>
      </c>
      <c r="F94" s="108"/>
      <c r="G94" s="77">
        <v>460000</v>
      </c>
    </row>
    <row r="95" spans="1:7" ht="15.75" x14ac:dyDescent="0.25">
      <c r="A95" s="150"/>
      <c r="B95" s="151"/>
      <c r="C95" s="26"/>
      <c r="D95" s="107"/>
      <c r="E95" s="107"/>
      <c r="F95" s="108"/>
      <c r="G95" s="77"/>
    </row>
    <row r="96" spans="1:7" ht="15.75" x14ac:dyDescent="0.25">
      <c r="A96" s="150"/>
      <c r="B96" s="151"/>
      <c r="C96" s="107"/>
      <c r="D96" s="107"/>
      <c r="E96" s="107"/>
      <c r="F96" s="108"/>
      <c r="G96" s="77"/>
    </row>
    <row r="97" spans="1:7" ht="15.75" x14ac:dyDescent="0.25">
      <c r="A97" s="150"/>
      <c r="B97" s="151"/>
      <c r="C97" s="107"/>
      <c r="D97" s="107"/>
      <c r="E97" s="107"/>
      <c r="F97" s="108"/>
      <c r="G97" s="77"/>
    </row>
    <row r="98" spans="1:7" ht="15.75" x14ac:dyDescent="0.25">
      <c r="A98" s="150"/>
      <c r="B98" s="151"/>
      <c r="C98" s="151"/>
      <c r="D98" s="151"/>
      <c r="E98" s="115" t="s">
        <v>43</v>
      </c>
      <c r="F98" s="108"/>
      <c r="G98" s="156">
        <f>SUM(G91:G96)</f>
        <v>2535000</v>
      </c>
    </row>
    <row r="99" spans="1:7" ht="15.75" x14ac:dyDescent="0.25">
      <c r="A99" s="158"/>
      <c r="B99" s="146"/>
      <c r="C99" s="146"/>
      <c r="D99" s="146"/>
      <c r="E99" s="146"/>
      <c r="F99" s="147"/>
      <c r="G99" s="147"/>
    </row>
    <row r="100" spans="1:7" ht="15.75" x14ac:dyDescent="0.25">
      <c r="A100" s="158"/>
      <c r="B100" s="146" t="s">
        <v>1412</v>
      </c>
      <c r="C100" s="146"/>
      <c r="D100" s="146"/>
      <c r="E100" s="146"/>
      <c r="F100" s="147"/>
      <c r="G100" s="146"/>
    </row>
    <row r="101" spans="1:7" x14ac:dyDescent="0.25">
      <c r="A101" s="159"/>
      <c r="B101" s="160" t="s">
        <v>976</v>
      </c>
      <c r="C101" s="160" t="s">
        <v>31</v>
      </c>
      <c r="D101" s="129"/>
      <c r="E101" s="159" t="s">
        <v>36</v>
      </c>
      <c r="F101" s="148"/>
      <c r="G101" s="129"/>
    </row>
    <row r="102" spans="1:7" x14ac:dyDescent="0.25">
      <c r="A102" s="159"/>
      <c r="B102" s="129"/>
      <c r="C102" s="129"/>
      <c r="D102" s="129"/>
      <c r="E102" s="129"/>
      <c r="F102" s="148"/>
      <c r="G102" s="129"/>
    </row>
    <row r="103" spans="1:7" x14ac:dyDescent="0.25">
      <c r="A103" s="159"/>
      <c r="B103" s="129"/>
      <c r="C103" s="129"/>
      <c r="D103" s="129"/>
      <c r="E103" s="129"/>
      <c r="F103" s="148"/>
      <c r="G103" s="129"/>
    </row>
    <row r="104" spans="1:7" x14ac:dyDescent="0.25">
      <c r="A104" s="159"/>
      <c r="B104" s="129"/>
      <c r="C104" s="129"/>
      <c r="D104" s="129"/>
      <c r="E104" s="129"/>
      <c r="F104" s="148"/>
      <c r="G104" s="129"/>
    </row>
    <row r="105" spans="1:7" x14ac:dyDescent="0.25">
      <c r="A105" s="159"/>
      <c r="B105" s="129"/>
      <c r="C105" s="129"/>
      <c r="D105" s="129"/>
      <c r="E105" s="129"/>
      <c r="F105" s="148"/>
      <c r="G105" s="129"/>
    </row>
    <row r="106" spans="1:7" x14ac:dyDescent="0.25">
      <c r="A106" s="129"/>
      <c r="B106" s="161" t="s">
        <v>977</v>
      </c>
      <c r="C106" s="162" t="s">
        <v>768</v>
      </c>
      <c r="D106" s="162"/>
      <c r="E106" s="162" t="s">
        <v>3</v>
      </c>
      <c r="F106" s="163" t="s">
        <v>1413</v>
      </c>
      <c r="G106" s="129"/>
    </row>
    <row r="107" spans="1:7" x14ac:dyDescent="0.25">
      <c r="A107" s="129"/>
      <c r="B107" s="160" t="s">
        <v>978</v>
      </c>
      <c r="C107" s="129" t="s">
        <v>33</v>
      </c>
      <c r="D107" s="129"/>
      <c r="E107" s="129" t="s">
        <v>6</v>
      </c>
      <c r="F107" s="148" t="s">
        <v>37</v>
      </c>
      <c r="G107" s="129"/>
    </row>
    <row r="109" spans="1:7" ht="15.75" x14ac:dyDescent="0.25">
      <c r="A109" s="2" t="s">
        <v>0</v>
      </c>
      <c r="B109" s="3"/>
      <c r="C109" s="3"/>
      <c r="D109" s="3"/>
      <c r="E109" s="3"/>
      <c r="F109" s="9"/>
      <c r="G109" s="4"/>
    </row>
    <row r="110" spans="1:7" ht="15.75" x14ac:dyDescent="0.25">
      <c r="A110" s="47" t="s">
        <v>1414</v>
      </c>
      <c r="B110" s="48"/>
      <c r="C110" s="2"/>
      <c r="D110" s="2"/>
      <c r="E110" s="2"/>
      <c r="F110" s="10"/>
      <c r="G110" s="4"/>
    </row>
    <row r="111" spans="1:7" ht="15.75" x14ac:dyDescent="0.25">
      <c r="A111" s="47"/>
      <c r="B111" s="48"/>
      <c r="C111" s="2"/>
      <c r="D111" s="2"/>
      <c r="E111" s="2"/>
      <c r="F111" s="10"/>
      <c r="G111" s="4"/>
    </row>
    <row r="112" spans="1:7" ht="15.75" x14ac:dyDescent="0.25">
      <c r="A112" s="145" t="s">
        <v>1417</v>
      </c>
      <c r="B112" s="145"/>
      <c r="C112" s="146"/>
      <c r="D112" s="146"/>
      <c r="E112" s="146"/>
      <c r="F112" s="147"/>
      <c r="G112" s="146"/>
    </row>
    <row r="113" spans="1:7" ht="15.75" x14ac:dyDescent="0.25">
      <c r="A113" s="145" t="s">
        <v>1415</v>
      </c>
      <c r="B113" s="145"/>
      <c r="C113" s="146"/>
      <c r="D113" s="146"/>
      <c r="E113" s="146"/>
      <c r="F113" s="147"/>
      <c r="G113" s="146"/>
    </row>
    <row r="114" spans="1:7" ht="15.75" x14ac:dyDescent="0.25">
      <c r="A114" s="145" t="s">
        <v>1416</v>
      </c>
      <c r="B114" s="145"/>
      <c r="C114" s="146"/>
      <c r="D114" s="146"/>
      <c r="E114" s="146"/>
      <c r="F114" s="147"/>
      <c r="G114" s="146"/>
    </row>
    <row r="115" spans="1:7" x14ac:dyDescent="0.25">
      <c r="A115" s="129"/>
      <c r="B115" s="129"/>
      <c r="C115" s="129"/>
      <c r="D115" s="129"/>
      <c r="E115" s="129"/>
      <c r="F115" s="148"/>
      <c r="G115" s="129"/>
    </row>
    <row r="116" spans="1:7" ht="15.75" x14ac:dyDescent="0.25">
      <c r="A116" s="114" t="s">
        <v>13</v>
      </c>
      <c r="B116" s="115" t="s">
        <v>12</v>
      </c>
      <c r="C116" s="116" t="s">
        <v>15</v>
      </c>
      <c r="D116" s="149" t="s">
        <v>521</v>
      </c>
      <c r="E116" s="116" t="s">
        <v>1</v>
      </c>
      <c r="F116" s="117" t="s">
        <v>8</v>
      </c>
      <c r="G116" s="114" t="s">
        <v>2</v>
      </c>
    </row>
    <row r="117" spans="1:7" ht="15.75" x14ac:dyDescent="0.25">
      <c r="A117" s="150">
        <v>1</v>
      </c>
      <c r="B117" s="151" t="s">
        <v>1037</v>
      </c>
      <c r="C117" s="116"/>
      <c r="D117" s="116"/>
      <c r="E117" s="116"/>
      <c r="F117" s="108">
        <v>0</v>
      </c>
      <c r="G117" s="114"/>
    </row>
    <row r="118" spans="1:7" ht="15.75" x14ac:dyDescent="0.25">
      <c r="A118" s="150">
        <v>2</v>
      </c>
      <c r="B118" s="151" t="s">
        <v>1060</v>
      </c>
      <c r="C118" s="116"/>
      <c r="D118" s="116"/>
      <c r="E118" s="116"/>
      <c r="F118" s="108">
        <v>0</v>
      </c>
      <c r="G118" s="77"/>
    </row>
    <row r="119" spans="1:7" ht="15.75" x14ac:dyDescent="0.25">
      <c r="A119" s="150">
        <v>3</v>
      </c>
      <c r="B119" s="151" t="s">
        <v>153</v>
      </c>
      <c r="C119" s="116"/>
      <c r="D119" s="116"/>
      <c r="E119" s="116"/>
      <c r="F119" s="108">
        <v>0</v>
      </c>
      <c r="G119" s="77"/>
    </row>
    <row r="120" spans="1:7" ht="15.75" x14ac:dyDescent="0.25">
      <c r="A120" s="150">
        <v>4</v>
      </c>
      <c r="B120" s="151" t="s">
        <v>1049</v>
      </c>
      <c r="C120" s="116"/>
      <c r="D120" s="116"/>
      <c r="E120" s="116"/>
      <c r="F120" s="108">
        <v>0</v>
      </c>
      <c r="G120" s="77"/>
    </row>
    <row r="121" spans="1:7" ht="15.75" x14ac:dyDescent="0.25">
      <c r="A121" s="150">
        <v>5</v>
      </c>
      <c r="B121" s="151" t="s">
        <v>38</v>
      </c>
      <c r="C121" s="107"/>
      <c r="D121" s="107"/>
      <c r="E121" s="107"/>
      <c r="F121" s="108">
        <v>0</v>
      </c>
      <c r="G121" s="152"/>
    </row>
    <row r="122" spans="1:7" ht="15.75" x14ac:dyDescent="0.25">
      <c r="A122" s="150">
        <v>6</v>
      </c>
      <c r="B122" s="151" t="s">
        <v>227</v>
      </c>
      <c r="C122" s="107"/>
      <c r="D122" s="107"/>
      <c r="E122" s="107"/>
      <c r="F122" s="108">
        <v>0</v>
      </c>
      <c r="G122" s="152"/>
    </row>
    <row r="123" spans="1:7" ht="15.75" x14ac:dyDescent="0.25">
      <c r="A123" s="150">
        <v>7</v>
      </c>
      <c r="B123" s="151" t="s">
        <v>548</v>
      </c>
      <c r="C123" s="107"/>
      <c r="D123" s="107"/>
      <c r="E123" s="107"/>
      <c r="F123" s="108">
        <v>0</v>
      </c>
      <c r="G123" s="152"/>
    </row>
    <row r="124" spans="1:7" ht="15.75" x14ac:dyDescent="0.25">
      <c r="A124" s="150">
        <v>8</v>
      </c>
      <c r="B124" s="151" t="s">
        <v>1323</v>
      </c>
      <c r="C124" s="107"/>
      <c r="D124" s="107"/>
      <c r="E124" s="107"/>
      <c r="F124" s="108">
        <v>0</v>
      </c>
      <c r="G124" s="152"/>
    </row>
    <row r="125" spans="1:7" ht="15.75" x14ac:dyDescent="0.25">
      <c r="A125" s="150">
        <v>9</v>
      </c>
      <c r="B125" s="151" t="s">
        <v>41</v>
      </c>
      <c r="C125" s="107"/>
      <c r="D125" s="107"/>
      <c r="E125" s="107"/>
      <c r="F125" s="108">
        <v>0</v>
      </c>
      <c r="G125" s="152"/>
    </row>
    <row r="126" spans="1:7" ht="15.75" x14ac:dyDescent="0.25">
      <c r="A126" s="150">
        <v>10</v>
      </c>
      <c r="B126" s="151" t="s">
        <v>42</v>
      </c>
      <c r="C126" s="107"/>
      <c r="D126" s="107"/>
      <c r="E126" s="107"/>
      <c r="F126" s="108">
        <v>0</v>
      </c>
      <c r="G126" s="152"/>
    </row>
    <row r="127" spans="1:7" ht="15.75" x14ac:dyDescent="0.25">
      <c r="A127" s="150"/>
      <c r="B127" s="151"/>
      <c r="C127" s="107"/>
      <c r="D127" s="107"/>
      <c r="E127" s="107"/>
      <c r="F127" s="108"/>
      <c r="G127" s="77">
        <f>SUM(F117:F126)</f>
        <v>0</v>
      </c>
    </row>
    <row r="128" spans="1:7" ht="15.75" x14ac:dyDescent="0.25">
      <c r="A128" s="150"/>
      <c r="B128" s="151"/>
      <c r="C128" s="153"/>
      <c r="D128" s="119"/>
      <c r="E128" s="107"/>
      <c r="F128" s="108"/>
      <c r="G128" s="77"/>
    </row>
    <row r="129" spans="1:7" ht="15.75" x14ac:dyDescent="0.25">
      <c r="A129" s="150">
        <v>11</v>
      </c>
      <c r="B129" s="18" t="s">
        <v>1418</v>
      </c>
      <c r="C129" s="26" t="s">
        <v>611</v>
      </c>
      <c r="D129" s="119"/>
      <c r="E129" s="107"/>
      <c r="F129" s="108"/>
      <c r="G129" s="77">
        <v>760000</v>
      </c>
    </row>
    <row r="130" spans="1:7" ht="15.75" x14ac:dyDescent="0.25">
      <c r="A130" s="150"/>
      <c r="B130" s="18"/>
      <c r="C130" s="26"/>
      <c r="D130" s="119"/>
      <c r="E130" s="107"/>
      <c r="F130" s="108"/>
      <c r="G130" s="77"/>
    </row>
    <row r="131" spans="1:7" ht="15.75" x14ac:dyDescent="0.25">
      <c r="A131" s="150"/>
      <c r="B131" s="151"/>
      <c r="C131" s="26"/>
      <c r="D131" s="107"/>
      <c r="E131" s="107"/>
      <c r="F131" s="108"/>
      <c r="G131" s="77"/>
    </row>
    <row r="132" spans="1:7" ht="15.75" x14ac:dyDescent="0.25">
      <c r="A132" s="150"/>
      <c r="B132" s="151"/>
      <c r="C132" s="107"/>
      <c r="D132" s="107"/>
      <c r="E132" s="107"/>
      <c r="F132" s="108"/>
      <c r="G132" s="77"/>
    </row>
    <row r="133" spans="1:7" ht="15.75" x14ac:dyDescent="0.25">
      <c r="A133" s="150"/>
      <c r="B133" s="151"/>
      <c r="C133" s="107"/>
      <c r="D133" s="107"/>
      <c r="E133" s="107"/>
      <c r="F133" s="108"/>
      <c r="G133" s="77"/>
    </row>
    <row r="134" spans="1:7" ht="15.75" x14ac:dyDescent="0.25">
      <c r="A134" s="150"/>
      <c r="B134" s="151"/>
      <c r="C134" s="151"/>
      <c r="D134" s="151"/>
      <c r="E134" s="115" t="s">
        <v>43</v>
      </c>
      <c r="F134" s="108"/>
      <c r="G134" s="156">
        <f>SUM(G127:G132)</f>
        <v>760000</v>
      </c>
    </row>
    <row r="135" spans="1:7" ht="15.75" x14ac:dyDescent="0.25">
      <c r="A135" s="158"/>
      <c r="B135" s="146"/>
      <c r="C135" s="146"/>
      <c r="D135" s="146"/>
      <c r="E135" s="146"/>
      <c r="F135" s="147"/>
      <c r="G135" s="147"/>
    </row>
    <row r="136" spans="1:7" ht="15.75" x14ac:dyDescent="0.25">
      <c r="A136" s="158"/>
      <c r="B136" s="146" t="s">
        <v>1419</v>
      </c>
      <c r="C136" s="146"/>
      <c r="D136" s="146"/>
      <c r="E136" s="146"/>
      <c r="F136" s="147"/>
      <c r="G136" s="146"/>
    </row>
    <row r="137" spans="1:7" x14ac:dyDescent="0.25">
      <c r="A137" s="159"/>
      <c r="B137" s="160" t="s">
        <v>976</v>
      </c>
      <c r="C137" s="160" t="s">
        <v>31</v>
      </c>
      <c r="D137" s="129"/>
      <c r="E137" s="159" t="s">
        <v>36</v>
      </c>
      <c r="F137" s="148"/>
      <c r="G137" s="129"/>
    </row>
    <row r="138" spans="1:7" x14ac:dyDescent="0.25">
      <c r="A138" s="159"/>
      <c r="B138" s="129"/>
      <c r="C138" s="129"/>
      <c r="D138" s="129"/>
      <c r="E138" s="129"/>
      <c r="F138" s="148"/>
      <c r="G138" s="129"/>
    </row>
    <row r="139" spans="1:7" x14ac:dyDescent="0.25">
      <c r="A139" s="159"/>
      <c r="B139" s="129"/>
      <c r="C139" s="129"/>
      <c r="D139" s="129"/>
      <c r="E139" s="129"/>
      <c r="F139" s="148"/>
      <c r="G139" s="129"/>
    </row>
    <row r="140" spans="1:7" x14ac:dyDescent="0.25">
      <c r="A140" s="159"/>
      <c r="B140" s="129"/>
      <c r="C140" s="129"/>
      <c r="D140" s="129"/>
      <c r="E140" s="129"/>
      <c r="F140" s="148"/>
      <c r="G140" s="129"/>
    </row>
    <row r="141" spans="1:7" x14ac:dyDescent="0.25">
      <c r="A141" s="159"/>
      <c r="B141" s="129"/>
      <c r="C141" s="129"/>
      <c r="D141" s="129"/>
      <c r="E141" s="129"/>
      <c r="F141" s="148"/>
      <c r="G141" s="129"/>
    </row>
    <row r="142" spans="1:7" x14ac:dyDescent="0.25">
      <c r="A142" s="129"/>
      <c r="B142" s="161" t="s">
        <v>977</v>
      </c>
      <c r="C142" s="162" t="s">
        <v>768</v>
      </c>
      <c r="D142" s="162"/>
      <c r="E142" s="162" t="s">
        <v>3</v>
      </c>
      <c r="F142" s="163" t="s">
        <v>1413</v>
      </c>
      <c r="G142" s="129"/>
    </row>
    <row r="143" spans="1:7" x14ac:dyDescent="0.25">
      <c r="A143" s="129"/>
      <c r="B143" s="160" t="s">
        <v>978</v>
      </c>
      <c r="C143" s="129" t="s">
        <v>33</v>
      </c>
      <c r="D143" s="129"/>
      <c r="E143" s="129" t="s">
        <v>6</v>
      </c>
      <c r="F143" s="148" t="s">
        <v>37</v>
      </c>
      <c r="G143" s="129"/>
    </row>
    <row r="145" spans="1:7" ht="15.75" x14ac:dyDescent="0.25">
      <c r="A145" s="2" t="s">
        <v>0</v>
      </c>
      <c r="B145" s="3"/>
      <c r="C145" s="3"/>
      <c r="D145" s="3"/>
      <c r="E145" s="3"/>
      <c r="F145" s="9"/>
      <c r="G145" s="4"/>
    </row>
    <row r="146" spans="1:7" ht="15.75" x14ac:dyDescent="0.25">
      <c r="A146" s="47" t="s">
        <v>1420</v>
      </c>
      <c r="B146" s="48"/>
      <c r="C146" s="2"/>
      <c r="D146" s="2"/>
      <c r="E146" s="2"/>
      <c r="F146" s="10"/>
      <c r="G146" s="4"/>
    </row>
    <row r="147" spans="1:7" ht="15.75" x14ac:dyDescent="0.25">
      <c r="A147" s="47"/>
      <c r="B147" s="48"/>
      <c r="C147" s="2"/>
      <c r="D147" s="2"/>
      <c r="E147" s="2"/>
      <c r="F147" s="10"/>
      <c r="G147" s="4"/>
    </row>
    <row r="148" spans="1:7" ht="15.75" x14ac:dyDescent="0.25">
      <c r="A148" s="145" t="s">
        <v>1421</v>
      </c>
      <c r="B148" s="145"/>
      <c r="C148" s="146"/>
      <c r="D148" s="146"/>
      <c r="E148" s="146"/>
      <c r="F148" s="147"/>
      <c r="G148" s="146"/>
    </row>
    <row r="149" spans="1:7" ht="15.75" x14ac:dyDescent="0.25">
      <c r="A149" s="145" t="s">
        <v>1422</v>
      </c>
      <c r="B149" s="145"/>
      <c r="C149" s="146"/>
      <c r="D149" s="146"/>
      <c r="E149" s="146"/>
      <c r="F149" s="147"/>
      <c r="G149" s="146"/>
    </row>
    <row r="150" spans="1:7" ht="15.75" x14ac:dyDescent="0.25">
      <c r="A150" s="145" t="s">
        <v>994</v>
      </c>
      <c r="B150" s="145"/>
      <c r="C150" s="146"/>
      <c r="D150" s="146"/>
      <c r="E150" s="146"/>
      <c r="F150" s="147"/>
      <c r="G150" s="146"/>
    </row>
    <row r="151" spans="1:7" x14ac:dyDescent="0.25">
      <c r="A151" s="129"/>
      <c r="B151" s="129"/>
      <c r="C151" s="129"/>
      <c r="D151" s="129"/>
      <c r="E151" s="129"/>
      <c r="F151" s="148"/>
      <c r="G151" s="129"/>
    </row>
    <row r="152" spans="1:7" ht="15.75" x14ac:dyDescent="0.25">
      <c r="A152" s="114" t="s">
        <v>13</v>
      </c>
      <c r="B152" s="115" t="s">
        <v>12</v>
      </c>
      <c r="C152" s="116" t="s">
        <v>15</v>
      </c>
      <c r="D152" s="149" t="s">
        <v>521</v>
      </c>
      <c r="E152" s="116" t="s">
        <v>1</v>
      </c>
      <c r="F152" s="117" t="s">
        <v>8</v>
      </c>
      <c r="G152" s="114" t="s">
        <v>2</v>
      </c>
    </row>
    <row r="153" spans="1:7" ht="15.75" x14ac:dyDescent="0.25">
      <c r="A153" s="150">
        <v>1</v>
      </c>
      <c r="B153" s="151" t="s">
        <v>1037</v>
      </c>
      <c r="C153" s="116"/>
      <c r="D153" s="116"/>
      <c r="E153" s="116"/>
      <c r="F153" s="108">
        <v>66000</v>
      </c>
      <c r="G153" s="114"/>
    </row>
    <row r="154" spans="1:7" ht="15.75" x14ac:dyDescent="0.25">
      <c r="A154" s="150">
        <v>2</v>
      </c>
      <c r="B154" s="151" t="s">
        <v>39</v>
      </c>
      <c r="C154" s="116"/>
      <c r="D154" s="116"/>
      <c r="E154" s="116"/>
      <c r="F154" s="108">
        <v>23333800</v>
      </c>
      <c r="G154" s="77"/>
    </row>
    <row r="155" spans="1:7" ht="15.75" x14ac:dyDescent="0.25">
      <c r="A155" s="150">
        <v>3</v>
      </c>
      <c r="B155" s="151" t="s">
        <v>153</v>
      </c>
      <c r="C155" s="116"/>
      <c r="D155" s="116"/>
      <c r="E155" s="116"/>
      <c r="F155" s="108">
        <v>0</v>
      </c>
      <c r="G155" s="77"/>
    </row>
    <row r="156" spans="1:7" ht="15.75" x14ac:dyDescent="0.25">
      <c r="A156" s="150">
        <v>4</v>
      </c>
      <c r="B156" s="151" t="s">
        <v>1049</v>
      </c>
      <c r="C156" s="116"/>
      <c r="D156" s="116"/>
      <c r="E156" s="116"/>
      <c r="F156" s="108">
        <v>0</v>
      </c>
      <c r="G156" s="77"/>
    </row>
    <row r="157" spans="1:7" ht="15.75" x14ac:dyDescent="0.25">
      <c r="A157" s="150">
        <v>5</v>
      </c>
      <c r="B157" s="151" t="s">
        <v>38</v>
      </c>
      <c r="C157" s="107"/>
      <c r="D157" s="107"/>
      <c r="E157" s="107"/>
      <c r="F157" s="108">
        <v>584995</v>
      </c>
      <c r="G157" s="152"/>
    </row>
    <row r="158" spans="1:7" ht="15.75" x14ac:dyDescent="0.25">
      <c r="A158" s="150">
        <v>6</v>
      </c>
      <c r="B158" s="151" t="s">
        <v>227</v>
      </c>
      <c r="C158" s="107"/>
      <c r="D158" s="107"/>
      <c r="E158" s="107"/>
      <c r="F158" s="108">
        <v>0</v>
      </c>
      <c r="G158" s="152"/>
    </row>
    <row r="159" spans="1:7" ht="15.75" x14ac:dyDescent="0.25">
      <c r="A159" s="150">
        <v>7</v>
      </c>
      <c r="B159" s="151" t="s">
        <v>548</v>
      </c>
      <c r="C159" s="107"/>
      <c r="D159" s="107"/>
      <c r="E159" s="107"/>
      <c r="F159" s="108">
        <v>0</v>
      </c>
      <c r="G159" s="152"/>
    </row>
    <row r="160" spans="1:7" ht="15.75" x14ac:dyDescent="0.25">
      <c r="A160" s="150">
        <v>8</v>
      </c>
      <c r="B160" s="151" t="s">
        <v>1323</v>
      </c>
      <c r="C160" s="107"/>
      <c r="D160" s="107"/>
      <c r="E160" s="107"/>
      <c r="F160" s="108">
        <v>0</v>
      </c>
      <c r="G160" s="152"/>
    </row>
    <row r="161" spans="1:7" ht="15.75" x14ac:dyDescent="0.25">
      <c r="A161" s="150">
        <v>9</v>
      </c>
      <c r="B161" s="151" t="s">
        <v>41</v>
      </c>
      <c r="C161" s="107"/>
      <c r="D161" s="107"/>
      <c r="E161" s="107"/>
      <c r="F161" s="108">
        <v>33998</v>
      </c>
      <c r="G161" s="152"/>
    </row>
    <row r="162" spans="1:7" ht="15.75" x14ac:dyDescent="0.25">
      <c r="A162" s="150">
        <v>10</v>
      </c>
      <c r="B162" s="151" t="s">
        <v>42</v>
      </c>
      <c r="C162" s="107"/>
      <c r="D162" s="107"/>
      <c r="E162" s="107"/>
      <c r="F162" s="108">
        <v>200000</v>
      </c>
      <c r="G162" s="152"/>
    </row>
    <row r="163" spans="1:7" ht="15.75" x14ac:dyDescent="0.25">
      <c r="A163" s="150"/>
      <c r="B163" s="151"/>
      <c r="C163" s="107"/>
      <c r="D163" s="107"/>
      <c r="E163" s="107"/>
      <c r="F163" s="108"/>
      <c r="G163" s="77">
        <f>SUM(F153:F162)</f>
        <v>24218793</v>
      </c>
    </row>
    <row r="164" spans="1:7" ht="15.75" x14ac:dyDescent="0.25">
      <c r="A164" s="150"/>
      <c r="B164" s="151"/>
      <c r="C164" s="153"/>
      <c r="D164" s="119"/>
      <c r="E164" s="107"/>
      <c r="F164" s="108"/>
      <c r="G164" s="77"/>
    </row>
    <row r="165" spans="1:7" ht="15.75" x14ac:dyDescent="0.25">
      <c r="A165" s="150">
        <v>11</v>
      </c>
      <c r="B165" s="18" t="s">
        <v>1423</v>
      </c>
      <c r="C165" s="26" t="s">
        <v>611</v>
      </c>
      <c r="D165" s="119" t="s">
        <v>1424</v>
      </c>
      <c r="E165" s="107"/>
      <c r="F165" s="108"/>
      <c r="G165" s="77">
        <v>3826500</v>
      </c>
    </row>
    <row r="166" spans="1:7" ht="15.75" x14ac:dyDescent="0.25">
      <c r="A166" s="150">
        <v>12</v>
      </c>
      <c r="B166" s="18" t="s">
        <v>1425</v>
      </c>
      <c r="C166" s="26" t="s">
        <v>611</v>
      </c>
      <c r="D166" s="119">
        <v>6916378082</v>
      </c>
      <c r="E166" s="107"/>
      <c r="F166" s="108"/>
      <c r="G166" s="77">
        <v>2500000</v>
      </c>
    </row>
    <row r="167" spans="1:7" ht="15.75" x14ac:dyDescent="0.25">
      <c r="A167" s="150">
        <v>13</v>
      </c>
      <c r="B167" s="18" t="s">
        <v>1426</v>
      </c>
      <c r="C167" s="26" t="s">
        <v>611</v>
      </c>
      <c r="D167" s="107"/>
      <c r="E167" s="107"/>
      <c r="F167" s="108"/>
      <c r="G167" s="77">
        <v>3673500</v>
      </c>
    </row>
    <row r="168" spans="1:7" ht="15.75" x14ac:dyDescent="0.25">
      <c r="A168" s="150"/>
      <c r="B168" s="151"/>
      <c r="C168" s="107"/>
      <c r="D168" s="107"/>
      <c r="E168" s="107"/>
      <c r="F168" s="108"/>
      <c r="G168" s="77"/>
    </row>
    <row r="169" spans="1:7" ht="15.75" x14ac:dyDescent="0.25">
      <c r="A169" s="150"/>
      <c r="B169" s="151"/>
      <c r="C169" s="107"/>
      <c r="D169" s="107"/>
      <c r="E169" s="107"/>
      <c r="F169" s="108"/>
      <c r="G169" s="77"/>
    </row>
    <row r="170" spans="1:7" ht="15.75" x14ac:dyDescent="0.25">
      <c r="A170" s="150"/>
      <c r="B170" s="151"/>
      <c r="C170" s="151"/>
      <c r="D170" s="151"/>
      <c r="E170" s="115" t="s">
        <v>43</v>
      </c>
      <c r="F170" s="108"/>
      <c r="G170" s="156">
        <f>SUM(G163:G168)</f>
        <v>34218793</v>
      </c>
    </row>
    <row r="171" spans="1:7" ht="15.75" x14ac:dyDescent="0.25">
      <c r="A171" s="158"/>
      <c r="B171" s="146"/>
      <c r="C171" s="146"/>
      <c r="D171" s="146"/>
      <c r="E171" s="146"/>
      <c r="F171" s="147"/>
      <c r="G171" s="147"/>
    </row>
    <row r="172" spans="1:7" ht="15.75" x14ac:dyDescent="0.25">
      <c r="A172" s="158"/>
      <c r="B172" s="146" t="s">
        <v>1427</v>
      </c>
      <c r="C172" s="146"/>
      <c r="D172" s="146"/>
      <c r="E172" s="146"/>
      <c r="F172" s="147"/>
      <c r="G172" s="146"/>
    </row>
    <row r="173" spans="1:7" x14ac:dyDescent="0.25">
      <c r="A173" s="159"/>
      <c r="B173" s="160" t="s">
        <v>976</v>
      </c>
      <c r="C173" s="160" t="s">
        <v>31</v>
      </c>
      <c r="D173" s="129"/>
      <c r="E173" s="159" t="s">
        <v>36</v>
      </c>
      <c r="F173" s="148"/>
      <c r="G173" s="129"/>
    </row>
    <row r="174" spans="1:7" x14ac:dyDescent="0.25">
      <c r="A174" s="159"/>
      <c r="B174" s="129"/>
      <c r="C174" s="129"/>
      <c r="D174" s="129"/>
      <c r="E174" s="129"/>
      <c r="F174" s="148"/>
      <c r="G174" s="129"/>
    </row>
    <row r="175" spans="1:7" x14ac:dyDescent="0.25">
      <c r="A175" s="159"/>
      <c r="B175" s="129"/>
      <c r="C175" s="129"/>
      <c r="D175" s="129"/>
      <c r="E175" s="129"/>
      <c r="F175" s="148"/>
      <c r="G175" s="129"/>
    </row>
    <row r="176" spans="1:7" x14ac:dyDescent="0.25">
      <c r="A176" s="159"/>
      <c r="B176" s="129"/>
      <c r="C176" s="129"/>
      <c r="D176" s="129"/>
      <c r="E176" s="129"/>
      <c r="F176" s="148"/>
      <c r="G176" s="129"/>
    </row>
    <row r="177" spans="1:7" x14ac:dyDescent="0.25">
      <c r="A177" s="159"/>
      <c r="B177" s="129"/>
      <c r="C177" s="129"/>
      <c r="D177" s="129"/>
      <c r="E177" s="129"/>
      <c r="F177" s="148"/>
      <c r="G177" s="129"/>
    </row>
    <row r="178" spans="1:7" x14ac:dyDescent="0.25">
      <c r="A178" s="129"/>
      <c r="B178" s="161" t="s">
        <v>977</v>
      </c>
      <c r="C178" s="162" t="s">
        <v>768</v>
      </c>
      <c r="D178" s="162"/>
      <c r="E178" s="162" t="s">
        <v>3</v>
      </c>
      <c r="F178" s="163" t="s">
        <v>1413</v>
      </c>
      <c r="G178" s="129"/>
    </row>
    <row r="179" spans="1:7" x14ac:dyDescent="0.25">
      <c r="A179" s="129"/>
      <c r="B179" s="160" t="s">
        <v>978</v>
      </c>
      <c r="C179" s="129" t="s">
        <v>33</v>
      </c>
      <c r="D179" s="129"/>
      <c r="E179" s="129" t="s">
        <v>6</v>
      </c>
      <c r="F179" s="148" t="s">
        <v>37</v>
      </c>
      <c r="G179" s="129"/>
    </row>
  </sheetData>
  <pageMargins left="0.7" right="0.7" top="0.75" bottom="0.75" header="0.3" footer="0.3"/>
  <pageSetup paperSize="5" scale="75" orientation="landscape" horizontalDpi="4294967293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topLeftCell="A43" zoomScale="85" zoomScaleNormal="85" workbookViewId="0">
      <selection activeCell="D65" sqref="D65"/>
    </sheetView>
  </sheetViews>
  <sheetFormatPr defaultRowHeight="15" x14ac:dyDescent="0.25"/>
  <cols>
    <col min="1" max="1" width="3.5703125" style="1" customWidth="1"/>
    <col min="2" max="2" width="69.7109375" style="1" bestFit="1" customWidth="1"/>
    <col min="3" max="3" width="20.85546875" style="1" customWidth="1"/>
    <col min="4" max="4" width="22.140625" style="1" customWidth="1"/>
    <col min="5" max="5" width="29" style="1" customWidth="1"/>
    <col min="6" max="7" width="17.5703125" style="1" customWidth="1"/>
    <col min="8" max="8" width="14.42578125" style="1" customWidth="1"/>
    <col min="9" max="16384" width="9.140625" style="1"/>
  </cols>
  <sheetData>
    <row r="1" spans="1:7" ht="15.75" x14ac:dyDescent="0.25">
      <c r="A1" s="2" t="s">
        <v>0</v>
      </c>
      <c r="B1" s="3"/>
      <c r="C1" s="3"/>
      <c r="D1" s="3"/>
      <c r="E1" s="3"/>
      <c r="F1" s="9"/>
      <c r="G1" s="4"/>
    </row>
    <row r="2" spans="1:7" ht="15.75" x14ac:dyDescent="0.25">
      <c r="A2" s="47" t="s">
        <v>1441</v>
      </c>
      <c r="B2" s="48"/>
      <c r="C2" s="2"/>
      <c r="D2" s="2"/>
      <c r="E2" s="2"/>
      <c r="F2" s="10"/>
      <c r="G2" s="4"/>
    </row>
    <row r="3" spans="1:7" ht="15.75" x14ac:dyDescent="0.25">
      <c r="A3" s="47"/>
      <c r="B3" s="48"/>
      <c r="C3" s="2"/>
      <c r="D3" s="2"/>
      <c r="E3" s="2"/>
      <c r="F3" s="10"/>
      <c r="G3" s="4"/>
    </row>
    <row r="4" spans="1:7" ht="15.75" x14ac:dyDescent="0.25">
      <c r="A4" s="145" t="s">
        <v>1429</v>
      </c>
      <c r="B4" s="145"/>
      <c r="C4" s="146"/>
      <c r="D4" s="146"/>
      <c r="E4" s="146"/>
      <c r="F4" s="147"/>
      <c r="G4" s="146"/>
    </row>
    <row r="5" spans="1:7" ht="15.75" x14ac:dyDescent="0.25">
      <c r="A5" s="145" t="s">
        <v>1065</v>
      </c>
      <c r="B5" s="145"/>
      <c r="C5" s="146"/>
      <c r="D5" s="146"/>
      <c r="E5" s="146"/>
      <c r="F5" s="147"/>
      <c r="G5" s="146"/>
    </row>
    <row r="6" spans="1:7" ht="15.75" x14ac:dyDescent="0.25">
      <c r="A6" s="145" t="s">
        <v>785</v>
      </c>
      <c r="B6" s="145"/>
      <c r="C6" s="146"/>
      <c r="D6" s="146"/>
      <c r="E6" s="146"/>
      <c r="F6" s="147"/>
      <c r="G6" s="146"/>
    </row>
    <row r="7" spans="1:7" x14ac:dyDescent="0.25">
      <c r="A7" s="129"/>
      <c r="B7" s="129"/>
      <c r="C7" s="129"/>
      <c r="D7" s="129"/>
      <c r="E7" s="129"/>
      <c r="F7" s="148"/>
      <c r="G7" s="129"/>
    </row>
    <row r="8" spans="1:7" ht="15.75" x14ac:dyDescent="0.25">
      <c r="A8" s="114" t="s">
        <v>13</v>
      </c>
      <c r="B8" s="115" t="s">
        <v>12</v>
      </c>
      <c r="C8" s="116" t="s">
        <v>15</v>
      </c>
      <c r="D8" s="149" t="s">
        <v>521</v>
      </c>
      <c r="E8" s="116" t="s">
        <v>1</v>
      </c>
      <c r="F8" s="117" t="s">
        <v>8</v>
      </c>
      <c r="G8" s="114" t="s">
        <v>2</v>
      </c>
    </row>
    <row r="9" spans="1:7" ht="15.75" x14ac:dyDescent="0.25">
      <c r="A9" s="150">
        <v>1</v>
      </c>
      <c r="B9" s="151" t="s">
        <v>1037</v>
      </c>
      <c r="C9" s="116"/>
      <c r="D9" s="116"/>
      <c r="E9" s="116"/>
      <c r="F9" s="108">
        <v>0</v>
      </c>
      <c r="G9" s="114"/>
    </row>
    <row r="10" spans="1:7" ht="15.75" x14ac:dyDescent="0.25">
      <c r="A10" s="150">
        <v>2</v>
      </c>
      <c r="B10" s="151" t="s">
        <v>1060</v>
      </c>
      <c r="C10" s="116"/>
      <c r="D10" s="116"/>
      <c r="E10" s="116"/>
      <c r="F10" s="108">
        <v>38444800</v>
      </c>
      <c r="G10" s="77"/>
    </row>
    <row r="11" spans="1:7" ht="15.75" x14ac:dyDescent="0.25">
      <c r="A11" s="150">
        <v>3</v>
      </c>
      <c r="B11" s="151" t="s">
        <v>153</v>
      </c>
      <c r="C11" s="116"/>
      <c r="D11" s="116"/>
      <c r="E11" s="116"/>
      <c r="F11" s="108">
        <v>0</v>
      </c>
      <c r="G11" s="77"/>
    </row>
    <row r="12" spans="1:7" ht="15.75" x14ac:dyDescent="0.25">
      <c r="A12" s="150">
        <v>4</v>
      </c>
      <c r="B12" s="151" t="s">
        <v>1049</v>
      </c>
      <c r="C12" s="116"/>
      <c r="D12" s="116"/>
      <c r="E12" s="116"/>
      <c r="F12" s="108">
        <v>0</v>
      </c>
      <c r="G12" s="77"/>
    </row>
    <row r="13" spans="1:7" ht="15.75" x14ac:dyDescent="0.25">
      <c r="A13" s="150">
        <v>5</v>
      </c>
      <c r="B13" s="151" t="s">
        <v>38</v>
      </c>
      <c r="C13" s="107"/>
      <c r="D13" s="107"/>
      <c r="E13" s="107"/>
      <c r="F13" s="108">
        <v>961120</v>
      </c>
      <c r="G13" s="152"/>
    </row>
    <row r="14" spans="1:7" ht="15.75" x14ac:dyDescent="0.25">
      <c r="A14" s="150">
        <v>6</v>
      </c>
      <c r="B14" s="151" t="s">
        <v>227</v>
      </c>
      <c r="C14" s="107"/>
      <c r="D14" s="107"/>
      <c r="E14" s="107"/>
      <c r="F14" s="108">
        <v>216774</v>
      </c>
      <c r="G14" s="152"/>
    </row>
    <row r="15" spans="1:7" ht="15.75" x14ac:dyDescent="0.25">
      <c r="A15" s="150">
        <v>7</v>
      </c>
      <c r="B15" s="151" t="s">
        <v>548</v>
      </c>
      <c r="C15" s="107"/>
      <c r="D15" s="107"/>
      <c r="E15" s="107"/>
      <c r="F15" s="108">
        <v>0</v>
      </c>
      <c r="G15" s="152"/>
    </row>
    <row r="16" spans="1:7" ht="15.75" x14ac:dyDescent="0.25">
      <c r="A16" s="150">
        <v>8</v>
      </c>
      <c r="B16" s="151" t="s">
        <v>1323</v>
      </c>
      <c r="C16" s="107"/>
      <c r="D16" s="107"/>
      <c r="E16" s="107"/>
      <c r="F16" s="108">
        <v>0</v>
      </c>
      <c r="G16" s="152"/>
    </row>
    <row r="17" spans="1:7" ht="15.75" x14ac:dyDescent="0.25">
      <c r="A17" s="150">
        <v>9</v>
      </c>
      <c r="B17" s="151" t="s">
        <v>41</v>
      </c>
      <c r="C17" s="107"/>
      <c r="D17" s="107"/>
      <c r="E17" s="107"/>
      <c r="F17" s="108">
        <v>100000</v>
      </c>
      <c r="G17" s="152"/>
    </row>
    <row r="18" spans="1:7" ht="15.75" x14ac:dyDescent="0.25">
      <c r="A18" s="150">
        <v>10</v>
      </c>
      <c r="B18" s="151" t="s">
        <v>42</v>
      </c>
      <c r="C18" s="107"/>
      <c r="D18" s="107"/>
      <c r="E18" s="107"/>
      <c r="F18" s="108">
        <v>200000</v>
      </c>
      <c r="G18" s="152"/>
    </row>
    <row r="19" spans="1:7" ht="15.75" x14ac:dyDescent="0.25">
      <c r="A19" s="150"/>
      <c r="B19" s="151"/>
      <c r="C19" s="107"/>
      <c r="D19" s="107"/>
      <c r="E19" s="107"/>
      <c r="F19" s="108"/>
      <c r="G19" s="77">
        <f>SUM(F9:F18)</f>
        <v>39922694</v>
      </c>
    </row>
    <row r="20" spans="1:7" ht="15.75" x14ac:dyDescent="0.25">
      <c r="A20" s="150"/>
      <c r="B20" s="151"/>
      <c r="C20" s="153"/>
      <c r="D20" s="119"/>
      <c r="E20" s="107"/>
      <c r="F20" s="108"/>
      <c r="G20" s="77"/>
    </row>
    <row r="21" spans="1:7" ht="15.75" x14ac:dyDescent="0.25">
      <c r="A21" s="150">
        <v>11</v>
      </c>
      <c r="B21" s="18" t="s">
        <v>1430</v>
      </c>
      <c r="C21" s="26" t="s">
        <v>1431</v>
      </c>
      <c r="D21" s="119"/>
      <c r="E21" s="107"/>
      <c r="F21" s="108"/>
      <c r="G21" s="77">
        <v>0</v>
      </c>
    </row>
    <row r="22" spans="1:7" ht="15.75" x14ac:dyDescent="0.25">
      <c r="A22" s="150">
        <v>12</v>
      </c>
      <c r="B22" s="18" t="s">
        <v>1432</v>
      </c>
      <c r="C22" s="26" t="s">
        <v>272</v>
      </c>
      <c r="D22" s="119" t="s">
        <v>1071</v>
      </c>
      <c r="E22" s="107" t="s">
        <v>1433</v>
      </c>
      <c r="F22" s="108"/>
      <c r="G22" s="77">
        <v>10000000</v>
      </c>
    </row>
    <row r="23" spans="1:7" ht="15.75" x14ac:dyDescent="0.25">
      <c r="A23" s="150"/>
      <c r="B23" s="151"/>
      <c r="C23" s="107"/>
      <c r="D23" s="107"/>
      <c r="E23" s="107"/>
      <c r="F23" s="108"/>
      <c r="G23" s="77"/>
    </row>
    <row r="24" spans="1:7" ht="15.75" x14ac:dyDescent="0.25">
      <c r="A24" s="150"/>
      <c r="B24" s="151"/>
      <c r="C24" s="107"/>
      <c r="D24" s="107"/>
      <c r="E24" s="107"/>
      <c r="F24" s="108"/>
      <c r="G24" s="77"/>
    </row>
    <row r="25" spans="1:7" ht="15.75" x14ac:dyDescent="0.25">
      <c r="A25" s="150"/>
      <c r="B25" s="151"/>
      <c r="C25" s="151"/>
      <c r="D25" s="151"/>
      <c r="E25" s="115" t="s">
        <v>43</v>
      </c>
      <c r="F25" s="108"/>
      <c r="G25" s="156">
        <f>SUM(G19:G23)</f>
        <v>49922694</v>
      </c>
    </row>
    <row r="26" spans="1:7" ht="15.75" x14ac:dyDescent="0.25">
      <c r="A26" s="158"/>
      <c r="B26" s="146"/>
      <c r="C26" s="146"/>
      <c r="D26" s="146"/>
      <c r="E26" s="146"/>
      <c r="F26" s="147"/>
      <c r="G26" s="147"/>
    </row>
    <row r="27" spans="1:7" ht="15.75" x14ac:dyDescent="0.25">
      <c r="A27" s="158"/>
      <c r="B27" s="146" t="s">
        <v>1442</v>
      </c>
      <c r="C27" s="146"/>
      <c r="D27" s="146"/>
      <c r="E27" s="146"/>
      <c r="F27" s="147"/>
      <c r="G27" s="146"/>
    </row>
    <row r="28" spans="1:7" x14ac:dyDescent="0.25">
      <c r="A28" s="159"/>
      <c r="B28" s="160" t="s">
        <v>976</v>
      </c>
      <c r="C28" s="160" t="s">
        <v>31</v>
      </c>
      <c r="D28" s="129"/>
      <c r="E28" s="159" t="s">
        <v>36</v>
      </c>
      <c r="F28" s="148"/>
      <c r="G28" s="129"/>
    </row>
    <row r="29" spans="1:7" x14ac:dyDescent="0.25">
      <c r="A29" s="159"/>
      <c r="B29" s="129"/>
      <c r="C29" s="129"/>
      <c r="D29" s="129"/>
      <c r="E29" s="129"/>
      <c r="F29" s="148"/>
      <c r="G29" s="129"/>
    </row>
    <row r="30" spans="1:7" x14ac:dyDescent="0.25">
      <c r="A30" s="159"/>
      <c r="B30" s="129"/>
      <c r="C30" s="129"/>
      <c r="D30" s="129"/>
      <c r="E30" s="129"/>
      <c r="F30" s="148"/>
      <c r="G30" s="129"/>
    </row>
    <row r="31" spans="1:7" x14ac:dyDescent="0.25">
      <c r="A31" s="159"/>
      <c r="B31" s="129"/>
      <c r="C31" s="129"/>
      <c r="D31" s="129"/>
      <c r="E31" s="129"/>
      <c r="F31" s="148"/>
      <c r="G31" s="129"/>
    </row>
    <row r="32" spans="1:7" x14ac:dyDescent="0.25">
      <c r="A32" s="159"/>
      <c r="B32" s="129"/>
      <c r="C32" s="129"/>
      <c r="D32" s="129"/>
      <c r="E32" s="129"/>
      <c r="F32" s="148"/>
      <c r="G32" s="129"/>
    </row>
    <row r="33" spans="1:7" x14ac:dyDescent="0.25">
      <c r="A33" s="129"/>
      <c r="B33" s="161" t="s">
        <v>977</v>
      </c>
      <c r="C33" s="162" t="s">
        <v>768</v>
      </c>
      <c r="D33" s="162"/>
      <c r="E33" s="162" t="s">
        <v>3</v>
      </c>
      <c r="F33" s="163" t="s">
        <v>1413</v>
      </c>
      <c r="G33" s="129"/>
    </row>
    <row r="34" spans="1:7" x14ac:dyDescent="0.25">
      <c r="A34" s="129"/>
      <c r="B34" s="160" t="s">
        <v>978</v>
      </c>
      <c r="C34" s="129" t="s">
        <v>33</v>
      </c>
      <c r="D34" s="129"/>
      <c r="E34" s="129" t="s">
        <v>6</v>
      </c>
      <c r="F34" s="148" t="s">
        <v>37</v>
      </c>
      <c r="G34" s="129"/>
    </row>
    <row r="36" spans="1:7" ht="15.75" x14ac:dyDescent="0.25">
      <c r="A36" s="2" t="s">
        <v>0</v>
      </c>
      <c r="B36" s="3"/>
      <c r="C36" s="3"/>
      <c r="D36" s="3"/>
      <c r="E36" s="3"/>
      <c r="F36" s="9"/>
      <c r="G36" s="4"/>
    </row>
    <row r="37" spans="1:7" ht="15.75" x14ac:dyDescent="0.25">
      <c r="A37" s="47" t="s">
        <v>1428</v>
      </c>
      <c r="B37" s="48"/>
      <c r="C37" s="2"/>
      <c r="D37" s="2"/>
      <c r="E37" s="2"/>
      <c r="F37" s="10"/>
      <c r="G37" s="4"/>
    </row>
    <row r="38" spans="1:7" ht="15.75" x14ac:dyDescent="0.25">
      <c r="A38" s="47"/>
      <c r="B38" s="48"/>
      <c r="C38" s="2"/>
      <c r="D38" s="2"/>
      <c r="E38" s="2"/>
      <c r="F38" s="10"/>
      <c r="G38" s="4"/>
    </row>
    <row r="39" spans="1:7" ht="15.75" x14ac:dyDescent="0.25">
      <c r="A39" s="145" t="s">
        <v>1435</v>
      </c>
      <c r="B39" s="145"/>
      <c r="C39" s="146"/>
      <c r="D39" s="146"/>
      <c r="E39" s="146"/>
      <c r="F39" s="147"/>
      <c r="G39" s="146"/>
    </row>
    <row r="40" spans="1:7" ht="15.75" x14ac:dyDescent="0.25">
      <c r="A40" s="145" t="s">
        <v>1436</v>
      </c>
      <c r="B40" s="145"/>
      <c r="C40" s="146"/>
      <c r="D40" s="146"/>
      <c r="E40" s="146"/>
      <c r="F40" s="147"/>
      <c r="G40" s="146"/>
    </row>
    <row r="41" spans="1:7" ht="15.75" x14ac:dyDescent="0.25">
      <c r="A41" s="145" t="s">
        <v>994</v>
      </c>
      <c r="B41" s="145"/>
      <c r="C41" s="146"/>
      <c r="D41" s="146"/>
      <c r="E41" s="146"/>
      <c r="F41" s="147"/>
      <c r="G41" s="146"/>
    </row>
    <row r="42" spans="1:7" x14ac:dyDescent="0.25">
      <c r="A42" s="129"/>
      <c r="B42" s="129"/>
      <c r="C42" s="129"/>
      <c r="D42" s="129"/>
      <c r="E42" s="129"/>
      <c r="F42" s="148"/>
      <c r="G42" s="129"/>
    </row>
    <row r="43" spans="1:7" ht="15.75" x14ac:dyDescent="0.25">
      <c r="A43" s="114" t="s">
        <v>13</v>
      </c>
      <c r="B43" s="115" t="s">
        <v>12</v>
      </c>
      <c r="C43" s="116" t="s">
        <v>15</v>
      </c>
      <c r="D43" s="149" t="s">
        <v>521</v>
      </c>
      <c r="E43" s="116" t="s">
        <v>1</v>
      </c>
      <c r="F43" s="117" t="s">
        <v>8</v>
      </c>
      <c r="G43" s="114" t="s">
        <v>2</v>
      </c>
    </row>
    <row r="44" spans="1:7" ht="15.75" x14ac:dyDescent="0.25">
      <c r="A44" s="150">
        <v>1</v>
      </c>
      <c r="B44" s="151" t="s">
        <v>1037</v>
      </c>
      <c r="C44" s="116"/>
      <c r="D44" s="116"/>
      <c r="E44" s="116"/>
      <c r="F44" s="108">
        <v>0</v>
      </c>
      <c r="G44" s="114"/>
    </row>
    <row r="45" spans="1:7" ht="15.75" x14ac:dyDescent="0.25">
      <c r="A45" s="150">
        <v>2</v>
      </c>
      <c r="B45" s="151" t="s">
        <v>1060</v>
      </c>
      <c r="C45" s="116"/>
      <c r="D45" s="116"/>
      <c r="E45" s="116"/>
      <c r="F45" s="108">
        <v>16928050</v>
      </c>
      <c r="G45" s="77"/>
    </row>
    <row r="46" spans="1:7" ht="15.75" x14ac:dyDescent="0.25">
      <c r="A46" s="150">
        <v>3</v>
      </c>
      <c r="B46" s="151" t="s">
        <v>153</v>
      </c>
      <c r="C46" s="116"/>
      <c r="D46" s="116"/>
      <c r="E46" s="116"/>
      <c r="F46" s="108">
        <v>0</v>
      </c>
      <c r="G46" s="77"/>
    </row>
    <row r="47" spans="1:7" ht="15.75" x14ac:dyDescent="0.25">
      <c r="A47" s="150">
        <v>4</v>
      </c>
      <c r="B47" s="151" t="s">
        <v>1049</v>
      </c>
      <c r="C47" s="116"/>
      <c r="D47" s="116"/>
      <c r="E47" s="116"/>
      <c r="F47" s="108">
        <v>0</v>
      </c>
      <c r="G47" s="77"/>
    </row>
    <row r="48" spans="1:7" ht="15.75" x14ac:dyDescent="0.25">
      <c r="A48" s="150">
        <v>5</v>
      </c>
      <c r="B48" s="151" t="s">
        <v>38</v>
      </c>
      <c r="C48" s="107"/>
      <c r="D48" s="107"/>
      <c r="E48" s="107"/>
      <c r="F48" s="108">
        <v>423201</v>
      </c>
      <c r="G48" s="152"/>
    </row>
    <row r="49" spans="1:7" ht="15.75" x14ac:dyDescent="0.25">
      <c r="A49" s="150">
        <v>6</v>
      </c>
      <c r="B49" s="151" t="s">
        <v>227</v>
      </c>
      <c r="C49" s="107"/>
      <c r="D49" s="107"/>
      <c r="E49" s="107"/>
      <c r="F49" s="108">
        <v>220320</v>
      </c>
      <c r="G49" s="152"/>
    </row>
    <row r="50" spans="1:7" ht="15.75" x14ac:dyDescent="0.25">
      <c r="A50" s="150">
        <v>7</v>
      </c>
      <c r="B50" s="151" t="s">
        <v>548</v>
      </c>
      <c r="C50" s="107"/>
      <c r="D50" s="107"/>
      <c r="E50" s="107"/>
      <c r="F50" s="108">
        <v>0</v>
      </c>
      <c r="G50" s="152"/>
    </row>
    <row r="51" spans="1:7" ht="15.75" x14ac:dyDescent="0.25">
      <c r="A51" s="150">
        <v>8</v>
      </c>
      <c r="B51" s="151" t="s">
        <v>1323</v>
      </c>
      <c r="C51" s="107"/>
      <c r="D51" s="107"/>
      <c r="E51" s="107"/>
      <c r="F51" s="108">
        <v>0</v>
      </c>
      <c r="G51" s="152"/>
    </row>
    <row r="52" spans="1:7" ht="15.75" x14ac:dyDescent="0.25">
      <c r="A52" s="150">
        <v>9</v>
      </c>
      <c r="B52" s="151" t="s">
        <v>41</v>
      </c>
      <c r="C52" s="107"/>
      <c r="D52" s="107"/>
      <c r="E52" s="107"/>
      <c r="F52" s="108">
        <v>400000</v>
      </c>
      <c r="G52" s="152"/>
    </row>
    <row r="53" spans="1:7" ht="15.75" x14ac:dyDescent="0.25">
      <c r="A53" s="150">
        <v>10</v>
      </c>
      <c r="B53" s="151" t="s">
        <v>42</v>
      </c>
      <c r="C53" s="107"/>
      <c r="D53" s="107"/>
      <c r="E53" s="107"/>
      <c r="F53" s="108">
        <v>200000</v>
      </c>
      <c r="G53" s="152"/>
    </row>
    <row r="54" spans="1:7" ht="15.75" x14ac:dyDescent="0.25">
      <c r="A54" s="150"/>
      <c r="B54" s="151"/>
      <c r="C54" s="107"/>
      <c r="D54" s="107"/>
      <c r="E54" s="107"/>
      <c r="F54" s="108"/>
      <c r="G54" s="77">
        <f>SUM(F44:F53)</f>
        <v>18171571</v>
      </c>
    </row>
    <row r="55" spans="1:7" ht="15.75" x14ac:dyDescent="0.25">
      <c r="A55" s="150"/>
      <c r="B55" s="151"/>
      <c r="C55" s="153"/>
      <c r="D55" s="119"/>
      <c r="E55" s="107"/>
      <c r="F55" s="108"/>
      <c r="G55" s="77"/>
    </row>
    <row r="56" spans="1:7" ht="15.75" x14ac:dyDescent="0.25">
      <c r="A56" s="150">
        <v>11</v>
      </c>
      <c r="B56" s="18" t="s">
        <v>1438</v>
      </c>
      <c r="C56" s="26" t="s">
        <v>611</v>
      </c>
      <c r="D56" s="119"/>
      <c r="E56" s="107"/>
      <c r="F56" s="108"/>
      <c r="G56" s="77">
        <v>37250000</v>
      </c>
    </row>
    <row r="57" spans="1:7" ht="15.75" x14ac:dyDescent="0.25">
      <c r="A57" s="150">
        <v>12</v>
      </c>
      <c r="B57" s="18" t="s">
        <v>1437</v>
      </c>
      <c r="C57" s="26" t="s">
        <v>611</v>
      </c>
      <c r="D57" s="119"/>
      <c r="E57" s="107"/>
      <c r="F57" s="108"/>
      <c r="G57" s="77">
        <v>14560000</v>
      </c>
    </row>
    <row r="58" spans="1:7" ht="15.75" x14ac:dyDescent="0.25">
      <c r="A58" s="150">
        <v>13</v>
      </c>
      <c r="B58" s="18" t="s">
        <v>1439</v>
      </c>
      <c r="C58" s="26" t="s">
        <v>272</v>
      </c>
      <c r="D58" s="119" t="s">
        <v>1440</v>
      </c>
      <c r="E58" s="107"/>
      <c r="F58" s="108"/>
      <c r="G58" s="77">
        <v>18429</v>
      </c>
    </row>
    <row r="59" spans="1:7" ht="15.75" x14ac:dyDescent="0.25">
      <c r="A59" s="150"/>
      <c r="B59" s="151"/>
      <c r="C59" s="107"/>
      <c r="D59" s="107"/>
      <c r="E59" s="107"/>
      <c r="F59" s="108"/>
      <c r="G59" s="77"/>
    </row>
    <row r="60" spans="1:7" ht="15.75" x14ac:dyDescent="0.25">
      <c r="A60" s="150"/>
      <c r="B60" s="151"/>
      <c r="C60" s="151"/>
      <c r="D60" s="151"/>
      <c r="E60" s="115" t="s">
        <v>43</v>
      </c>
      <c r="F60" s="108"/>
      <c r="G60" s="156">
        <f>SUM(G54:G58)</f>
        <v>70000000</v>
      </c>
    </row>
    <row r="61" spans="1:7" ht="15.75" x14ac:dyDescent="0.25">
      <c r="A61" s="158"/>
      <c r="B61" s="146"/>
      <c r="C61" s="146"/>
      <c r="D61" s="146"/>
      <c r="E61" s="146"/>
      <c r="F61" s="147"/>
      <c r="G61" s="147"/>
    </row>
    <row r="62" spans="1:7" ht="15.75" x14ac:dyDescent="0.25">
      <c r="A62" s="158"/>
      <c r="B62" s="146" t="s">
        <v>1434</v>
      </c>
      <c r="C62" s="146"/>
      <c r="D62" s="146"/>
      <c r="E62" s="146"/>
      <c r="F62" s="147"/>
      <c r="G62" s="146"/>
    </row>
    <row r="63" spans="1:7" x14ac:dyDescent="0.25">
      <c r="A63" s="159"/>
      <c r="B63" s="160" t="s">
        <v>976</v>
      </c>
      <c r="C63" s="160" t="s">
        <v>31</v>
      </c>
      <c r="D63" s="129"/>
      <c r="E63" s="159" t="s">
        <v>36</v>
      </c>
      <c r="F63" s="148"/>
      <c r="G63" s="129"/>
    </row>
    <row r="64" spans="1:7" x14ac:dyDescent="0.25">
      <c r="A64" s="159"/>
      <c r="B64" s="129"/>
      <c r="C64" s="129"/>
      <c r="D64" s="129"/>
      <c r="E64" s="129"/>
      <c r="F64" s="148"/>
      <c r="G64" s="129"/>
    </row>
    <row r="65" spans="1:7" x14ac:dyDescent="0.25">
      <c r="A65" s="159"/>
      <c r="B65" s="129"/>
      <c r="C65" s="129"/>
      <c r="D65" s="129"/>
      <c r="E65" s="129"/>
      <c r="F65" s="148"/>
      <c r="G65" s="129"/>
    </row>
    <row r="66" spans="1:7" x14ac:dyDescent="0.25">
      <c r="A66" s="159"/>
      <c r="B66" s="129"/>
      <c r="C66" s="129"/>
      <c r="D66" s="129"/>
      <c r="E66" s="129"/>
      <c r="F66" s="148"/>
      <c r="G66" s="129"/>
    </row>
    <row r="67" spans="1:7" x14ac:dyDescent="0.25">
      <c r="A67" s="159"/>
      <c r="B67" s="129"/>
      <c r="C67" s="129"/>
      <c r="D67" s="129"/>
      <c r="E67" s="129"/>
      <c r="F67" s="148"/>
      <c r="G67" s="129"/>
    </row>
    <row r="68" spans="1:7" x14ac:dyDescent="0.25">
      <c r="A68" s="129"/>
      <c r="B68" s="161" t="s">
        <v>977</v>
      </c>
      <c r="C68" s="162" t="s">
        <v>768</v>
      </c>
      <c r="D68" s="162"/>
      <c r="E68" s="162" t="s">
        <v>3</v>
      </c>
      <c r="F68" s="163" t="s">
        <v>1413</v>
      </c>
      <c r="G68" s="129"/>
    </row>
    <row r="69" spans="1:7" x14ac:dyDescent="0.25">
      <c r="A69" s="129"/>
      <c r="B69" s="160" t="s">
        <v>978</v>
      </c>
      <c r="C69" s="129" t="s">
        <v>33</v>
      </c>
      <c r="D69" s="129"/>
      <c r="E69" s="129" t="s">
        <v>6</v>
      </c>
      <c r="F69" s="148" t="s">
        <v>37</v>
      </c>
      <c r="G69" s="129"/>
    </row>
    <row r="71" spans="1:7" ht="15.75" x14ac:dyDescent="0.25">
      <c r="A71" s="2" t="s">
        <v>0</v>
      </c>
      <c r="B71" s="3"/>
      <c r="C71" s="3"/>
      <c r="D71" s="3"/>
      <c r="E71" s="3"/>
      <c r="F71" s="9"/>
      <c r="G71" s="4"/>
    </row>
    <row r="72" spans="1:7" ht="15.75" x14ac:dyDescent="0.25">
      <c r="A72" s="47" t="s">
        <v>1443</v>
      </c>
      <c r="B72" s="48"/>
      <c r="C72" s="2"/>
      <c r="D72" s="2"/>
      <c r="E72" s="2"/>
      <c r="F72" s="10"/>
      <c r="G72" s="4"/>
    </row>
    <row r="73" spans="1:7" ht="15.75" x14ac:dyDescent="0.25">
      <c r="A73" s="47"/>
      <c r="B73" s="48"/>
      <c r="C73" s="2"/>
      <c r="D73" s="2"/>
      <c r="E73" s="2"/>
      <c r="F73" s="10"/>
      <c r="G73" s="4"/>
    </row>
    <row r="74" spans="1:7" ht="15.75" x14ac:dyDescent="0.25">
      <c r="A74" s="145" t="s">
        <v>1336</v>
      </c>
      <c r="B74" s="145"/>
      <c r="C74" s="146"/>
      <c r="D74" s="146"/>
      <c r="E74" s="146"/>
      <c r="F74" s="147"/>
      <c r="G74" s="146"/>
    </row>
    <row r="75" spans="1:7" ht="15.75" x14ac:dyDescent="0.25">
      <c r="A75" s="145" t="s">
        <v>1337</v>
      </c>
      <c r="B75" s="145"/>
      <c r="C75" s="146"/>
      <c r="D75" s="146"/>
      <c r="E75" s="146"/>
      <c r="F75" s="147"/>
      <c r="G75" s="146"/>
    </row>
    <row r="76" spans="1:7" ht="15.75" x14ac:dyDescent="0.25">
      <c r="A76" s="145" t="s">
        <v>1444</v>
      </c>
      <c r="B76" s="145"/>
      <c r="C76" s="146"/>
      <c r="D76" s="146"/>
      <c r="E76" s="146"/>
      <c r="F76" s="147"/>
      <c r="G76" s="146"/>
    </row>
    <row r="77" spans="1:7" x14ac:dyDescent="0.25">
      <c r="A77" s="129"/>
      <c r="B77" s="129"/>
      <c r="C77" s="129"/>
      <c r="D77" s="129"/>
      <c r="E77" s="129"/>
      <c r="F77" s="148"/>
      <c r="G77" s="129"/>
    </row>
    <row r="78" spans="1:7" ht="15.75" x14ac:dyDescent="0.25">
      <c r="A78" s="114" t="s">
        <v>13</v>
      </c>
      <c r="B78" s="115" t="s">
        <v>12</v>
      </c>
      <c r="C78" s="116" t="s">
        <v>15</v>
      </c>
      <c r="D78" s="149" t="s">
        <v>521</v>
      </c>
      <c r="E78" s="116" t="s">
        <v>1</v>
      </c>
      <c r="F78" s="117" t="s">
        <v>8</v>
      </c>
      <c r="G78" s="114" t="s">
        <v>2</v>
      </c>
    </row>
    <row r="79" spans="1:7" ht="15.75" x14ac:dyDescent="0.25">
      <c r="A79" s="150">
        <v>1</v>
      </c>
      <c r="B79" s="151" t="s">
        <v>1037</v>
      </c>
      <c r="C79" s="116"/>
      <c r="D79" s="116"/>
      <c r="E79" s="116"/>
      <c r="F79" s="108">
        <v>0</v>
      </c>
      <c r="G79" s="114"/>
    </row>
    <row r="80" spans="1:7" ht="15.75" x14ac:dyDescent="0.25">
      <c r="A80" s="150">
        <v>2</v>
      </c>
      <c r="B80" s="151" t="s">
        <v>1060</v>
      </c>
      <c r="C80" s="116"/>
      <c r="D80" s="116"/>
      <c r="E80" s="116"/>
      <c r="F80" s="108">
        <v>92760000</v>
      </c>
      <c r="G80" s="77"/>
    </row>
    <row r="81" spans="1:7" ht="15.75" x14ac:dyDescent="0.25">
      <c r="A81" s="150">
        <v>3</v>
      </c>
      <c r="B81" s="151" t="s">
        <v>153</v>
      </c>
      <c r="C81" s="116"/>
      <c r="D81" s="116"/>
      <c r="E81" s="116"/>
      <c r="F81" s="108">
        <v>0</v>
      </c>
      <c r="G81" s="77"/>
    </row>
    <row r="82" spans="1:7" ht="15.75" x14ac:dyDescent="0.25">
      <c r="A82" s="150">
        <v>4</v>
      </c>
      <c r="B82" s="151" t="s">
        <v>1049</v>
      </c>
      <c r="C82" s="116"/>
      <c r="D82" s="116"/>
      <c r="E82" s="116"/>
      <c r="F82" s="108">
        <v>0</v>
      </c>
      <c r="G82" s="77"/>
    </row>
    <row r="83" spans="1:7" ht="15.75" x14ac:dyDescent="0.25">
      <c r="A83" s="150">
        <v>5</v>
      </c>
      <c r="B83" s="151" t="s">
        <v>38</v>
      </c>
      <c r="C83" s="107"/>
      <c r="D83" s="107"/>
      <c r="E83" s="107"/>
      <c r="F83" s="108">
        <v>2319000</v>
      </c>
      <c r="G83" s="152"/>
    </row>
    <row r="84" spans="1:7" ht="15.75" x14ac:dyDescent="0.25">
      <c r="A84" s="150">
        <v>6</v>
      </c>
      <c r="B84" s="151" t="s">
        <v>227</v>
      </c>
      <c r="C84" s="107"/>
      <c r="D84" s="107"/>
      <c r="E84" s="107"/>
      <c r="F84" s="108">
        <v>604645</v>
      </c>
      <c r="G84" s="152"/>
    </row>
    <row r="85" spans="1:7" ht="15.75" x14ac:dyDescent="0.25">
      <c r="A85" s="150">
        <v>7</v>
      </c>
      <c r="B85" s="151" t="s">
        <v>548</v>
      </c>
      <c r="C85" s="107"/>
      <c r="D85" s="107"/>
      <c r="E85" s="107"/>
      <c r="F85" s="108">
        <v>0</v>
      </c>
      <c r="G85" s="152"/>
    </row>
    <row r="86" spans="1:7" ht="15.75" x14ac:dyDescent="0.25">
      <c r="A86" s="150">
        <v>8</v>
      </c>
      <c r="B86" s="151" t="s">
        <v>1323</v>
      </c>
      <c r="C86" s="107"/>
      <c r="D86" s="107"/>
      <c r="E86" s="107"/>
      <c r="F86" s="108">
        <v>0</v>
      </c>
      <c r="G86" s="152"/>
    </row>
    <row r="87" spans="1:7" ht="15.75" x14ac:dyDescent="0.25">
      <c r="A87" s="150">
        <v>9</v>
      </c>
      <c r="B87" s="151" t="s">
        <v>41</v>
      </c>
      <c r="C87" s="107"/>
      <c r="D87" s="107"/>
      <c r="E87" s="107"/>
      <c r="F87" s="108">
        <v>300000</v>
      </c>
      <c r="G87" s="152"/>
    </row>
    <row r="88" spans="1:7" ht="15.75" x14ac:dyDescent="0.25">
      <c r="A88" s="150">
        <v>10</v>
      </c>
      <c r="B88" s="151" t="s">
        <v>42</v>
      </c>
      <c r="C88" s="107"/>
      <c r="D88" s="107"/>
      <c r="E88" s="107"/>
      <c r="F88" s="108">
        <v>200000</v>
      </c>
      <c r="G88" s="152"/>
    </row>
    <row r="89" spans="1:7" ht="15.75" x14ac:dyDescent="0.25">
      <c r="A89" s="150"/>
      <c r="B89" s="151"/>
      <c r="C89" s="107"/>
      <c r="D89" s="107"/>
      <c r="E89" s="107"/>
      <c r="F89" s="108"/>
      <c r="G89" s="77">
        <f>SUM(F79:F88)</f>
        <v>96183645</v>
      </c>
    </row>
    <row r="90" spans="1:7" ht="15.75" x14ac:dyDescent="0.25">
      <c r="A90" s="150"/>
      <c r="B90" s="151"/>
      <c r="C90" s="153"/>
      <c r="D90" s="119"/>
      <c r="E90" s="107"/>
      <c r="F90" s="108"/>
      <c r="G90" s="77"/>
    </row>
    <row r="91" spans="1:7" ht="15.75" x14ac:dyDescent="0.25">
      <c r="A91" s="150">
        <v>11</v>
      </c>
      <c r="B91" s="18" t="s">
        <v>1448</v>
      </c>
      <c r="C91" s="26" t="s">
        <v>611</v>
      </c>
      <c r="D91" s="107" t="s">
        <v>1445</v>
      </c>
      <c r="E91" s="107" t="s">
        <v>1446</v>
      </c>
      <c r="F91" s="108"/>
      <c r="G91" s="77">
        <v>30000000</v>
      </c>
    </row>
    <row r="92" spans="1:7" ht="15.75" x14ac:dyDescent="0.25">
      <c r="A92" s="150"/>
      <c r="B92" s="18"/>
      <c r="C92" s="26"/>
      <c r="D92" s="119"/>
      <c r="E92" s="107"/>
      <c r="F92" s="108"/>
      <c r="G92" s="77"/>
    </row>
    <row r="93" spans="1:7" ht="15.75" x14ac:dyDescent="0.25">
      <c r="A93" s="150"/>
      <c r="B93" s="151"/>
      <c r="C93" s="107"/>
      <c r="D93" s="107"/>
      <c r="E93" s="107"/>
      <c r="F93" s="108"/>
      <c r="G93" s="77"/>
    </row>
    <row r="94" spans="1:7" ht="15.75" x14ac:dyDescent="0.25">
      <c r="A94" s="150"/>
      <c r="B94" s="151"/>
      <c r="C94" s="151"/>
      <c r="D94" s="151"/>
      <c r="E94" s="115" t="s">
        <v>43</v>
      </c>
      <c r="F94" s="108"/>
      <c r="G94" s="156">
        <f>SUM(G89:G92)</f>
        <v>126183645</v>
      </c>
    </row>
    <row r="95" spans="1:7" ht="15.75" x14ac:dyDescent="0.25">
      <c r="A95" s="158"/>
      <c r="B95" s="146"/>
      <c r="C95" s="146"/>
      <c r="D95" s="146"/>
      <c r="E95" s="146"/>
      <c r="F95" s="147"/>
      <c r="G95" s="147"/>
    </row>
    <row r="96" spans="1:7" ht="15.75" x14ac:dyDescent="0.25">
      <c r="A96" s="158"/>
      <c r="B96" s="146" t="s">
        <v>1447</v>
      </c>
      <c r="C96" s="146"/>
      <c r="D96" s="146"/>
      <c r="E96" s="146"/>
      <c r="F96" s="147"/>
      <c r="G96" s="146"/>
    </row>
    <row r="97" spans="1:7" x14ac:dyDescent="0.25">
      <c r="A97" s="159"/>
      <c r="B97" s="160" t="s">
        <v>976</v>
      </c>
      <c r="C97" s="160" t="s">
        <v>31</v>
      </c>
      <c r="D97" s="129"/>
      <c r="E97" s="159" t="s">
        <v>36</v>
      </c>
      <c r="F97" s="148"/>
      <c r="G97" s="129"/>
    </row>
    <row r="98" spans="1:7" x14ac:dyDescent="0.25">
      <c r="A98" s="159"/>
      <c r="B98" s="129"/>
      <c r="C98" s="129"/>
      <c r="D98" s="129"/>
      <c r="E98" s="129"/>
      <c r="F98" s="148"/>
      <c r="G98" s="129"/>
    </row>
    <row r="99" spans="1:7" x14ac:dyDescent="0.25">
      <c r="A99" s="159"/>
      <c r="B99" s="129"/>
      <c r="C99" s="129"/>
      <c r="D99" s="129"/>
      <c r="E99" s="129"/>
      <c r="F99" s="148"/>
      <c r="G99" s="129"/>
    </row>
    <row r="100" spans="1:7" x14ac:dyDescent="0.25">
      <c r="A100" s="159"/>
      <c r="B100" s="129"/>
      <c r="C100" s="129"/>
      <c r="D100" s="129"/>
      <c r="E100" s="129"/>
      <c r="F100" s="148"/>
      <c r="G100" s="129"/>
    </row>
    <row r="101" spans="1:7" x14ac:dyDescent="0.25">
      <c r="A101" s="159"/>
      <c r="B101" s="129"/>
      <c r="C101" s="129"/>
      <c r="D101" s="129"/>
      <c r="E101" s="129"/>
      <c r="F101" s="148"/>
      <c r="G101" s="129"/>
    </row>
    <row r="102" spans="1:7" x14ac:dyDescent="0.25">
      <c r="A102" s="129"/>
      <c r="B102" s="161" t="s">
        <v>977</v>
      </c>
      <c r="C102" s="162" t="s">
        <v>768</v>
      </c>
      <c r="D102" s="162"/>
      <c r="E102" s="162" t="s">
        <v>3</v>
      </c>
      <c r="F102" s="163" t="s">
        <v>1413</v>
      </c>
      <c r="G102" s="129"/>
    </row>
    <row r="103" spans="1:7" x14ac:dyDescent="0.25">
      <c r="A103" s="129"/>
      <c r="B103" s="160" t="s">
        <v>978</v>
      </c>
      <c r="C103" s="129" t="s">
        <v>33</v>
      </c>
      <c r="D103" s="129"/>
      <c r="E103" s="129" t="s">
        <v>6</v>
      </c>
      <c r="F103" s="148" t="s">
        <v>37</v>
      </c>
      <c r="G103" s="129"/>
    </row>
  </sheetData>
  <pageMargins left="0.7" right="0.7" top="0.75" bottom="0.75" header="0.3" footer="0.3"/>
  <pageSetup paperSize="5" scale="75" orientation="landscape" horizontalDpi="4294967293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8"/>
  <sheetViews>
    <sheetView topLeftCell="A7" workbookViewId="0">
      <selection activeCell="D29" sqref="D29"/>
    </sheetView>
  </sheetViews>
  <sheetFormatPr defaultRowHeight="15" x14ac:dyDescent="0.25"/>
  <cols>
    <col min="1" max="1" width="3.5703125" style="1" customWidth="1"/>
    <col min="2" max="2" width="65.85546875" style="1" customWidth="1"/>
    <col min="3" max="3" width="20.85546875" style="1" customWidth="1"/>
    <col min="4" max="4" width="22.140625" style="1" customWidth="1"/>
    <col min="5" max="5" width="29" style="1" customWidth="1"/>
    <col min="6" max="7" width="17.5703125" style="1" customWidth="1"/>
    <col min="8" max="8" width="14.42578125" style="1" customWidth="1"/>
    <col min="9" max="16384" width="9.140625" style="1"/>
  </cols>
  <sheetData>
    <row r="1" spans="1:7" ht="15.75" x14ac:dyDescent="0.25">
      <c r="A1" s="2" t="s">
        <v>0</v>
      </c>
      <c r="B1" s="3"/>
      <c r="C1" s="3"/>
      <c r="D1" s="3"/>
      <c r="E1" s="3"/>
      <c r="F1" s="9"/>
      <c r="G1" s="4"/>
    </row>
    <row r="2" spans="1:7" ht="15.75" x14ac:dyDescent="0.25">
      <c r="A2" s="47" t="s">
        <v>1449</v>
      </c>
      <c r="B2" s="48"/>
      <c r="C2" s="2"/>
      <c r="D2" s="2"/>
      <c r="E2" s="2"/>
      <c r="F2" s="10"/>
      <c r="G2" s="4"/>
    </row>
    <row r="3" spans="1:7" ht="15.75" x14ac:dyDescent="0.25">
      <c r="A3" s="47"/>
      <c r="B3" s="48"/>
      <c r="C3" s="2"/>
      <c r="D3" s="2"/>
      <c r="E3" s="2"/>
      <c r="F3" s="10"/>
      <c r="G3" s="4"/>
    </row>
    <row r="4" spans="1:7" ht="15.75" x14ac:dyDescent="0.25">
      <c r="A4" s="145" t="s">
        <v>1450</v>
      </c>
      <c r="B4" s="145"/>
      <c r="C4" s="146"/>
      <c r="D4" s="146"/>
      <c r="E4" s="146"/>
      <c r="F4" s="147"/>
      <c r="G4" s="146"/>
    </row>
    <row r="5" spans="1:7" ht="15.75" x14ac:dyDescent="0.25">
      <c r="A5" s="145" t="s">
        <v>1451</v>
      </c>
      <c r="B5" s="145"/>
      <c r="C5" s="146"/>
      <c r="D5" s="146"/>
      <c r="E5" s="146"/>
      <c r="F5" s="147"/>
      <c r="G5" s="146"/>
    </row>
    <row r="6" spans="1:7" ht="15.75" x14ac:dyDescent="0.25">
      <c r="A6" s="145" t="s">
        <v>931</v>
      </c>
      <c r="B6" s="145"/>
      <c r="C6" s="146"/>
      <c r="D6" s="146"/>
      <c r="E6" s="146"/>
      <c r="F6" s="147"/>
      <c r="G6" s="146"/>
    </row>
    <row r="7" spans="1:7" x14ac:dyDescent="0.25">
      <c r="A7" s="129"/>
      <c r="B7" s="129"/>
      <c r="C7" s="129"/>
      <c r="D7" s="129"/>
      <c r="E7" s="129"/>
      <c r="F7" s="148"/>
      <c r="G7" s="129"/>
    </row>
    <row r="8" spans="1:7" ht="15.75" x14ac:dyDescent="0.25">
      <c r="A8" s="114" t="s">
        <v>13</v>
      </c>
      <c r="B8" s="115" t="s">
        <v>12</v>
      </c>
      <c r="C8" s="116" t="s">
        <v>15</v>
      </c>
      <c r="D8" s="149" t="s">
        <v>521</v>
      </c>
      <c r="E8" s="116" t="s">
        <v>1</v>
      </c>
      <c r="F8" s="117" t="s">
        <v>8</v>
      </c>
      <c r="G8" s="114" t="s">
        <v>2</v>
      </c>
    </row>
    <row r="9" spans="1:7" ht="15.75" x14ac:dyDescent="0.25">
      <c r="A9" s="150">
        <v>1</v>
      </c>
      <c r="B9" s="151" t="s">
        <v>1452</v>
      </c>
      <c r="C9" s="116"/>
      <c r="D9" s="116"/>
      <c r="E9" s="116"/>
      <c r="F9" s="108">
        <v>45000000</v>
      </c>
      <c r="G9" s="114"/>
    </row>
    <row r="10" spans="1:7" ht="15.75" x14ac:dyDescent="0.25">
      <c r="A10" s="150">
        <v>2</v>
      </c>
      <c r="B10" s="151" t="s">
        <v>1060</v>
      </c>
      <c r="C10" s="116"/>
      <c r="D10" s="116"/>
      <c r="E10" s="116"/>
      <c r="F10" s="108">
        <v>63605001</v>
      </c>
      <c r="G10" s="77"/>
    </row>
    <row r="11" spans="1:7" ht="15.75" x14ac:dyDescent="0.25">
      <c r="A11" s="150">
        <v>3</v>
      </c>
      <c r="B11" s="151" t="s">
        <v>153</v>
      </c>
      <c r="C11" s="116"/>
      <c r="D11" s="116"/>
      <c r="E11" s="116"/>
      <c r="F11" s="108">
        <v>0</v>
      </c>
      <c r="G11" s="77"/>
    </row>
    <row r="12" spans="1:7" ht="15.75" x14ac:dyDescent="0.25">
      <c r="A12" s="150">
        <v>4</v>
      </c>
      <c r="B12" s="151" t="s">
        <v>1049</v>
      </c>
      <c r="C12" s="116"/>
      <c r="D12" s="116"/>
      <c r="E12" s="116"/>
      <c r="F12" s="108">
        <v>0</v>
      </c>
      <c r="G12" s="77"/>
    </row>
    <row r="13" spans="1:7" ht="15.75" x14ac:dyDescent="0.25">
      <c r="A13" s="150">
        <v>5</v>
      </c>
      <c r="B13" s="151" t="s">
        <v>38</v>
      </c>
      <c r="C13" s="107"/>
      <c r="D13" s="107"/>
      <c r="E13" s="107"/>
      <c r="F13" s="108">
        <v>0</v>
      </c>
      <c r="G13" s="152"/>
    </row>
    <row r="14" spans="1:7" ht="15.75" x14ac:dyDescent="0.25">
      <c r="A14" s="150">
        <v>6</v>
      </c>
      <c r="B14" s="151" t="s">
        <v>227</v>
      </c>
      <c r="C14" s="107"/>
      <c r="D14" s="107"/>
      <c r="E14" s="107"/>
      <c r="F14" s="108">
        <v>562767</v>
      </c>
      <c r="G14" s="152"/>
    </row>
    <row r="15" spans="1:7" ht="15.75" x14ac:dyDescent="0.25">
      <c r="A15" s="150">
        <v>7</v>
      </c>
      <c r="B15" s="151" t="s">
        <v>548</v>
      </c>
      <c r="C15" s="107"/>
      <c r="D15" s="107"/>
      <c r="E15" s="107"/>
      <c r="F15" s="108">
        <v>0</v>
      </c>
      <c r="G15" s="152"/>
    </row>
    <row r="16" spans="1:7" ht="15.75" x14ac:dyDescent="0.25">
      <c r="A16" s="150">
        <v>8</v>
      </c>
      <c r="B16" s="151" t="s">
        <v>1323</v>
      </c>
      <c r="C16" s="107"/>
      <c r="D16" s="107"/>
      <c r="E16" s="107"/>
      <c r="F16" s="108">
        <v>0</v>
      </c>
      <c r="G16" s="152"/>
    </row>
    <row r="17" spans="1:7" ht="15.75" x14ac:dyDescent="0.25">
      <c r="A17" s="150">
        <v>9</v>
      </c>
      <c r="B17" s="151" t="s">
        <v>41</v>
      </c>
      <c r="C17" s="107"/>
      <c r="D17" s="107"/>
      <c r="E17" s="107"/>
      <c r="F17" s="108">
        <v>900000</v>
      </c>
      <c r="G17" s="152"/>
    </row>
    <row r="18" spans="1:7" ht="15.75" x14ac:dyDescent="0.25">
      <c r="A18" s="150">
        <v>10</v>
      </c>
      <c r="B18" s="151" t="s">
        <v>42</v>
      </c>
      <c r="C18" s="107"/>
      <c r="D18" s="107"/>
      <c r="E18" s="107"/>
      <c r="F18" s="108">
        <v>100000</v>
      </c>
      <c r="G18" s="152"/>
    </row>
    <row r="19" spans="1:7" ht="15.75" x14ac:dyDescent="0.25">
      <c r="A19" s="150"/>
      <c r="B19" s="151"/>
      <c r="C19" s="107"/>
      <c r="D19" s="107"/>
      <c r="E19" s="107"/>
      <c r="F19" s="108"/>
      <c r="G19" s="77">
        <f>SUM(F9:F18)</f>
        <v>110167768</v>
      </c>
    </row>
    <row r="20" spans="1:7" ht="15.75" x14ac:dyDescent="0.25">
      <c r="A20" s="150"/>
      <c r="B20" s="151"/>
      <c r="C20" s="153"/>
      <c r="D20" s="119"/>
      <c r="E20" s="107"/>
      <c r="F20" s="108"/>
      <c r="G20" s="77"/>
    </row>
    <row r="21" spans="1:7" ht="15.75" x14ac:dyDescent="0.25">
      <c r="A21" s="150">
        <v>11</v>
      </c>
      <c r="B21" s="18" t="s">
        <v>1453</v>
      </c>
      <c r="C21" s="26" t="s">
        <v>272</v>
      </c>
      <c r="D21" s="119" t="s">
        <v>1454</v>
      </c>
      <c r="E21" s="107" t="s">
        <v>1455</v>
      </c>
      <c r="F21" s="108"/>
      <c r="G21" s="77">
        <v>180000000</v>
      </c>
    </row>
    <row r="22" spans="1:7" ht="15.75" x14ac:dyDescent="0.25">
      <c r="A22" s="150"/>
      <c r="B22" s="18"/>
      <c r="C22" s="26"/>
      <c r="D22" s="119"/>
      <c r="E22" s="107"/>
      <c r="F22" s="108"/>
      <c r="G22" s="77"/>
    </row>
    <row r="23" spans="1:7" ht="15.75" x14ac:dyDescent="0.25">
      <c r="A23" s="150"/>
      <c r="B23" s="151"/>
      <c r="C23" s="107"/>
      <c r="D23" s="107"/>
      <c r="E23" s="107"/>
      <c r="F23" s="108"/>
      <c r="G23" s="77"/>
    </row>
    <row r="24" spans="1:7" ht="15.75" x14ac:dyDescent="0.25">
      <c r="A24" s="150"/>
      <c r="B24" s="151"/>
      <c r="C24" s="151"/>
      <c r="D24" s="151"/>
      <c r="E24" s="115" t="s">
        <v>43</v>
      </c>
      <c r="F24" s="108"/>
      <c r="G24" s="156">
        <f>SUM(G19:G22)</f>
        <v>290167768</v>
      </c>
    </row>
    <row r="25" spans="1:7" ht="15.75" x14ac:dyDescent="0.25">
      <c r="A25" s="158"/>
      <c r="B25" s="146"/>
      <c r="C25" s="146"/>
      <c r="D25" s="146"/>
      <c r="E25" s="146"/>
      <c r="F25" s="147"/>
      <c r="G25" s="147"/>
    </row>
    <row r="26" spans="1:7" ht="15.75" x14ac:dyDescent="0.25">
      <c r="A26" s="158"/>
      <c r="B26" s="146" t="s">
        <v>1456</v>
      </c>
      <c r="C26" s="146"/>
      <c r="D26" s="146"/>
      <c r="E26" s="146"/>
      <c r="F26" s="147"/>
      <c r="G26" s="146"/>
    </row>
    <row r="27" spans="1:7" x14ac:dyDescent="0.25">
      <c r="A27" s="159"/>
      <c r="B27" s="160" t="s">
        <v>976</v>
      </c>
      <c r="C27" s="160" t="s">
        <v>31</v>
      </c>
      <c r="D27" s="129"/>
      <c r="E27" s="159" t="s">
        <v>36</v>
      </c>
      <c r="F27" s="148"/>
      <c r="G27" s="129"/>
    </row>
    <row r="28" spans="1:7" x14ac:dyDescent="0.25">
      <c r="A28" s="159"/>
      <c r="B28" s="129"/>
      <c r="C28" s="129"/>
      <c r="D28" s="129"/>
      <c r="E28" s="129"/>
      <c r="F28" s="148"/>
      <c r="G28" s="129"/>
    </row>
    <row r="29" spans="1:7" x14ac:dyDescent="0.25">
      <c r="A29" s="159"/>
      <c r="B29" s="129"/>
      <c r="C29" s="129"/>
      <c r="D29" s="129"/>
      <c r="E29" s="129"/>
      <c r="F29" s="148"/>
      <c r="G29" s="129"/>
    </row>
    <row r="30" spans="1:7" x14ac:dyDescent="0.25">
      <c r="A30" s="159"/>
      <c r="B30" s="129"/>
      <c r="C30" s="129"/>
      <c r="D30" s="129"/>
      <c r="E30" s="129"/>
      <c r="F30" s="148"/>
      <c r="G30" s="129"/>
    </row>
    <row r="31" spans="1:7" x14ac:dyDescent="0.25">
      <c r="A31" s="159"/>
      <c r="B31" s="129"/>
      <c r="C31" s="129"/>
      <c r="D31" s="129"/>
      <c r="E31" s="129"/>
      <c r="F31" s="148"/>
      <c r="G31" s="129"/>
    </row>
    <row r="32" spans="1:7" x14ac:dyDescent="0.25">
      <c r="A32" s="129"/>
      <c r="B32" s="161" t="s">
        <v>977</v>
      </c>
      <c r="C32" s="162" t="s">
        <v>768</v>
      </c>
      <c r="D32" s="162"/>
      <c r="E32" s="162" t="s">
        <v>3</v>
      </c>
      <c r="F32" s="163" t="s">
        <v>1413</v>
      </c>
      <c r="G32" s="129"/>
    </row>
    <row r="33" spans="1:7" x14ac:dyDescent="0.25">
      <c r="A33" s="129"/>
      <c r="B33" s="160" t="s">
        <v>978</v>
      </c>
      <c r="C33" s="129" t="s">
        <v>33</v>
      </c>
      <c r="D33" s="129"/>
      <c r="E33" s="129" t="s">
        <v>6</v>
      </c>
      <c r="F33" s="148" t="s">
        <v>37</v>
      </c>
      <c r="G33" s="129"/>
    </row>
    <row r="35" spans="1:7" ht="15.75" x14ac:dyDescent="0.25">
      <c r="A35" s="2" t="s">
        <v>0</v>
      </c>
      <c r="B35" s="3"/>
      <c r="C35" s="3"/>
      <c r="D35" s="3"/>
      <c r="E35" s="3"/>
      <c r="F35" s="9"/>
      <c r="G35" s="4"/>
    </row>
    <row r="36" spans="1:7" ht="15.75" x14ac:dyDescent="0.25">
      <c r="A36" s="47" t="s">
        <v>1457</v>
      </c>
      <c r="B36" s="48"/>
      <c r="C36" s="2"/>
      <c r="D36" s="2"/>
      <c r="E36" s="2"/>
      <c r="F36" s="10"/>
      <c r="G36" s="4"/>
    </row>
    <row r="37" spans="1:7" ht="15.75" x14ac:dyDescent="0.25">
      <c r="A37" s="47"/>
      <c r="B37" s="48"/>
      <c r="C37" s="2"/>
      <c r="D37" s="2"/>
      <c r="E37" s="2"/>
      <c r="F37" s="10"/>
      <c r="G37" s="4"/>
    </row>
    <row r="38" spans="1:7" ht="15.75" x14ac:dyDescent="0.25">
      <c r="A38" s="145" t="s">
        <v>1458</v>
      </c>
      <c r="B38" s="145"/>
      <c r="C38" s="146"/>
      <c r="D38" s="146"/>
      <c r="E38" s="146"/>
      <c r="F38" s="147"/>
      <c r="G38" s="146"/>
    </row>
    <row r="39" spans="1:7" ht="15.75" x14ac:dyDescent="0.25">
      <c r="A39" s="145" t="s">
        <v>1459</v>
      </c>
      <c r="B39" s="145"/>
      <c r="C39" s="146"/>
      <c r="D39" s="146"/>
      <c r="E39" s="146"/>
      <c r="F39" s="147"/>
      <c r="G39" s="146"/>
    </row>
    <row r="40" spans="1:7" ht="15.75" x14ac:dyDescent="0.25">
      <c r="A40" s="145" t="s">
        <v>1460</v>
      </c>
      <c r="B40" s="145"/>
      <c r="C40" s="146"/>
      <c r="D40" s="146"/>
      <c r="E40" s="146"/>
      <c r="F40" s="147"/>
      <c r="G40" s="146"/>
    </row>
    <row r="41" spans="1:7" x14ac:dyDescent="0.25">
      <c r="A41" s="129"/>
      <c r="B41" s="129"/>
      <c r="C41" s="129"/>
      <c r="D41" s="129"/>
      <c r="E41" s="129"/>
      <c r="F41" s="148"/>
      <c r="G41" s="129"/>
    </row>
    <row r="42" spans="1:7" ht="15.75" x14ac:dyDescent="0.25">
      <c r="A42" s="114" t="s">
        <v>13</v>
      </c>
      <c r="B42" s="115" t="s">
        <v>12</v>
      </c>
      <c r="C42" s="116" t="s">
        <v>15</v>
      </c>
      <c r="D42" s="149" t="s">
        <v>521</v>
      </c>
      <c r="E42" s="116" t="s">
        <v>1</v>
      </c>
      <c r="F42" s="117" t="s">
        <v>8</v>
      </c>
      <c r="G42" s="114" t="s">
        <v>2</v>
      </c>
    </row>
    <row r="43" spans="1:7" ht="15.75" x14ac:dyDescent="0.25">
      <c r="A43" s="150">
        <v>1</v>
      </c>
      <c r="B43" s="151" t="s">
        <v>1452</v>
      </c>
      <c r="C43" s="116"/>
      <c r="D43" s="116"/>
      <c r="E43" s="116"/>
      <c r="F43" s="108">
        <v>0</v>
      </c>
      <c r="G43" s="114"/>
    </row>
    <row r="44" spans="1:7" ht="15.75" x14ac:dyDescent="0.25">
      <c r="A44" s="150">
        <v>2</v>
      </c>
      <c r="B44" s="151" t="s">
        <v>1060</v>
      </c>
      <c r="C44" s="116"/>
      <c r="D44" s="116"/>
      <c r="E44" s="116"/>
      <c r="F44" s="108">
        <v>0</v>
      </c>
      <c r="G44" s="77"/>
    </row>
    <row r="45" spans="1:7" ht="15.75" x14ac:dyDescent="0.25">
      <c r="A45" s="150">
        <v>3</v>
      </c>
      <c r="B45" s="151" t="s">
        <v>153</v>
      </c>
      <c r="C45" s="116"/>
      <c r="D45" s="116"/>
      <c r="E45" s="116"/>
      <c r="F45" s="108">
        <v>0</v>
      </c>
      <c r="G45" s="77"/>
    </row>
    <row r="46" spans="1:7" ht="15.75" x14ac:dyDescent="0.25">
      <c r="A46" s="150">
        <v>4</v>
      </c>
      <c r="B46" s="151" t="s">
        <v>1049</v>
      </c>
      <c r="C46" s="116"/>
      <c r="D46" s="116"/>
      <c r="E46" s="116"/>
      <c r="F46" s="108">
        <v>0</v>
      </c>
      <c r="G46" s="77"/>
    </row>
    <row r="47" spans="1:7" ht="15.75" x14ac:dyDescent="0.25">
      <c r="A47" s="150">
        <v>5</v>
      </c>
      <c r="B47" s="151" t="s">
        <v>38</v>
      </c>
      <c r="C47" s="107"/>
      <c r="D47" s="107"/>
      <c r="E47" s="107"/>
      <c r="F47" s="108">
        <v>0</v>
      </c>
      <c r="G47" s="152"/>
    </row>
    <row r="48" spans="1:7" ht="15.75" x14ac:dyDescent="0.25">
      <c r="A48" s="150">
        <v>6</v>
      </c>
      <c r="B48" s="151" t="s">
        <v>227</v>
      </c>
      <c r="C48" s="107"/>
      <c r="D48" s="107"/>
      <c r="E48" s="107"/>
      <c r="F48" s="108">
        <v>0</v>
      </c>
      <c r="G48" s="152"/>
    </row>
    <row r="49" spans="1:7" ht="15.75" x14ac:dyDescent="0.25">
      <c r="A49" s="150">
        <v>7</v>
      </c>
      <c r="B49" s="151" t="s">
        <v>548</v>
      </c>
      <c r="C49" s="107"/>
      <c r="D49" s="107"/>
      <c r="E49" s="107"/>
      <c r="F49" s="108">
        <v>0</v>
      </c>
      <c r="G49" s="152"/>
    </row>
    <row r="50" spans="1:7" ht="15.75" x14ac:dyDescent="0.25">
      <c r="A50" s="150">
        <v>8</v>
      </c>
      <c r="B50" s="151" t="s">
        <v>1323</v>
      </c>
      <c r="C50" s="107"/>
      <c r="D50" s="107"/>
      <c r="E50" s="107"/>
      <c r="F50" s="108">
        <v>0</v>
      </c>
      <c r="G50" s="152"/>
    </row>
    <row r="51" spans="1:7" ht="15.75" x14ac:dyDescent="0.25">
      <c r="A51" s="150">
        <v>9</v>
      </c>
      <c r="B51" s="151" t="s">
        <v>41</v>
      </c>
      <c r="C51" s="107"/>
      <c r="D51" s="107"/>
      <c r="E51" s="107"/>
      <c r="F51" s="108">
        <v>1700000</v>
      </c>
      <c r="G51" s="152"/>
    </row>
    <row r="52" spans="1:7" ht="15.75" x14ac:dyDescent="0.25">
      <c r="A52" s="150">
        <v>10</v>
      </c>
      <c r="B52" s="151" t="s">
        <v>42</v>
      </c>
      <c r="C52" s="107"/>
      <c r="D52" s="107"/>
      <c r="E52" s="107"/>
      <c r="F52" s="108">
        <v>200000</v>
      </c>
      <c r="G52" s="152"/>
    </row>
    <row r="53" spans="1:7" ht="15.75" x14ac:dyDescent="0.25">
      <c r="A53" s="150"/>
      <c r="B53" s="151"/>
      <c r="C53" s="107"/>
      <c r="D53" s="107"/>
      <c r="E53" s="107"/>
      <c r="F53" s="108"/>
      <c r="G53" s="77">
        <f>SUM(F43:F52)</f>
        <v>1900000</v>
      </c>
    </row>
    <row r="54" spans="1:7" ht="15.75" x14ac:dyDescent="0.25">
      <c r="A54" s="150"/>
      <c r="B54" s="151"/>
      <c r="C54" s="153"/>
      <c r="D54" s="119"/>
      <c r="E54" s="107"/>
      <c r="F54" s="108"/>
      <c r="G54" s="77"/>
    </row>
    <row r="55" spans="1:7" ht="15.75" x14ac:dyDescent="0.25">
      <c r="A55" s="150">
        <v>11</v>
      </c>
      <c r="B55" s="18" t="s">
        <v>1469</v>
      </c>
      <c r="C55" s="26"/>
      <c r="D55" s="119"/>
      <c r="E55" s="26" t="s">
        <v>611</v>
      </c>
      <c r="F55" s="108"/>
      <c r="G55" s="77">
        <v>198100000</v>
      </c>
    </row>
    <row r="56" spans="1:7" ht="15.75" x14ac:dyDescent="0.25">
      <c r="A56" s="150"/>
      <c r="B56" s="18" t="s">
        <v>1470</v>
      </c>
      <c r="C56" s="26"/>
      <c r="D56" s="119"/>
      <c r="E56" s="107"/>
      <c r="F56" s="108"/>
      <c r="G56" s="77"/>
    </row>
    <row r="57" spans="1:7" ht="15.75" x14ac:dyDescent="0.25">
      <c r="A57" s="150"/>
      <c r="B57" s="151"/>
      <c r="C57" s="107"/>
      <c r="D57" s="107"/>
      <c r="E57" s="107"/>
      <c r="F57" s="108"/>
      <c r="G57" s="77"/>
    </row>
    <row r="58" spans="1:7" ht="15.75" x14ac:dyDescent="0.25">
      <c r="A58" s="150"/>
      <c r="B58" s="151"/>
      <c r="C58" s="151"/>
      <c r="D58" s="151"/>
      <c r="E58" s="115" t="s">
        <v>43</v>
      </c>
      <c r="F58" s="108"/>
      <c r="G58" s="156">
        <f>SUM(G53:G56)</f>
        <v>200000000</v>
      </c>
    </row>
    <row r="59" spans="1:7" ht="15.75" x14ac:dyDescent="0.25">
      <c r="A59" s="158"/>
      <c r="B59" s="146"/>
      <c r="C59" s="146"/>
      <c r="D59" s="146"/>
      <c r="E59" s="146"/>
      <c r="F59" s="147"/>
      <c r="G59" s="147"/>
    </row>
    <row r="60" spans="1:7" ht="15.75" x14ac:dyDescent="0.25">
      <c r="A60" s="158"/>
      <c r="B60" s="146" t="s">
        <v>1461</v>
      </c>
      <c r="C60" s="146"/>
      <c r="D60" s="146"/>
      <c r="E60" s="146"/>
      <c r="F60" s="147"/>
      <c r="G60" s="146"/>
    </row>
    <row r="61" spans="1:7" x14ac:dyDescent="0.25">
      <c r="A61" s="159"/>
      <c r="B61" s="160" t="s">
        <v>976</v>
      </c>
      <c r="C61" s="160" t="s">
        <v>31</v>
      </c>
      <c r="D61" s="129"/>
      <c r="E61" s="159" t="s">
        <v>36</v>
      </c>
      <c r="F61" s="148"/>
      <c r="G61" s="129"/>
    </row>
    <row r="62" spans="1:7" x14ac:dyDescent="0.25">
      <c r="A62" s="159"/>
      <c r="B62" s="129"/>
      <c r="C62" s="129"/>
      <c r="D62" s="129"/>
      <c r="E62" s="129"/>
      <c r="F62" s="148"/>
      <c r="G62" s="129"/>
    </row>
    <row r="63" spans="1:7" x14ac:dyDescent="0.25">
      <c r="A63" s="159"/>
      <c r="B63" s="129"/>
      <c r="C63" s="129"/>
      <c r="D63" s="129"/>
      <c r="E63" s="129"/>
      <c r="F63" s="148"/>
      <c r="G63" s="129"/>
    </row>
    <row r="64" spans="1:7" x14ac:dyDescent="0.25">
      <c r="A64" s="159"/>
      <c r="B64" s="129"/>
      <c r="C64" s="129"/>
      <c r="D64" s="129"/>
      <c r="E64" s="129"/>
      <c r="F64" s="148"/>
      <c r="G64" s="129"/>
    </row>
    <row r="65" spans="1:7" x14ac:dyDescent="0.25">
      <c r="A65" s="159"/>
      <c r="B65" s="129"/>
      <c r="C65" s="129"/>
      <c r="D65" s="129"/>
      <c r="E65" s="129"/>
      <c r="F65" s="148"/>
      <c r="G65" s="129"/>
    </row>
    <row r="66" spans="1:7" x14ac:dyDescent="0.25">
      <c r="A66" s="129"/>
      <c r="B66" s="161" t="s">
        <v>977</v>
      </c>
      <c r="C66" s="162" t="s">
        <v>768</v>
      </c>
      <c r="D66" s="162"/>
      <c r="E66" s="162" t="s">
        <v>3</v>
      </c>
      <c r="F66" s="163" t="s">
        <v>1413</v>
      </c>
      <c r="G66" s="129"/>
    </row>
    <row r="67" spans="1:7" x14ac:dyDescent="0.25">
      <c r="A67" s="129"/>
      <c r="B67" s="160" t="s">
        <v>978</v>
      </c>
      <c r="C67" s="129" t="s">
        <v>33</v>
      </c>
      <c r="D67" s="129"/>
      <c r="E67" s="129" t="s">
        <v>6</v>
      </c>
      <c r="F67" s="148" t="s">
        <v>37</v>
      </c>
      <c r="G67" s="129"/>
    </row>
    <row r="69" spans="1:7" s="129" customFormat="1" ht="15.75" x14ac:dyDescent="0.25">
      <c r="A69" s="2" t="s">
        <v>0</v>
      </c>
      <c r="B69" s="3"/>
      <c r="C69" s="3"/>
      <c r="D69" s="3"/>
      <c r="E69" s="3"/>
      <c r="F69" s="9"/>
      <c r="G69" s="4"/>
    </row>
    <row r="70" spans="1:7" s="129" customFormat="1" ht="15.75" x14ac:dyDescent="0.25">
      <c r="A70" s="47" t="s">
        <v>1457</v>
      </c>
      <c r="B70" s="48"/>
      <c r="C70" s="2"/>
      <c r="D70" s="2"/>
      <c r="E70" s="2"/>
      <c r="F70" s="10"/>
      <c r="G70" s="4"/>
    </row>
    <row r="71" spans="1:7" s="129" customFormat="1" ht="15.75" x14ac:dyDescent="0.25">
      <c r="A71" s="47"/>
      <c r="B71" s="48"/>
      <c r="C71" s="2"/>
      <c r="D71" s="2"/>
      <c r="E71" s="2"/>
      <c r="F71" s="10"/>
      <c r="G71" s="4"/>
    </row>
    <row r="72" spans="1:7" s="129" customFormat="1" ht="15.75" x14ac:dyDescent="0.25">
      <c r="A72" s="145" t="s">
        <v>1462</v>
      </c>
      <c r="B72" s="145"/>
      <c r="C72" s="146"/>
      <c r="D72" s="146"/>
      <c r="E72" s="146"/>
      <c r="F72" s="147"/>
      <c r="G72" s="146"/>
    </row>
    <row r="73" spans="1:7" s="129" customFormat="1" ht="15.75" x14ac:dyDescent="0.25">
      <c r="A73" s="145" t="s">
        <v>1463</v>
      </c>
      <c r="B73" s="145"/>
      <c r="C73" s="146"/>
      <c r="D73" s="146"/>
      <c r="E73" s="146"/>
      <c r="F73" s="147"/>
      <c r="G73" s="146"/>
    </row>
    <row r="74" spans="1:7" s="129" customFormat="1" ht="15.75" x14ac:dyDescent="0.25">
      <c r="A74" s="145" t="s">
        <v>1464</v>
      </c>
      <c r="B74" s="145"/>
      <c r="C74" s="146"/>
      <c r="D74" s="146"/>
      <c r="E74" s="146"/>
      <c r="F74" s="147"/>
      <c r="G74" s="146"/>
    </row>
    <row r="75" spans="1:7" s="129" customFormat="1" x14ac:dyDescent="0.25">
      <c r="F75" s="148"/>
    </row>
    <row r="76" spans="1:7" s="129" customFormat="1" ht="15.75" x14ac:dyDescent="0.25">
      <c r="A76" s="114" t="s">
        <v>13</v>
      </c>
      <c r="B76" s="115" t="s">
        <v>12</v>
      </c>
      <c r="C76" s="116" t="s">
        <v>15</v>
      </c>
      <c r="D76" s="149" t="s">
        <v>521</v>
      </c>
      <c r="E76" s="116" t="s">
        <v>1</v>
      </c>
      <c r="F76" s="117" t="s">
        <v>8</v>
      </c>
      <c r="G76" s="114" t="s">
        <v>2</v>
      </c>
    </row>
    <row r="77" spans="1:7" s="129" customFormat="1" ht="15.75" x14ac:dyDescent="0.25">
      <c r="A77" s="150">
        <v>1</v>
      </c>
      <c r="B77" s="151" t="s">
        <v>1452</v>
      </c>
      <c r="C77" s="116"/>
      <c r="D77" s="116"/>
      <c r="E77" s="116"/>
      <c r="F77" s="108">
        <v>0</v>
      </c>
      <c r="G77" s="114"/>
    </row>
    <row r="78" spans="1:7" s="129" customFormat="1" ht="15.75" x14ac:dyDescent="0.25">
      <c r="A78" s="150">
        <v>2</v>
      </c>
      <c r="B78" s="151" t="s">
        <v>1060</v>
      </c>
      <c r="C78" s="116"/>
      <c r="D78" s="116"/>
      <c r="E78" s="116"/>
      <c r="F78" s="108">
        <v>41389340</v>
      </c>
      <c r="G78" s="77"/>
    </row>
    <row r="79" spans="1:7" s="129" customFormat="1" ht="15.75" x14ac:dyDescent="0.25">
      <c r="A79" s="150">
        <v>3</v>
      </c>
      <c r="B79" s="151" t="s">
        <v>153</v>
      </c>
      <c r="C79" s="116"/>
      <c r="D79" s="116"/>
      <c r="E79" s="116"/>
      <c r="F79" s="108">
        <v>0</v>
      </c>
      <c r="G79" s="77"/>
    </row>
    <row r="80" spans="1:7" s="129" customFormat="1" ht="15.75" x14ac:dyDescent="0.25">
      <c r="A80" s="150">
        <v>4</v>
      </c>
      <c r="B80" s="151" t="s">
        <v>1049</v>
      </c>
      <c r="C80" s="116"/>
      <c r="D80" s="116"/>
      <c r="E80" s="116"/>
      <c r="F80" s="108">
        <v>0</v>
      </c>
      <c r="G80" s="77"/>
    </row>
    <row r="81" spans="1:7" s="129" customFormat="1" ht="15.75" x14ac:dyDescent="0.25">
      <c r="A81" s="150">
        <v>5</v>
      </c>
      <c r="B81" s="151" t="s">
        <v>38</v>
      </c>
      <c r="C81" s="107"/>
      <c r="D81" s="107"/>
      <c r="E81" s="107"/>
      <c r="F81" s="108">
        <v>1034734</v>
      </c>
      <c r="G81" s="152"/>
    </row>
    <row r="82" spans="1:7" s="129" customFormat="1" ht="15.75" x14ac:dyDescent="0.25">
      <c r="A82" s="150">
        <v>6</v>
      </c>
      <c r="B82" s="151" t="s">
        <v>227</v>
      </c>
      <c r="C82" s="107"/>
      <c r="D82" s="107"/>
      <c r="E82" s="107"/>
      <c r="F82" s="108">
        <v>0</v>
      </c>
      <c r="G82" s="152"/>
    </row>
    <row r="83" spans="1:7" s="129" customFormat="1" ht="15.75" x14ac:dyDescent="0.25">
      <c r="A83" s="150">
        <v>7</v>
      </c>
      <c r="B83" s="151" t="s">
        <v>548</v>
      </c>
      <c r="C83" s="107"/>
      <c r="D83" s="107"/>
      <c r="E83" s="107"/>
      <c r="F83" s="108">
        <v>0</v>
      </c>
      <c r="G83" s="152"/>
    </row>
    <row r="84" spans="1:7" s="129" customFormat="1" ht="15.75" x14ac:dyDescent="0.25">
      <c r="A84" s="150">
        <v>8</v>
      </c>
      <c r="B84" s="151" t="s">
        <v>1323</v>
      </c>
      <c r="C84" s="107"/>
      <c r="D84" s="107"/>
      <c r="E84" s="107"/>
      <c r="F84" s="108">
        <v>0</v>
      </c>
      <c r="G84" s="152"/>
    </row>
    <row r="85" spans="1:7" s="129" customFormat="1" ht="15.75" x14ac:dyDescent="0.25">
      <c r="A85" s="150">
        <v>9</v>
      </c>
      <c r="B85" s="151" t="s">
        <v>41</v>
      </c>
      <c r="C85" s="107"/>
      <c r="D85" s="107"/>
      <c r="E85" s="107"/>
      <c r="F85" s="108">
        <v>586107</v>
      </c>
      <c r="G85" s="152"/>
    </row>
    <row r="86" spans="1:7" s="129" customFormat="1" ht="15.75" x14ac:dyDescent="0.25">
      <c r="A86" s="150">
        <v>10</v>
      </c>
      <c r="B86" s="151" t="s">
        <v>42</v>
      </c>
      <c r="C86" s="107"/>
      <c r="D86" s="107"/>
      <c r="E86" s="107"/>
      <c r="F86" s="108">
        <v>200000</v>
      </c>
      <c r="G86" s="152"/>
    </row>
    <row r="87" spans="1:7" s="129" customFormat="1" ht="15.75" x14ac:dyDescent="0.25">
      <c r="A87" s="150"/>
      <c r="B87" s="151"/>
      <c r="C87" s="107"/>
      <c r="D87" s="107"/>
      <c r="E87" s="107"/>
      <c r="F87" s="108"/>
      <c r="G87" s="77">
        <f>SUM(F77:F86)</f>
        <v>43210181</v>
      </c>
    </row>
    <row r="88" spans="1:7" s="129" customFormat="1" ht="15.75" x14ac:dyDescent="0.25">
      <c r="A88" s="150"/>
      <c r="B88" s="151"/>
      <c r="C88" s="153"/>
      <c r="D88" s="119"/>
      <c r="E88" s="107"/>
      <c r="F88" s="108"/>
      <c r="G88" s="77"/>
    </row>
    <row r="89" spans="1:7" s="129" customFormat="1" ht="15.75" x14ac:dyDescent="0.25">
      <c r="A89" s="150">
        <v>11</v>
      </c>
      <c r="B89" s="151" t="s">
        <v>1466</v>
      </c>
      <c r="C89" s="107"/>
      <c r="D89" s="119"/>
      <c r="E89" s="107" t="s">
        <v>611</v>
      </c>
      <c r="F89" s="108"/>
      <c r="G89" s="77">
        <v>56770000</v>
      </c>
    </row>
    <row r="90" spans="1:7" s="129" customFormat="1" ht="15.75" x14ac:dyDescent="0.25">
      <c r="A90" s="150"/>
      <c r="B90" s="151" t="s">
        <v>1465</v>
      </c>
      <c r="C90" s="107"/>
      <c r="D90" s="119"/>
      <c r="E90" s="107"/>
      <c r="F90" s="108"/>
      <c r="G90" s="77"/>
    </row>
    <row r="91" spans="1:7" s="129" customFormat="1" ht="15.75" x14ac:dyDescent="0.25">
      <c r="A91" s="150">
        <v>12</v>
      </c>
      <c r="B91" s="151" t="s">
        <v>1467</v>
      </c>
      <c r="C91" s="107" t="s">
        <v>272</v>
      </c>
      <c r="D91" s="119" t="s">
        <v>126</v>
      </c>
      <c r="E91" s="107" t="s">
        <v>1468</v>
      </c>
      <c r="F91" s="108"/>
      <c r="G91" s="77">
        <v>19819</v>
      </c>
    </row>
    <row r="92" spans="1:7" s="129" customFormat="1" ht="15.75" x14ac:dyDescent="0.25">
      <c r="A92" s="150"/>
      <c r="B92" s="151"/>
      <c r="C92" s="107"/>
      <c r="D92" s="107"/>
      <c r="E92" s="107"/>
      <c r="F92" s="108"/>
      <c r="G92" s="77"/>
    </row>
    <row r="93" spans="1:7" s="129" customFormat="1" ht="15.75" x14ac:dyDescent="0.25">
      <c r="A93" s="150"/>
      <c r="B93" s="151"/>
      <c r="C93" s="151"/>
      <c r="D93" s="151"/>
      <c r="E93" s="115" t="s">
        <v>43</v>
      </c>
      <c r="F93" s="108"/>
      <c r="G93" s="156">
        <f>SUM(G87:G92)</f>
        <v>100000000</v>
      </c>
    </row>
    <row r="94" spans="1:7" s="129" customFormat="1" ht="15.75" x14ac:dyDescent="0.25">
      <c r="A94" s="158"/>
      <c r="B94" s="146"/>
      <c r="C94" s="146"/>
      <c r="D94" s="146"/>
      <c r="E94" s="146"/>
      <c r="F94" s="147"/>
      <c r="G94" s="147"/>
    </row>
    <row r="95" spans="1:7" s="129" customFormat="1" ht="15.75" x14ac:dyDescent="0.25">
      <c r="A95" s="158"/>
      <c r="B95" s="146" t="s">
        <v>1461</v>
      </c>
      <c r="C95" s="146"/>
      <c r="D95" s="146"/>
      <c r="E95" s="146"/>
      <c r="F95" s="147"/>
      <c r="G95" s="146"/>
    </row>
    <row r="96" spans="1:7" s="129" customFormat="1" x14ac:dyDescent="0.25">
      <c r="A96" s="159"/>
      <c r="B96" s="160" t="s">
        <v>976</v>
      </c>
      <c r="C96" s="160" t="s">
        <v>31</v>
      </c>
      <c r="E96" s="159" t="s">
        <v>36</v>
      </c>
      <c r="F96" s="148"/>
    </row>
    <row r="97" spans="1:7" s="129" customFormat="1" x14ac:dyDescent="0.25">
      <c r="A97" s="159"/>
      <c r="F97" s="148"/>
    </row>
    <row r="98" spans="1:7" s="129" customFormat="1" x14ac:dyDescent="0.25">
      <c r="A98" s="159"/>
      <c r="F98" s="148"/>
    </row>
    <row r="99" spans="1:7" s="129" customFormat="1" x14ac:dyDescent="0.25">
      <c r="A99" s="159"/>
      <c r="F99" s="148"/>
    </row>
    <row r="100" spans="1:7" s="129" customFormat="1" x14ac:dyDescent="0.25">
      <c r="A100" s="159"/>
      <c r="F100" s="148"/>
    </row>
    <row r="101" spans="1:7" s="129" customFormat="1" x14ac:dyDescent="0.25">
      <c r="B101" s="161" t="s">
        <v>977</v>
      </c>
      <c r="C101" s="162" t="s">
        <v>768</v>
      </c>
      <c r="D101" s="162"/>
      <c r="E101" s="162" t="s">
        <v>3</v>
      </c>
      <c r="F101" s="163" t="s">
        <v>1413</v>
      </c>
    </row>
    <row r="102" spans="1:7" s="129" customFormat="1" x14ac:dyDescent="0.25">
      <c r="B102" s="160" t="s">
        <v>978</v>
      </c>
      <c r="C102" s="129" t="s">
        <v>33</v>
      </c>
      <c r="E102" s="129" t="s">
        <v>6</v>
      </c>
      <c r="F102" s="148" t="s">
        <v>37</v>
      </c>
    </row>
    <row r="103" spans="1:7" s="129" customFormat="1" x14ac:dyDescent="0.25"/>
    <row r="104" spans="1:7" ht="15.75" x14ac:dyDescent="0.25">
      <c r="A104" s="2" t="s">
        <v>0</v>
      </c>
      <c r="B104" s="3"/>
      <c r="C104" s="3"/>
      <c r="D104" s="3"/>
      <c r="E104" s="3"/>
      <c r="F104" s="9"/>
      <c r="G104" s="4"/>
    </row>
    <row r="105" spans="1:7" ht="15.75" x14ac:dyDescent="0.25">
      <c r="A105" s="47" t="s">
        <v>1471</v>
      </c>
      <c r="B105" s="48"/>
      <c r="C105" s="2"/>
      <c r="D105" s="2"/>
      <c r="E105" s="2"/>
      <c r="F105" s="10"/>
      <c r="G105" s="4"/>
    </row>
    <row r="106" spans="1:7" ht="15.75" x14ac:dyDescent="0.25">
      <c r="A106" s="47"/>
      <c r="B106" s="48"/>
      <c r="C106" s="2"/>
      <c r="D106" s="2"/>
      <c r="E106" s="2"/>
      <c r="F106" s="10"/>
      <c r="G106" s="4"/>
    </row>
    <row r="107" spans="1:7" ht="15.75" x14ac:dyDescent="0.25">
      <c r="A107" s="145" t="s">
        <v>1472</v>
      </c>
      <c r="B107" s="145"/>
      <c r="C107" s="146"/>
      <c r="D107" s="146"/>
      <c r="E107" s="146"/>
      <c r="F107" s="147"/>
      <c r="G107" s="146"/>
    </row>
    <row r="108" spans="1:7" ht="15.75" x14ac:dyDescent="0.25">
      <c r="A108" s="145" t="s">
        <v>1473</v>
      </c>
      <c r="B108" s="145"/>
      <c r="C108" s="146"/>
      <c r="D108" s="146"/>
      <c r="E108" s="146"/>
      <c r="F108" s="147"/>
      <c r="G108" s="146"/>
    </row>
    <row r="109" spans="1:7" ht="15.75" x14ac:dyDescent="0.25">
      <c r="A109" s="145" t="s">
        <v>1474</v>
      </c>
      <c r="B109" s="145"/>
      <c r="C109" s="146"/>
      <c r="D109" s="146"/>
      <c r="E109" s="146"/>
      <c r="F109" s="147"/>
      <c r="G109" s="146"/>
    </row>
    <row r="110" spans="1:7" x14ac:dyDescent="0.25">
      <c r="A110" s="129"/>
      <c r="B110" s="129"/>
      <c r="C110" s="129"/>
      <c r="D110" s="129"/>
      <c r="E110" s="129"/>
      <c r="F110" s="148"/>
      <c r="G110" s="129"/>
    </row>
    <row r="111" spans="1:7" ht="15.75" x14ac:dyDescent="0.25">
      <c r="A111" s="114" t="s">
        <v>13</v>
      </c>
      <c r="B111" s="115" t="s">
        <v>12</v>
      </c>
      <c r="C111" s="116" t="s">
        <v>15</v>
      </c>
      <c r="D111" s="149" t="s">
        <v>521</v>
      </c>
      <c r="E111" s="116" t="s">
        <v>1</v>
      </c>
      <c r="F111" s="117" t="s">
        <v>8</v>
      </c>
      <c r="G111" s="114" t="s">
        <v>2</v>
      </c>
    </row>
    <row r="112" spans="1:7" ht="15.75" x14ac:dyDescent="0.25">
      <c r="A112" s="150">
        <v>1</v>
      </c>
      <c r="B112" s="151" t="s">
        <v>1452</v>
      </c>
      <c r="C112" s="116"/>
      <c r="D112" s="116"/>
      <c r="E112" s="116"/>
      <c r="F112" s="108">
        <v>0</v>
      </c>
      <c r="G112" s="114"/>
    </row>
    <row r="113" spans="1:7" ht="15.75" x14ac:dyDescent="0.25">
      <c r="A113" s="150">
        <v>2</v>
      </c>
      <c r="B113" s="151" t="s">
        <v>1060</v>
      </c>
      <c r="C113" s="116"/>
      <c r="D113" s="116"/>
      <c r="E113" s="116"/>
      <c r="F113" s="108">
        <v>106928797</v>
      </c>
      <c r="G113" s="77"/>
    </row>
    <row r="114" spans="1:7" ht="15.75" x14ac:dyDescent="0.25">
      <c r="A114" s="150">
        <v>3</v>
      </c>
      <c r="B114" s="151" t="s">
        <v>153</v>
      </c>
      <c r="C114" s="116"/>
      <c r="D114" s="116"/>
      <c r="E114" s="116"/>
      <c r="F114" s="108">
        <v>0</v>
      </c>
      <c r="G114" s="77"/>
    </row>
    <row r="115" spans="1:7" ht="15.75" x14ac:dyDescent="0.25">
      <c r="A115" s="150">
        <v>4</v>
      </c>
      <c r="B115" s="151" t="s">
        <v>1049</v>
      </c>
      <c r="C115" s="116"/>
      <c r="D115" s="116"/>
      <c r="E115" s="116"/>
      <c r="F115" s="108">
        <v>0</v>
      </c>
      <c r="G115" s="77"/>
    </row>
    <row r="116" spans="1:7" ht="15.75" x14ac:dyDescent="0.25">
      <c r="A116" s="150">
        <v>5</v>
      </c>
      <c r="B116" s="151" t="s">
        <v>38</v>
      </c>
      <c r="C116" s="107"/>
      <c r="D116" s="107"/>
      <c r="E116" s="107"/>
      <c r="F116" s="108">
        <v>2673220</v>
      </c>
      <c r="G116" s="152"/>
    </row>
    <row r="117" spans="1:7" ht="15.75" x14ac:dyDescent="0.25">
      <c r="A117" s="150">
        <v>6</v>
      </c>
      <c r="B117" s="151" t="s">
        <v>227</v>
      </c>
      <c r="C117" s="107"/>
      <c r="D117" s="107"/>
      <c r="E117" s="107"/>
      <c r="F117" s="108">
        <v>0</v>
      </c>
      <c r="G117" s="152"/>
    </row>
    <row r="118" spans="1:7" ht="15.75" x14ac:dyDescent="0.25">
      <c r="A118" s="150">
        <v>7</v>
      </c>
      <c r="B118" s="151" t="s">
        <v>548</v>
      </c>
      <c r="C118" s="107"/>
      <c r="D118" s="107"/>
      <c r="E118" s="107"/>
      <c r="F118" s="108">
        <v>0</v>
      </c>
      <c r="G118" s="152"/>
    </row>
    <row r="119" spans="1:7" ht="15.75" x14ac:dyDescent="0.25">
      <c r="A119" s="150">
        <v>8</v>
      </c>
      <c r="B119" s="151" t="s">
        <v>1323</v>
      </c>
      <c r="C119" s="107"/>
      <c r="D119" s="107"/>
      <c r="E119" s="107"/>
      <c r="F119" s="108">
        <v>0</v>
      </c>
      <c r="G119" s="152"/>
    </row>
    <row r="120" spans="1:7" ht="15.75" x14ac:dyDescent="0.25">
      <c r="A120" s="150">
        <v>9</v>
      </c>
      <c r="B120" s="151" t="s">
        <v>41</v>
      </c>
      <c r="C120" s="107"/>
      <c r="D120" s="107"/>
      <c r="E120" s="107"/>
      <c r="F120" s="108">
        <v>1250000</v>
      </c>
      <c r="G120" s="152"/>
    </row>
    <row r="121" spans="1:7" ht="15.75" x14ac:dyDescent="0.25">
      <c r="A121" s="150">
        <v>10</v>
      </c>
      <c r="B121" s="151" t="s">
        <v>42</v>
      </c>
      <c r="C121" s="107"/>
      <c r="D121" s="107"/>
      <c r="E121" s="107"/>
      <c r="F121" s="108">
        <v>200000</v>
      </c>
      <c r="G121" s="152"/>
    </row>
    <row r="122" spans="1:7" ht="15.75" x14ac:dyDescent="0.25">
      <c r="A122" s="150"/>
      <c r="B122" s="151"/>
      <c r="C122" s="107"/>
      <c r="D122" s="107"/>
      <c r="E122" s="107"/>
      <c r="F122" s="108"/>
      <c r="G122" s="77">
        <f>SUM(F112:F121)</f>
        <v>111052017</v>
      </c>
    </row>
    <row r="123" spans="1:7" ht="15.75" x14ac:dyDescent="0.25">
      <c r="A123" s="150"/>
      <c r="B123" s="151"/>
      <c r="C123" s="153"/>
      <c r="D123" s="119"/>
      <c r="E123" s="107"/>
      <c r="F123" s="108"/>
      <c r="G123" s="77"/>
    </row>
    <row r="124" spans="1:7" ht="15.75" x14ac:dyDescent="0.25">
      <c r="A124" s="150">
        <v>11</v>
      </c>
      <c r="B124" s="151" t="s">
        <v>1478</v>
      </c>
      <c r="C124" s="107" t="s">
        <v>272</v>
      </c>
      <c r="D124" s="119" t="s">
        <v>1476</v>
      </c>
      <c r="E124" s="107" t="s">
        <v>1477</v>
      </c>
      <c r="F124" s="108"/>
      <c r="G124" s="77">
        <v>50000000</v>
      </c>
    </row>
    <row r="125" spans="1:7" ht="15.75" x14ac:dyDescent="0.25">
      <c r="A125" s="150">
        <v>12</v>
      </c>
      <c r="B125" s="151" t="s">
        <v>1479</v>
      </c>
      <c r="C125" s="107" t="s">
        <v>611</v>
      </c>
      <c r="D125" s="119"/>
      <c r="E125" s="107"/>
      <c r="F125" s="108"/>
      <c r="G125" s="77">
        <v>75000000</v>
      </c>
    </row>
    <row r="126" spans="1:7" ht="15.75" x14ac:dyDescent="0.25">
      <c r="A126" s="150"/>
      <c r="B126" s="151" t="s">
        <v>1480</v>
      </c>
      <c r="C126" s="107"/>
      <c r="D126" s="119"/>
      <c r="E126" s="107"/>
      <c r="F126" s="108"/>
      <c r="G126" s="77"/>
    </row>
    <row r="127" spans="1:7" ht="15.75" x14ac:dyDescent="0.25">
      <c r="A127" s="150"/>
      <c r="B127" s="151"/>
      <c r="C127" s="107"/>
      <c r="D127" s="119"/>
      <c r="E127" s="107"/>
      <c r="F127" s="108"/>
      <c r="G127" s="77"/>
    </row>
    <row r="128" spans="1:7" ht="15.75" x14ac:dyDescent="0.25">
      <c r="A128" s="150"/>
      <c r="B128" s="151"/>
      <c r="C128" s="107"/>
      <c r="D128" s="107"/>
      <c r="E128" s="107"/>
      <c r="F128" s="108"/>
      <c r="G128" s="77"/>
    </row>
    <row r="129" spans="1:7" ht="15.75" x14ac:dyDescent="0.25">
      <c r="A129" s="150"/>
      <c r="B129" s="151"/>
      <c r="C129" s="151"/>
      <c r="D129" s="151"/>
      <c r="E129" s="115" t="s">
        <v>43</v>
      </c>
      <c r="F129" s="108"/>
      <c r="G129" s="156">
        <f>SUM(G122:G128)</f>
        <v>236052017</v>
      </c>
    </row>
    <row r="130" spans="1:7" ht="15.75" x14ac:dyDescent="0.25">
      <c r="A130" s="158"/>
      <c r="B130" s="146"/>
      <c r="C130" s="146"/>
      <c r="D130" s="146"/>
      <c r="E130" s="146"/>
      <c r="F130" s="147"/>
      <c r="G130" s="147"/>
    </row>
    <row r="131" spans="1:7" ht="15.75" x14ac:dyDescent="0.25">
      <c r="A131" s="158"/>
      <c r="B131" s="146" t="s">
        <v>1475</v>
      </c>
      <c r="C131" s="146"/>
      <c r="D131" s="146"/>
      <c r="E131" s="146"/>
      <c r="F131" s="147"/>
      <c r="G131" s="146"/>
    </row>
    <row r="132" spans="1:7" x14ac:dyDescent="0.25">
      <c r="A132" s="159"/>
      <c r="B132" s="160" t="s">
        <v>976</v>
      </c>
      <c r="C132" s="160" t="s">
        <v>31</v>
      </c>
      <c r="D132" s="129"/>
      <c r="E132" s="159" t="s">
        <v>36</v>
      </c>
      <c r="F132" s="148"/>
      <c r="G132" s="129"/>
    </row>
    <row r="133" spans="1:7" x14ac:dyDescent="0.25">
      <c r="A133" s="159"/>
      <c r="B133" s="129"/>
      <c r="C133" s="129"/>
      <c r="D133" s="129"/>
      <c r="E133" s="129"/>
      <c r="F133" s="148"/>
      <c r="G133" s="129"/>
    </row>
    <row r="134" spans="1:7" x14ac:dyDescent="0.25">
      <c r="A134" s="159"/>
      <c r="B134" s="129"/>
      <c r="C134" s="129"/>
      <c r="D134" s="129"/>
      <c r="E134" s="129"/>
      <c r="F134" s="148"/>
      <c r="G134" s="129"/>
    </row>
    <row r="135" spans="1:7" x14ac:dyDescent="0.25">
      <c r="A135" s="159"/>
      <c r="B135" s="129"/>
      <c r="C135" s="129"/>
      <c r="D135" s="129"/>
      <c r="E135" s="129"/>
      <c r="F135" s="148"/>
      <c r="G135" s="129"/>
    </row>
    <row r="136" spans="1:7" x14ac:dyDescent="0.25">
      <c r="A136" s="159"/>
      <c r="B136" s="129"/>
      <c r="C136" s="129"/>
      <c r="D136" s="129"/>
      <c r="E136" s="129"/>
      <c r="F136" s="148"/>
      <c r="G136" s="129"/>
    </row>
    <row r="137" spans="1:7" x14ac:dyDescent="0.25">
      <c r="A137" s="129"/>
      <c r="B137" s="161" t="s">
        <v>977</v>
      </c>
      <c r="C137" s="162" t="s">
        <v>768</v>
      </c>
      <c r="D137" s="162"/>
      <c r="E137" s="162" t="s">
        <v>3</v>
      </c>
      <c r="F137" s="163" t="s">
        <v>1413</v>
      </c>
      <c r="G137" s="129"/>
    </row>
    <row r="138" spans="1:7" x14ac:dyDescent="0.25">
      <c r="A138" s="129"/>
      <c r="B138" s="160" t="s">
        <v>978</v>
      </c>
      <c r="C138" s="129" t="s">
        <v>33</v>
      </c>
      <c r="D138" s="129"/>
      <c r="E138" s="129" t="s">
        <v>6</v>
      </c>
      <c r="F138" s="148" t="s">
        <v>37</v>
      </c>
      <c r="G138" s="129"/>
    </row>
  </sheetData>
  <pageMargins left="0.3" right="0.7" top="0.75" bottom="0.75" header="0.3" footer="0.3"/>
  <pageSetup paperSize="5" scale="77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A16" sqref="A16"/>
    </sheetView>
  </sheetViews>
  <sheetFormatPr defaultRowHeight="15" x14ac:dyDescent="0.25"/>
  <cols>
    <col min="1" max="1" width="7.140625" customWidth="1"/>
    <col min="2" max="2" width="64.5703125" customWidth="1"/>
    <col min="3" max="3" width="22.7109375" customWidth="1"/>
    <col min="4" max="4" width="24.85546875" customWidth="1"/>
    <col min="5" max="5" width="28.42578125" customWidth="1"/>
    <col min="6" max="6" width="19.140625" customWidth="1"/>
    <col min="7" max="7" width="23.5703125" customWidth="1"/>
  </cols>
  <sheetData>
    <row r="1" spans="1:7" s="1" customFormat="1" ht="15.75" x14ac:dyDescent="0.25">
      <c r="A1" s="2" t="s">
        <v>0</v>
      </c>
      <c r="B1" s="3"/>
      <c r="C1" s="3"/>
      <c r="D1" s="3"/>
      <c r="E1" s="3"/>
      <c r="F1" s="9"/>
      <c r="G1" s="4"/>
    </row>
    <row r="2" spans="1:7" s="1" customFormat="1" ht="15.75" x14ac:dyDescent="0.25">
      <c r="A2" s="6" t="s">
        <v>210</v>
      </c>
      <c r="B2" s="2"/>
      <c r="C2" s="2"/>
      <c r="D2" s="2"/>
      <c r="E2" s="2"/>
      <c r="F2" s="10"/>
      <c r="G2" s="4"/>
    </row>
    <row r="3" spans="1:7" s="1" customFormat="1" ht="15.75" x14ac:dyDescent="0.25">
      <c r="A3" s="6"/>
      <c r="B3" s="2"/>
      <c r="C3" s="2"/>
      <c r="D3" s="2"/>
      <c r="E3" s="2"/>
      <c r="F3" s="10"/>
      <c r="G3" s="4"/>
    </row>
    <row r="4" spans="1:7" s="1" customFormat="1" ht="15.75" x14ac:dyDescent="0.25">
      <c r="A4" s="27" t="s">
        <v>211</v>
      </c>
      <c r="B4" s="27"/>
      <c r="C4" s="16"/>
      <c r="D4" s="16"/>
      <c r="E4" s="16"/>
      <c r="F4" s="21"/>
      <c r="G4" s="16"/>
    </row>
    <row r="5" spans="1:7" s="1" customFormat="1" ht="15.75" x14ac:dyDescent="0.25">
      <c r="A5" s="27" t="s">
        <v>212</v>
      </c>
      <c r="B5" s="27"/>
      <c r="C5" s="16"/>
      <c r="D5" s="16"/>
      <c r="E5" s="16"/>
      <c r="F5" s="21"/>
      <c r="G5" s="16"/>
    </row>
    <row r="6" spans="1:7" s="1" customFormat="1" ht="15.75" x14ac:dyDescent="0.25">
      <c r="A6" s="27" t="s">
        <v>213</v>
      </c>
      <c r="B6" s="27"/>
      <c r="C6" s="16"/>
      <c r="D6" s="16"/>
      <c r="E6" s="16"/>
      <c r="F6" s="21"/>
      <c r="G6" s="16"/>
    </row>
    <row r="7" spans="1:7" s="1" customFormat="1" x14ac:dyDescent="0.25">
      <c r="F7" s="11"/>
    </row>
    <row r="8" spans="1:7" s="1" customFormat="1" ht="15.75" x14ac:dyDescent="0.25">
      <c r="A8" s="12" t="s">
        <v>13</v>
      </c>
      <c r="B8" s="13" t="s">
        <v>12</v>
      </c>
      <c r="C8" s="14" t="s">
        <v>15</v>
      </c>
      <c r="D8" s="14" t="s">
        <v>11</v>
      </c>
      <c r="E8" s="14" t="s">
        <v>1</v>
      </c>
      <c r="F8" s="22" t="s">
        <v>8</v>
      </c>
      <c r="G8" s="12" t="s">
        <v>2</v>
      </c>
    </row>
    <row r="9" spans="1:7" s="1" customFormat="1" ht="15.75" x14ac:dyDescent="0.25">
      <c r="A9" s="17">
        <v>1</v>
      </c>
      <c r="B9" s="18" t="s">
        <v>39</v>
      </c>
      <c r="C9" s="14"/>
      <c r="D9" s="14"/>
      <c r="E9" s="14"/>
      <c r="F9" s="19">
        <v>22500450</v>
      </c>
      <c r="G9" s="12"/>
    </row>
    <row r="10" spans="1:7" s="1" customFormat="1" ht="15.75" x14ac:dyDescent="0.25">
      <c r="A10" s="17">
        <v>2</v>
      </c>
      <c r="B10" s="18" t="s">
        <v>214</v>
      </c>
      <c r="C10" s="14"/>
      <c r="D10" s="14"/>
      <c r="E10" s="14"/>
      <c r="F10" s="19">
        <v>7500000</v>
      </c>
      <c r="G10" s="12"/>
    </row>
    <row r="11" spans="1:7" s="1" customFormat="1" ht="15.75" x14ac:dyDescent="0.25">
      <c r="A11" s="17">
        <v>3</v>
      </c>
      <c r="B11" s="18" t="s">
        <v>38</v>
      </c>
      <c r="C11" s="26"/>
      <c r="D11" s="26"/>
      <c r="E11" s="26"/>
      <c r="F11" s="19">
        <v>562512</v>
      </c>
      <c r="G11" s="17"/>
    </row>
    <row r="12" spans="1:7" s="1" customFormat="1" ht="15.75" x14ac:dyDescent="0.25">
      <c r="A12" s="17">
        <v>4</v>
      </c>
      <c r="B12" s="18" t="s">
        <v>41</v>
      </c>
      <c r="C12" s="26"/>
      <c r="D12" s="26"/>
      <c r="E12" s="26"/>
      <c r="F12" s="19">
        <v>537452</v>
      </c>
      <c r="G12" s="17"/>
    </row>
    <row r="13" spans="1:7" s="1" customFormat="1" ht="15.75" x14ac:dyDescent="0.25">
      <c r="A13" s="17">
        <v>5</v>
      </c>
      <c r="B13" s="18" t="s">
        <v>42</v>
      </c>
      <c r="C13" s="26"/>
      <c r="D13" s="26"/>
      <c r="E13" s="26"/>
      <c r="F13" s="19">
        <v>200000</v>
      </c>
      <c r="G13" s="17"/>
    </row>
    <row r="14" spans="1:7" s="1" customFormat="1" ht="15.75" x14ac:dyDescent="0.25">
      <c r="A14" s="17"/>
      <c r="B14" s="18"/>
      <c r="C14" s="26"/>
      <c r="D14" s="26"/>
      <c r="E14" s="26"/>
      <c r="F14" s="19"/>
      <c r="G14" s="15">
        <f>SUM(F9:F13)</f>
        <v>31300414</v>
      </c>
    </row>
    <row r="15" spans="1:7" s="1" customFormat="1" ht="15.75" x14ac:dyDescent="0.25">
      <c r="A15" s="17">
        <v>6</v>
      </c>
      <c r="B15" s="18" t="s">
        <v>215</v>
      </c>
      <c r="C15" s="18"/>
      <c r="D15" s="26">
        <v>7700942243</v>
      </c>
      <c r="E15" s="18"/>
      <c r="F15" s="19">
        <v>10049919</v>
      </c>
      <c r="G15" s="18"/>
    </row>
    <row r="16" spans="1:7" s="1" customFormat="1" ht="15.75" x14ac:dyDescent="0.25">
      <c r="A16" s="17">
        <v>7</v>
      </c>
      <c r="B16" s="18" t="s">
        <v>216</v>
      </c>
      <c r="C16" s="18"/>
      <c r="D16" s="35" t="s">
        <v>220</v>
      </c>
      <c r="E16" s="18"/>
      <c r="F16" s="19">
        <v>11129630</v>
      </c>
      <c r="G16" s="18"/>
    </row>
    <row r="17" spans="1:7" s="1" customFormat="1" ht="15.75" x14ac:dyDescent="0.25">
      <c r="A17" s="17">
        <v>8</v>
      </c>
      <c r="B17" s="18" t="s">
        <v>217</v>
      </c>
      <c r="C17" s="18"/>
      <c r="D17" s="26">
        <v>4104602881</v>
      </c>
      <c r="E17" s="18"/>
      <c r="F17" s="19">
        <v>16367651</v>
      </c>
      <c r="G17" s="18"/>
    </row>
    <row r="18" spans="1:7" s="1" customFormat="1" ht="15.75" x14ac:dyDescent="0.25">
      <c r="A18" s="17">
        <v>9</v>
      </c>
      <c r="B18" s="18" t="s">
        <v>218</v>
      </c>
      <c r="C18" s="18"/>
      <c r="D18" s="26" t="s">
        <v>219</v>
      </c>
      <c r="E18" s="18"/>
      <c r="F18" s="19">
        <v>4998500</v>
      </c>
      <c r="G18" s="18"/>
    </row>
    <row r="19" spans="1:7" s="1" customFormat="1" ht="15.75" x14ac:dyDescent="0.25">
      <c r="A19" s="17">
        <v>10</v>
      </c>
      <c r="B19" s="18" t="s">
        <v>202</v>
      </c>
      <c r="C19" s="18"/>
      <c r="D19" s="26"/>
      <c r="E19" s="18" t="s">
        <v>221</v>
      </c>
      <c r="F19" s="19">
        <v>2454300</v>
      </c>
      <c r="G19" s="18"/>
    </row>
    <row r="20" spans="1:7" s="1" customFormat="1" ht="15.75" x14ac:dyDescent="0.25">
      <c r="A20" s="17"/>
      <c r="B20" s="18"/>
      <c r="C20" s="18"/>
      <c r="D20" s="26"/>
      <c r="E20" s="18"/>
      <c r="F20" s="19"/>
      <c r="G20" s="23">
        <f>SUM(F15:F19)</f>
        <v>45000000</v>
      </c>
    </row>
    <row r="21" spans="1:7" s="1" customFormat="1" ht="15.75" x14ac:dyDescent="0.25">
      <c r="A21" s="17"/>
      <c r="B21" s="18"/>
      <c r="C21" s="18"/>
      <c r="D21" s="18"/>
      <c r="E21" s="18"/>
      <c r="F21" s="19"/>
      <c r="G21" s="23"/>
    </row>
    <row r="22" spans="1:7" s="1" customFormat="1" ht="15.75" x14ac:dyDescent="0.25">
      <c r="A22" s="17"/>
      <c r="B22" s="18"/>
      <c r="C22" s="18"/>
      <c r="D22" s="18"/>
      <c r="E22" s="13"/>
      <c r="F22" s="19"/>
      <c r="G22" s="31"/>
    </row>
    <row r="23" spans="1:7" s="1" customFormat="1" ht="15.75" x14ac:dyDescent="0.25">
      <c r="A23" s="17"/>
      <c r="B23" s="18"/>
      <c r="C23" s="18"/>
      <c r="D23" s="18"/>
      <c r="E23" s="13" t="s">
        <v>43</v>
      </c>
      <c r="F23" s="19"/>
      <c r="G23" s="30">
        <f>+G14+G20</f>
        <v>76300414</v>
      </c>
    </row>
    <row r="24" spans="1:7" s="1" customFormat="1" ht="15.75" x14ac:dyDescent="0.25">
      <c r="A24" s="20"/>
      <c r="B24" s="16"/>
      <c r="C24" s="16"/>
      <c r="D24" s="16"/>
      <c r="E24" s="16"/>
      <c r="F24" s="21"/>
      <c r="G24" s="21"/>
    </row>
    <row r="25" spans="1:7" s="1" customFormat="1" ht="15.75" x14ac:dyDescent="0.25">
      <c r="A25" s="20"/>
      <c r="B25" s="16" t="s">
        <v>222</v>
      </c>
      <c r="C25" s="16"/>
      <c r="D25" s="16"/>
      <c r="E25" s="16"/>
      <c r="F25" s="21"/>
      <c r="G25" s="16"/>
    </row>
    <row r="26" spans="1:7" s="1" customFormat="1" x14ac:dyDescent="0.25">
      <c r="A26" s="8"/>
      <c r="B26" s="8" t="s">
        <v>29</v>
      </c>
      <c r="C26" s="8" t="s">
        <v>31</v>
      </c>
      <c r="E26" s="8" t="s">
        <v>36</v>
      </c>
      <c r="F26" s="11"/>
    </row>
    <row r="27" spans="1:7" s="1" customFormat="1" x14ac:dyDescent="0.25">
      <c r="A27" s="8"/>
      <c r="F27" s="11"/>
    </row>
    <row r="28" spans="1:7" s="1" customFormat="1" x14ac:dyDescent="0.25">
      <c r="A28" s="8"/>
      <c r="F28" s="11"/>
    </row>
    <row r="29" spans="1:7" s="1" customFormat="1" x14ac:dyDescent="0.25">
      <c r="A29" s="8"/>
      <c r="F29" s="11"/>
    </row>
    <row r="30" spans="1:7" s="1" customFormat="1" x14ac:dyDescent="0.25">
      <c r="B30" s="28" t="s">
        <v>30</v>
      </c>
      <c r="C30" s="24" t="s">
        <v>32</v>
      </c>
      <c r="D30" s="24" t="s">
        <v>34</v>
      </c>
      <c r="E30" s="24" t="s">
        <v>3</v>
      </c>
      <c r="F30" s="25" t="s">
        <v>4</v>
      </c>
    </row>
    <row r="31" spans="1:7" s="1" customFormat="1" x14ac:dyDescent="0.25">
      <c r="B31" s="8" t="s">
        <v>5</v>
      </c>
      <c r="C31" s="1" t="s">
        <v>33</v>
      </c>
      <c r="D31" s="1" t="s">
        <v>35</v>
      </c>
      <c r="E31" s="1" t="s">
        <v>6</v>
      </c>
      <c r="F31" s="11" t="s">
        <v>37</v>
      </c>
    </row>
    <row r="32" spans="1:7" s="1" customFormat="1" x14ac:dyDescent="0.25"/>
  </sheetData>
  <pageMargins left="0.7" right="0.7" top="0.75" bottom="0.75" header="0.3" footer="0.3"/>
  <pageSetup paperSize="5" scale="80" orientation="landscape" horizontalDpi="4294967293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C4" sqref="C4"/>
    </sheetView>
  </sheetViews>
  <sheetFormatPr defaultRowHeight="15" x14ac:dyDescent="0.25"/>
  <cols>
    <col min="1" max="1" width="3.5703125" style="1" customWidth="1"/>
    <col min="2" max="2" width="65.85546875" style="1" customWidth="1"/>
    <col min="3" max="3" width="20.85546875" style="1" customWidth="1"/>
    <col min="4" max="4" width="22.140625" style="1" customWidth="1"/>
    <col min="5" max="5" width="29" style="1" customWidth="1"/>
    <col min="6" max="7" width="17.5703125" style="1" customWidth="1"/>
    <col min="8" max="8" width="14.42578125" style="1" customWidth="1"/>
    <col min="9" max="16384" width="9.140625" style="1"/>
  </cols>
  <sheetData>
    <row r="1" spans="1:7" ht="15.75" x14ac:dyDescent="0.25">
      <c r="A1" s="2" t="s">
        <v>0</v>
      </c>
      <c r="B1" s="3"/>
      <c r="C1" s="3"/>
      <c r="D1" s="3"/>
      <c r="E1" s="3"/>
      <c r="F1" s="9"/>
      <c r="G1" s="4"/>
    </row>
    <row r="2" spans="1:7" ht="15.75" x14ac:dyDescent="0.25">
      <c r="A2" s="47" t="s">
        <v>1481</v>
      </c>
      <c r="B2" s="48"/>
      <c r="C2" s="2"/>
      <c r="D2" s="2"/>
      <c r="E2" s="2"/>
      <c r="F2" s="10"/>
      <c r="G2" s="4"/>
    </row>
    <row r="3" spans="1:7" ht="15.75" x14ac:dyDescent="0.25">
      <c r="A3" s="47"/>
      <c r="B3" s="48"/>
      <c r="C3" s="2"/>
      <c r="D3" s="2"/>
      <c r="E3" s="2"/>
      <c r="F3" s="10"/>
      <c r="G3" s="4"/>
    </row>
    <row r="4" spans="1:7" ht="15.75" x14ac:dyDescent="0.25">
      <c r="A4" s="145" t="s">
        <v>1482</v>
      </c>
      <c r="B4" s="145"/>
      <c r="C4" s="146"/>
      <c r="D4" s="146"/>
      <c r="E4" s="146"/>
      <c r="F4" s="147"/>
      <c r="G4" s="146"/>
    </row>
    <row r="5" spans="1:7" ht="15.75" x14ac:dyDescent="0.25">
      <c r="A5" s="145" t="s">
        <v>1483</v>
      </c>
      <c r="B5" s="145"/>
      <c r="C5" s="146"/>
      <c r="D5" s="146"/>
      <c r="E5" s="146"/>
      <c r="F5" s="147"/>
      <c r="G5" s="146"/>
    </row>
    <row r="6" spans="1:7" ht="15.75" x14ac:dyDescent="0.25">
      <c r="A6" s="145" t="s">
        <v>771</v>
      </c>
      <c r="B6" s="145"/>
      <c r="C6" s="146"/>
      <c r="D6" s="146"/>
      <c r="E6" s="146"/>
      <c r="F6" s="147"/>
      <c r="G6" s="146"/>
    </row>
    <row r="7" spans="1:7" x14ac:dyDescent="0.25">
      <c r="A7" s="129"/>
      <c r="B7" s="129"/>
      <c r="C7" s="129"/>
      <c r="D7" s="129"/>
      <c r="E7" s="129"/>
      <c r="F7" s="148"/>
      <c r="G7" s="129"/>
    </row>
    <row r="8" spans="1:7" ht="15.75" x14ac:dyDescent="0.25">
      <c r="A8" s="114" t="s">
        <v>13</v>
      </c>
      <c r="B8" s="115" t="s">
        <v>12</v>
      </c>
      <c r="C8" s="116" t="s">
        <v>15</v>
      </c>
      <c r="D8" s="149" t="s">
        <v>521</v>
      </c>
      <c r="E8" s="116" t="s">
        <v>1</v>
      </c>
      <c r="F8" s="117" t="s">
        <v>8</v>
      </c>
      <c r="G8" s="114" t="s">
        <v>2</v>
      </c>
    </row>
    <row r="9" spans="1:7" ht="15.75" x14ac:dyDescent="0.25">
      <c r="A9" s="150">
        <v>1</v>
      </c>
      <c r="B9" s="151" t="s">
        <v>1452</v>
      </c>
      <c r="C9" s="116"/>
      <c r="D9" s="116"/>
      <c r="E9" s="116"/>
      <c r="F9" s="108">
        <v>0</v>
      </c>
      <c r="G9" s="114"/>
    </row>
    <row r="10" spans="1:7" ht="15.75" x14ac:dyDescent="0.25">
      <c r="A10" s="150">
        <v>2</v>
      </c>
      <c r="B10" s="151" t="s">
        <v>1060</v>
      </c>
      <c r="C10" s="116"/>
      <c r="D10" s="116"/>
      <c r="E10" s="116"/>
      <c r="F10" s="108">
        <v>35411550</v>
      </c>
      <c r="G10" s="77"/>
    </row>
    <row r="11" spans="1:7" ht="15.75" x14ac:dyDescent="0.25">
      <c r="A11" s="150">
        <v>3</v>
      </c>
      <c r="B11" s="151" t="s">
        <v>153</v>
      </c>
      <c r="C11" s="116"/>
      <c r="D11" s="116"/>
      <c r="E11" s="116"/>
      <c r="F11" s="108">
        <v>0</v>
      </c>
      <c r="G11" s="77"/>
    </row>
    <row r="12" spans="1:7" ht="15.75" x14ac:dyDescent="0.25">
      <c r="A12" s="150">
        <v>4</v>
      </c>
      <c r="B12" s="151" t="s">
        <v>1049</v>
      </c>
      <c r="C12" s="116"/>
      <c r="D12" s="116"/>
      <c r="E12" s="116"/>
      <c r="F12" s="108">
        <v>0</v>
      </c>
      <c r="G12" s="77"/>
    </row>
    <row r="13" spans="1:7" ht="15.75" x14ac:dyDescent="0.25">
      <c r="A13" s="150">
        <v>5</v>
      </c>
      <c r="B13" s="151" t="s">
        <v>38</v>
      </c>
      <c r="C13" s="107"/>
      <c r="D13" s="107"/>
      <c r="E13" s="107"/>
      <c r="F13" s="108">
        <v>885289</v>
      </c>
      <c r="G13" s="152"/>
    </row>
    <row r="14" spans="1:7" ht="15.75" x14ac:dyDescent="0.25">
      <c r="A14" s="150">
        <v>6</v>
      </c>
      <c r="B14" s="151" t="s">
        <v>227</v>
      </c>
      <c r="C14" s="107"/>
      <c r="D14" s="107"/>
      <c r="E14" s="107"/>
      <c r="F14" s="108">
        <v>0</v>
      </c>
      <c r="G14" s="152"/>
    </row>
    <row r="15" spans="1:7" ht="15.75" x14ac:dyDescent="0.25">
      <c r="A15" s="150">
        <v>7</v>
      </c>
      <c r="B15" s="151" t="s">
        <v>548</v>
      </c>
      <c r="C15" s="107"/>
      <c r="D15" s="107"/>
      <c r="E15" s="107"/>
      <c r="F15" s="108">
        <v>0</v>
      </c>
      <c r="G15" s="152"/>
    </row>
    <row r="16" spans="1:7" ht="15.75" x14ac:dyDescent="0.25">
      <c r="A16" s="150">
        <v>8</v>
      </c>
      <c r="B16" s="151" t="s">
        <v>1323</v>
      </c>
      <c r="C16" s="107"/>
      <c r="D16" s="107"/>
      <c r="E16" s="107"/>
      <c r="F16" s="108">
        <v>0</v>
      </c>
      <c r="G16" s="152"/>
    </row>
    <row r="17" spans="1:7" ht="15.75" x14ac:dyDescent="0.25">
      <c r="A17" s="150">
        <v>9</v>
      </c>
      <c r="B17" s="151" t="s">
        <v>41</v>
      </c>
      <c r="C17" s="107"/>
      <c r="D17" s="107"/>
      <c r="E17" s="107"/>
      <c r="F17" s="108">
        <v>850000</v>
      </c>
      <c r="G17" s="152"/>
    </row>
    <row r="18" spans="1:7" ht="15.75" x14ac:dyDescent="0.25">
      <c r="A18" s="150">
        <v>10</v>
      </c>
      <c r="B18" s="151" t="s">
        <v>42</v>
      </c>
      <c r="C18" s="107"/>
      <c r="D18" s="107"/>
      <c r="E18" s="107"/>
      <c r="F18" s="108">
        <v>200000</v>
      </c>
      <c r="G18" s="152"/>
    </row>
    <row r="19" spans="1:7" ht="15.75" x14ac:dyDescent="0.25">
      <c r="A19" s="150"/>
      <c r="B19" s="151"/>
      <c r="C19" s="107"/>
      <c r="D19" s="107"/>
      <c r="E19" s="107"/>
      <c r="F19" s="108"/>
      <c r="G19" s="77">
        <f>SUM(F9:F18)</f>
        <v>37346839</v>
      </c>
    </row>
    <row r="20" spans="1:7" ht="15.75" x14ac:dyDescent="0.25">
      <c r="A20" s="150"/>
      <c r="B20" s="151"/>
      <c r="C20" s="153"/>
      <c r="D20" s="119"/>
      <c r="E20" s="107"/>
      <c r="F20" s="108"/>
      <c r="G20" s="77"/>
    </row>
    <row r="21" spans="1:7" ht="15.75" x14ac:dyDescent="0.25">
      <c r="A21" s="150">
        <v>11</v>
      </c>
      <c r="B21" s="151" t="s">
        <v>1486</v>
      </c>
      <c r="C21" s="107"/>
      <c r="D21" s="107" t="s">
        <v>611</v>
      </c>
      <c r="E21" s="107"/>
      <c r="F21" s="108"/>
      <c r="G21" s="77">
        <v>85000000</v>
      </c>
    </row>
    <row r="22" spans="1:7" ht="15.75" x14ac:dyDescent="0.25">
      <c r="A22" s="150"/>
      <c r="B22" s="151" t="s">
        <v>1485</v>
      </c>
      <c r="C22" s="107"/>
      <c r="D22" s="119"/>
      <c r="E22" s="107"/>
      <c r="F22" s="108"/>
      <c r="G22" s="77"/>
    </row>
    <row r="23" spans="1:7" ht="15.75" x14ac:dyDescent="0.25">
      <c r="A23" s="150"/>
      <c r="B23" s="151"/>
      <c r="C23" s="107"/>
      <c r="D23" s="107"/>
      <c r="E23" s="107"/>
      <c r="F23" s="108"/>
      <c r="G23" s="77"/>
    </row>
    <row r="24" spans="1:7" ht="15.75" x14ac:dyDescent="0.25">
      <c r="A24" s="150"/>
      <c r="B24" s="151"/>
      <c r="C24" s="151"/>
      <c r="D24" s="151"/>
      <c r="E24" s="115" t="s">
        <v>43</v>
      </c>
      <c r="F24" s="108"/>
      <c r="G24" s="156">
        <f>SUM(G19:G23)</f>
        <v>122346839</v>
      </c>
    </row>
    <row r="25" spans="1:7" ht="15.75" x14ac:dyDescent="0.25">
      <c r="A25" s="158"/>
      <c r="B25" s="146"/>
      <c r="C25" s="146"/>
      <c r="D25" s="146"/>
      <c r="E25" s="146"/>
      <c r="F25" s="147"/>
      <c r="G25" s="147"/>
    </row>
    <row r="26" spans="1:7" ht="15.75" x14ac:dyDescent="0.25">
      <c r="A26" s="158"/>
      <c r="B26" s="146" t="s">
        <v>1484</v>
      </c>
      <c r="C26" s="146"/>
      <c r="D26" s="146"/>
      <c r="E26" s="146"/>
      <c r="F26" s="147"/>
      <c r="G26" s="146"/>
    </row>
    <row r="27" spans="1:7" x14ac:dyDescent="0.25">
      <c r="A27" s="159"/>
      <c r="B27" s="160" t="s">
        <v>976</v>
      </c>
      <c r="C27" s="160" t="s">
        <v>31</v>
      </c>
      <c r="D27" s="129"/>
      <c r="E27" s="159" t="s">
        <v>36</v>
      </c>
      <c r="F27" s="148"/>
      <c r="G27" s="129"/>
    </row>
    <row r="28" spans="1:7" x14ac:dyDescent="0.25">
      <c r="A28" s="159"/>
      <c r="B28" s="129"/>
      <c r="C28" s="129"/>
      <c r="D28" s="129"/>
      <c r="E28" s="129"/>
      <c r="F28" s="148"/>
      <c r="G28" s="129"/>
    </row>
    <row r="29" spans="1:7" x14ac:dyDescent="0.25">
      <c r="A29" s="159"/>
      <c r="B29" s="129"/>
      <c r="C29" s="129"/>
      <c r="D29" s="129"/>
      <c r="E29" s="129"/>
      <c r="F29" s="148"/>
      <c r="G29" s="129"/>
    </row>
    <row r="30" spans="1:7" x14ac:dyDescent="0.25">
      <c r="A30" s="159"/>
      <c r="B30" s="129"/>
      <c r="C30" s="129"/>
      <c r="D30" s="129"/>
      <c r="E30" s="129"/>
      <c r="F30" s="148"/>
      <c r="G30" s="129"/>
    </row>
    <row r="31" spans="1:7" x14ac:dyDescent="0.25">
      <c r="A31" s="159"/>
      <c r="B31" s="129"/>
      <c r="C31" s="129"/>
      <c r="D31" s="129"/>
      <c r="E31" s="129"/>
      <c r="F31" s="148"/>
      <c r="G31" s="129"/>
    </row>
    <row r="32" spans="1:7" x14ac:dyDescent="0.25">
      <c r="A32" s="129"/>
      <c r="B32" s="161" t="s">
        <v>977</v>
      </c>
      <c r="C32" s="162" t="s">
        <v>768</v>
      </c>
      <c r="D32" s="162"/>
      <c r="E32" s="162" t="s">
        <v>3</v>
      </c>
      <c r="F32" s="163" t="s">
        <v>1413</v>
      </c>
      <c r="G32" s="129"/>
    </row>
    <row r="33" spans="1:7" x14ac:dyDescent="0.25">
      <c r="A33" s="129"/>
      <c r="B33" s="160" t="s">
        <v>978</v>
      </c>
      <c r="C33" s="129" t="s">
        <v>33</v>
      </c>
      <c r="D33" s="129"/>
      <c r="E33" s="129" t="s">
        <v>6</v>
      </c>
      <c r="F33" s="148" t="s">
        <v>37</v>
      </c>
      <c r="G33" s="129"/>
    </row>
  </sheetData>
  <pageMargins left="0.3" right="0.7" top="0.75" bottom="0.75" header="0.3" footer="0.3"/>
  <pageSetup paperSize="5" scale="75" orientation="landscape" horizontalDpi="4294967293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13" workbookViewId="0">
      <selection activeCell="C19" sqref="C19"/>
    </sheetView>
  </sheetViews>
  <sheetFormatPr defaultRowHeight="15" x14ac:dyDescent="0.25"/>
  <cols>
    <col min="1" max="1" width="3.5703125" style="1" customWidth="1"/>
    <col min="2" max="2" width="67.5703125" style="1" customWidth="1"/>
    <col min="3" max="3" width="20.85546875" style="1" customWidth="1"/>
    <col min="4" max="4" width="22.140625" style="1" customWidth="1"/>
    <col min="5" max="5" width="29" style="1" customWidth="1"/>
    <col min="6" max="7" width="17.5703125" style="1" customWidth="1"/>
    <col min="8" max="8" width="14.42578125" style="1" customWidth="1"/>
    <col min="9" max="16384" width="9.140625" style="1"/>
  </cols>
  <sheetData>
    <row r="1" spans="1:7" ht="15.75" x14ac:dyDescent="0.25">
      <c r="A1" s="2" t="s">
        <v>0</v>
      </c>
      <c r="B1" s="3"/>
      <c r="C1" s="3"/>
      <c r="D1" s="3"/>
      <c r="E1" s="3"/>
      <c r="F1" s="9"/>
      <c r="G1" s="4"/>
    </row>
    <row r="2" spans="1:7" ht="15.75" x14ac:dyDescent="0.25">
      <c r="A2" s="47" t="s">
        <v>1487</v>
      </c>
      <c r="B2" s="48"/>
      <c r="C2" s="2"/>
      <c r="D2" s="2"/>
      <c r="E2" s="2"/>
      <c r="F2" s="10"/>
      <c r="G2" s="4"/>
    </row>
    <row r="3" spans="1:7" ht="15.75" x14ac:dyDescent="0.25">
      <c r="A3" s="47"/>
      <c r="B3" s="48"/>
      <c r="C3" s="2"/>
      <c r="D3" s="2"/>
      <c r="E3" s="2"/>
      <c r="F3" s="10"/>
      <c r="G3" s="4"/>
    </row>
    <row r="4" spans="1:7" ht="15.75" x14ac:dyDescent="0.25">
      <c r="A4" s="145" t="s">
        <v>1488</v>
      </c>
      <c r="B4" s="145"/>
      <c r="C4" s="146"/>
      <c r="D4" s="146"/>
      <c r="E4" s="146"/>
      <c r="F4" s="147"/>
      <c r="G4" s="146"/>
    </row>
    <row r="5" spans="1:7" ht="15.75" x14ac:dyDescent="0.25">
      <c r="A5" s="145" t="s">
        <v>1489</v>
      </c>
      <c r="B5" s="145"/>
      <c r="C5" s="146"/>
      <c r="D5" s="146"/>
      <c r="E5" s="146"/>
      <c r="F5" s="147"/>
      <c r="G5" s="146"/>
    </row>
    <row r="6" spans="1:7" ht="15.75" x14ac:dyDescent="0.25">
      <c r="A6" s="145" t="s">
        <v>771</v>
      </c>
      <c r="B6" s="145"/>
      <c r="C6" s="146"/>
      <c r="D6" s="146"/>
      <c r="E6" s="146"/>
      <c r="F6" s="147"/>
      <c r="G6" s="146"/>
    </row>
    <row r="7" spans="1:7" x14ac:dyDescent="0.25">
      <c r="A7" s="129"/>
      <c r="B7" s="129"/>
      <c r="C7" s="129"/>
      <c r="D7" s="129"/>
      <c r="E7" s="129"/>
      <c r="F7" s="148"/>
      <c r="G7" s="129"/>
    </row>
    <row r="8" spans="1:7" ht="15.75" x14ac:dyDescent="0.25">
      <c r="A8" s="114" t="s">
        <v>13</v>
      </c>
      <c r="B8" s="115" t="s">
        <v>12</v>
      </c>
      <c r="C8" s="116" t="s">
        <v>15</v>
      </c>
      <c r="D8" s="149" t="s">
        <v>521</v>
      </c>
      <c r="E8" s="116" t="s">
        <v>1</v>
      </c>
      <c r="F8" s="117" t="s">
        <v>8</v>
      </c>
      <c r="G8" s="114" t="s">
        <v>2</v>
      </c>
    </row>
    <row r="9" spans="1:7" ht="15.75" x14ac:dyDescent="0.25">
      <c r="A9" s="150">
        <v>1</v>
      </c>
      <c r="B9" s="151" t="s">
        <v>1452</v>
      </c>
      <c r="C9" s="116"/>
      <c r="D9" s="116"/>
      <c r="E9" s="116"/>
      <c r="F9" s="108">
        <v>0</v>
      </c>
      <c r="G9" s="114"/>
    </row>
    <row r="10" spans="1:7" ht="15.75" x14ac:dyDescent="0.25">
      <c r="A10" s="150">
        <v>2</v>
      </c>
      <c r="B10" s="151" t="s">
        <v>39</v>
      </c>
      <c r="C10" s="116"/>
      <c r="D10" s="116"/>
      <c r="E10" s="116"/>
      <c r="F10" s="108">
        <v>5592470</v>
      </c>
      <c r="G10" s="77"/>
    </row>
    <row r="11" spans="1:7" ht="15.75" x14ac:dyDescent="0.25">
      <c r="A11" s="150">
        <v>3</v>
      </c>
      <c r="B11" s="151" t="s">
        <v>153</v>
      </c>
      <c r="C11" s="116"/>
      <c r="D11" s="116"/>
      <c r="E11" s="116"/>
      <c r="F11" s="108">
        <v>0</v>
      </c>
      <c r="G11" s="77"/>
    </row>
    <row r="12" spans="1:7" ht="15.75" x14ac:dyDescent="0.25">
      <c r="A12" s="150">
        <v>4</v>
      </c>
      <c r="B12" s="151" t="s">
        <v>1049</v>
      </c>
      <c r="C12" s="116"/>
      <c r="D12" s="116"/>
      <c r="E12" s="116"/>
      <c r="F12" s="108">
        <v>0</v>
      </c>
      <c r="G12" s="77"/>
    </row>
    <row r="13" spans="1:7" ht="15.75" x14ac:dyDescent="0.25">
      <c r="A13" s="150">
        <v>5</v>
      </c>
      <c r="B13" s="151" t="s">
        <v>38</v>
      </c>
      <c r="C13" s="107"/>
      <c r="D13" s="107"/>
      <c r="E13" s="107"/>
      <c r="F13" s="108">
        <v>139812</v>
      </c>
      <c r="G13" s="152"/>
    </row>
    <row r="14" spans="1:7" ht="15.75" x14ac:dyDescent="0.25">
      <c r="A14" s="150">
        <v>6</v>
      </c>
      <c r="B14" s="151" t="s">
        <v>227</v>
      </c>
      <c r="C14" s="107"/>
      <c r="D14" s="107"/>
      <c r="E14" s="107"/>
      <c r="F14" s="108">
        <v>0</v>
      </c>
      <c r="G14" s="152"/>
    </row>
    <row r="15" spans="1:7" ht="15.75" x14ac:dyDescent="0.25">
      <c r="A15" s="150">
        <v>7</v>
      </c>
      <c r="B15" s="151" t="s">
        <v>548</v>
      </c>
      <c r="C15" s="107"/>
      <c r="D15" s="107"/>
      <c r="E15" s="107"/>
      <c r="F15" s="108">
        <v>0</v>
      </c>
      <c r="G15" s="152"/>
    </row>
    <row r="16" spans="1:7" ht="15.75" x14ac:dyDescent="0.25">
      <c r="A16" s="150">
        <v>8</v>
      </c>
      <c r="B16" s="151" t="s">
        <v>1323</v>
      </c>
      <c r="C16" s="107"/>
      <c r="D16" s="107"/>
      <c r="E16" s="107"/>
      <c r="F16" s="108">
        <v>0</v>
      </c>
      <c r="G16" s="152"/>
    </row>
    <row r="17" spans="1:7" ht="15.75" x14ac:dyDescent="0.25">
      <c r="A17" s="150">
        <v>9</v>
      </c>
      <c r="B17" s="151" t="s">
        <v>41</v>
      </c>
      <c r="C17" s="107"/>
      <c r="D17" s="107"/>
      <c r="E17" s="107"/>
      <c r="F17" s="108">
        <v>500000</v>
      </c>
      <c r="G17" s="152"/>
    </row>
    <row r="18" spans="1:7" ht="15.75" x14ac:dyDescent="0.25">
      <c r="A18" s="150">
        <v>10</v>
      </c>
      <c r="B18" s="151" t="s">
        <v>42</v>
      </c>
      <c r="C18" s="107"/>
      <c r="D18" s="107"/>
      <c r="E18" s="107"/>
      <c r="F18" s="108">
        <v>200000</v>
      </c>
      <c r="G18" s="152"/>
    </row>
    <row r="19" spans="1:7" ht="15.75" x14ac:dyDescent="0.25">
      <c r="A19" s="150"/>
      <c r="B19" s="151"/>
      <c r="C19" s="107"/>
      <c r="D19" s="107"/>
      <c r="E19" s="107"/>
      <c r="F19" s="108"/>
      <c r="G19" s="77">
        <f>SUM(F9:F18)</f>
        <v>6432282</v>
      </c>
    </row>
    <row r="20" spans="1:7" ht="15.75" x14ac:dyDescent="0.25">
      <c r="A20" s="150"/>
      <c r="B20" s="151"/>
      <c r="C20" s="153"/>
      <c r="D20" s="119"/>
      <c r="E20" s="107"/>
      <c r="F20" s="108"/>
      <c r="G20" s="77"/>
    </row>
    <row r="21" spans="1:7" ht="15.75" x14ac:dyDescent="0.25">
      <c r="A21" s="150">
        <v>11</v>
      </c>
      <c r="B21" s="151" t="s">
        <v>1486</v>
      </c>
      <c r="C21" s="107"/>
      <c r="D21" s="107" t="s">
        <v>611</v>
      </c>
      <c r="E21" s="107"/>
      <c r="F21" s="108"/>
      <c r="G21" s="77">
        <v>73500000</v>
      </c>
    </row>
    <row r="22" spans="1:7" ht="15.75" x14ac:dyDescent="0.25">
      <c r="A22" s="150"/>
      <c r="B22" s="151" t="s">
        <v>1490</v>
      </c>
      <c r="C22" s="107"/>
      <c r="D22" s="119"/>
      <c r="E22" s="107"/>
      <c r="F22" s="108"/>
      <c r="G22" s="77"/>
    </row>
    <row r="23" spans="1:7" ht="15.75" x14ac:dyDescent="0.25">
      <c r="A23" s="150"/>
      <c r="B23" s="151" t="s">
        <v>1491</v>
      </c>
      <c r="C23" s="107"/>
      <c r="D23" s="119"/>
      <c r="E23" s="107"/>
      <c r="F23" s="108"/>
      <c r="G23" s="77"/>
    </row>
    <row r="24" spans="1:7" ht="15.75" x14ac:dyDescent="0.25">
      <c r="A24" s="150">
        <v>12</v>
      </c>
      <c r="B24" s="151" t="s">
        <v>1492</v>
      </c>
      <c r="C24" s="107" t="s">
        <v>272</v>
      </c>
      <c r="D24" s="119" t="s">
        <v>1493</v>
      </c>
      <c r="E24" s="107" t="s">
        <v>1494</v>
      </c>
      <c r="F24" s="108"/>
      <c r="G24" s="77">
        <v>67718</v>
      </c>
    </row>
    <row r="25" spans="1:7" ht="15.75" x14ac:dyDescent="0.25">
      <c r="A25" s="150"/>
      <c r="B25" s="151"/>
      <c r="C25" s="107"/>
      <c r="D25" s="119"/>
      <c r="E25" s="107"/>
      <c r="F25" s="108"/>
      <c r="G25" s="77"/>
    </row>
    <row r="26" spans="1:7" ht="15.75" x14ac:dyDescent="0.25">
      <c r="A26" s="150"/>
      <c r="B26" s="151"/>
      <c r="C26" s="107"/>
      <c r="D26" s="119"/>
      <c r="E26" s="107"/>
      <c r="F26" s="108"/>
      <c r="G26" s="77"/>
    </row>
    <row r="27" spans="1:7" ht="15.75" x14ac:dyDescent="0.25">
      <c r="A27" s="150"/>
      <c r="C27" s="107"/>
      <c r="D27" s="107"/>
      <c r="E27" s="107"/>
      <c r="F27" s="108"/>
      <c r="G27" s="77"/>
    </row>
    <row r="28" spans="1:7" ht="15.75" x14ac:dyDescent="0.25">
      <c r="A28" s="150"/>
      <c r="B28" s="151"/>
      <c r="C28" s="151"/>
      <c r="D28" s="151"/>
      <c r="E28" s="115" t="s">
        <v>43</v>
      </c>
      <c r="F28" s="108"/>
      <c r="G28" s="156">
        <f>SUM(G19:G27)</f>
        <v>80000000</v>
      </c>
    </row>
    <row r="29" spans="1:7" ht="15.75" x14ac:dyDescent="0.25">
      <c r="A29" s="158"/>
      <c r="B29" s="146"/>
      <c r="C29" s="146"/>
      <c r="D29" s="146"/>
      <c r="E29" s="146"/>
      <c r="F29" s="147"/>
      <c r="G29" s="147"/>
    </row>
    <row r="30" spans="1:7" ht="15.75" x14ac:dyDescent="0.25">
      <c r="A30" s="158"/>
      <c r="B30" s="146" t="s">
        <v>1495</v>
      </c>
      <c r="C30" s="146"/>
      <c r="D30" s="146"/>
      <c r="E30" s="146"/>
      <c r="F30" s="147"/>
      <c r="G30" s="146"/>
    </row>
    <row r="31" spans="1:7" x14ac:dyDescent="0.25">
      <c r="A31" s="159"/>
      <c r="B31" s="160" t="s">
        <v>976</v>
      </c>
      <c r="C31" s="160" t="s">
        <v>31</v>
      </c>
      <c r="D31" s="129"/>
      <c r="E31" s="159" t="s">
        <v>36</v>
      </c>
      <c r="F31" s="148"/>
      <c r="G31" s="129"/>
    </row>
    <row r="32" spans="1:7" x14ac:dyDescent="0.25">
      <c r="A32" s="159"/>
      <c r="B32" s="129"/>
      <c r="C32" s="129"/>
      <c r="D32" s="129"/>
      <c r="E32" s="129"/>
      <c r="F32" s="148"/>
      <c r="G32" s="129"/>
    </row>
    <row r="33" spans="1:7" x14ac:dyDescent="0.25">
      <c r="A33" s="159"/>
      <c r="B33" s="129"/>
      <c r="C33" s="129"/>
      <c r="D33" s="129"/>
      <c r="E33" s="129"/>
      <c r="F33" s="148"/>
      <c r="G33" s="129"/>
    </row>
    <row r="34" spans="1:7" x14ac:dyDescent="0.25">
      <c r="A34" s="159"/>
      <c r="B34" s="129"/>
      <c r="C34" s="129"/>
      <c r="D34" s="129"/>
      <c r="E34" s="129"/>
      <c r="F34" s="148"/>
      <c r="G34" s="129"/>
    </row>
    <row r="35" spans="1:7" x14ac:dyDescent="0.25">
      <c r="A35" s="159"/>
      <c r="B35" s="129"/>
      <c r="C35" s="129"/>
      <c r="D35" s="129"/>
      <c r="E35" s="129"/>
      <c r="F35" s="148"/>
      <c r="G35" s="129"/>
    </row>
    <row r="36" spans="1:7" x14ac:dyDescent="0.25">
      <c r="A36" s="129"/>
      <c r="B36" s="161" t="s">
        <v>977</v>
      </c>
      <c r="C36" s="162" t="s">
        <v>768</v>
      </c>
      <c r="D36" s="162"/>
      <c r="E36" s="162" t="s">
        <v>3</v>
      </c>
      <c r="F36" s="163" t="s">
        <v>1413</v>
      </c>
      <c r="G36" s="129"/>
    </row>
    <row r="37" spans="1:7" x14ac:dyDescent="0.25">
      <c r="A37" s="129"/>
      <c r="B37" s="160" t="s">
        <v>978</v>
      </c>
      <c r="C37" s="129" t="s">
        <v>33</v>
      </c>
      <c r="D37" s="129"/>
      <c r="E37" s="129" t="s">
        <v>6</v>
      </c>
      <c r="F37" s="148" t="s">
        <v>37</v>
      </c>
      <c r="G37" s="129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2"/>
  <sheetViews>
    <sheetView topLeftCell="A90" workbookViewId="0">
      <selection activeCell="B101" sqref="B101"/>
    </sheetView>
  </sheetViews>
  <sheetFormatPr defaultRowHeight="15" x14ac:dyDescent="0.25"/>
  <cols>
    <col min="1" max="1" width="3.5703125" style="1" customWidth="1"/>
    <col min="2" max="2" width="68.28515625" style="1" customWidth="1"/>
    <col min="3" max="3" width="20.85546875" style="1" customWidth="1"/>
    <col min="4" max="4" width="22.140625" style="1" customWidth="1"/>
    <col min="5" max="5" width="29" style="1" customWidth="1"/>
    <col min="6" max="7" width="17.5703125" style="1" customWidth="1"/>
    <col min="8" max="8" width="14.42578125" style="1" customWidth="1"/>
    <col min="9" max="16384" width="9.140625" style="1"/>
  </cols>
  <sheetData>
    <row r="1" spans="1:7" ht="15.75" x14ac:dyDescent="0.25">
      <c r="A1" s="2" t="s">
        <v>0</v>
      </c>
      <c r="B1" s="3"/>
      <c r="C1" s="3"/>
      <c r="D1" s="3"/>
      <c r="E1" s="3"/>
      <c r="F1" s="9"/>
      <c r="G1" s="4"/>
    </row>
    <row r="2" spans="1:7" ht="15.75" x14ac:dyDescent="0.25">
      <c r="A2" s="47" t="s">
        <v>1496</v>
      </c>
      <c r="B2" s="48"/>
      <c r="C2" s="2"/>
      <c r="D2" s="2"/>
      <c r="E2" s="2"/>
      <c r="F2" s="10"/>
      <c r="G2" s="4"/>
    </row>
    <row r="3" spans="1:7" ht="15.75" x14ac:dyDescent="0.25">
      <c r="A3" s="47"/>
      <c r="B3" s="48"/>
      <c r="C3" s="2"/>
      <c r="D3" s="2"/>
      <c r="E3" s="2"/>
      <c r="F3" s="10"/>
      <c r="G3" s="4"/>
    </row>
    <row r="4" spans="1:7" ht="15.75" x14ac:dyDescent="0.25">
      <c r="A4" s="145" t="s">
        <v>774</v>
      </c>
      <c r="B4" s="145"/>
      <c r="C4" s="146"/>
      <c r="D4" s="146"/>
      <c r="E4" s="146"/>
      <c r="F4" s="147"/>
      <c r="G4" s="146"/>
    </row>
    <row r="5" spans="1:7" ht="15.75" x14ac:dyDescent="0.25">
      <c r="A5" s="145" t="s">
        <v>1497</v>
      </c>
      <c r="B5" s="145"/>
      <c r="C5" s="146"/>
      <c r="D5" s="146"/>
      <c r="E5" s="146"/>
      <c r="F5" s="147"/>
      <c r="G5" s="146"/>
    </row>
    <row r="6" spans="1:7" ht="15.75" x14ac:dyDescent="0.25">
      <c r="A6" s="145" t="s">
        <v>1498</v>
      </c>
      <c r="B6" s="145"/>
      <c r="C6" s="146"/>
      <c r="D6" s="146"/>
      <c r="E6" s="146"/>
      <c r="F6" s="147"/>
      <c r="G6" s="146"/>
    </row>
    <row r="7" spans="1:7" x14ac:dyDescent="0.25">
      <c r="A7" s="129"/>
      <c r="B7" s="129"/>
      <c r="C7" s="129"/>
      <c r="D7" s="129"/>
      <c r="E7" s="129"/>
      <c r="F7" s="148"/>
      <c r="G7" s="129"/>
    </row>
    <row r="8" spans="1:7" ht="15.75" x14ac:dyDescent="0.25">
      <c r="A8" s="114" t="s">
        <v>13</v>
      </c>
      <c r="B8" s="115" t="s">
        <v>12</v>
      </c>
      <c r="C8" s="116" t="s">
        <v>15</v>
      </c>
      <c r="D8" s="149" t="s">
        <v>521</v>
      </c>
      <c r="E8" s="116" t="s">
        <v>1</v>
      </c>
      <c r="F8" s="117" t="s">
        <v>8</v>
      </c>
      <c r="G8" s="114" t="s">
        <v>2</v>
      </c>
    </row>
    <row r="9" spans="1:7" ht="15.75" x14ac:dyDescent="0.25">
      <c r="A9" s="150">
        <v>1</v>
      </c>
      <c r="B9" s="151" t="s">
        <v>1452</v>
      </c>
      <c r="C9" s="116"/>
      <c r="D9" s="116"/>
      <c r="E9" s="116"/>
      <c r="F9" s="108">
        <v>0</v>
      </c>
      <c r="G9" s="114"/>
    </row>
    <row r="10" spans="1:7" ht="15.75" x14ac:dyDescent="0.25">
      <c r="A10" s="150">
        <v>2</v>
      </c>
      <c r="B10" s="151" t="s">
        <v>1060</v>
      </c>
      <c r="C10" s="116"/>
      <c r="D10" s="116"/>
      <c r="E10" s="116"/>
      <c r="F10" s="108">
        <v>32984173</v>
      </c>
      <c r="G10" s="77"/>
    </row>
    <row r="11" spans="1:7" ht="15.75" x14ac:dyDescent="0.25">
      <c r="A11" s="150">
        <v>3</v>
      </c>
      <c r="B11" s="151" t="s">
        <v>153</v>
      </c>
      <c r="C11" s="116"/>
      <c r="D11" s="116"/>
      <c r="E11" s="116"/>
      <c r="F11" s="108">
        <v>0</v>
      </c>
      <c r="G11" s="77"/>
    </row>
    <row r="12" spans="1:7" ht="15.75" x14ac:dyDescent="0.25">
      <c r="A12" s="150">
        <v>4</v>
      </c>
      <c r="B12" s="151" t="s">
        <v>1049</v>
      </c>
      <c r="C12" s="116"/>
      <c r="D12" s="116"/>
      <c r="E12" s="116"/>
      <c r="F12" s="108">
        <v>0</v>
      </c>
      <c r="G12" s="77"/>
    </row>
    <row r="13" spans="1:7" ht="15.75" x14ac:dyDescent="0.25">
      <c r="A13" s="150">
        <v>5</v>
      </c>
      <c r="B13" s="151" t="s">
        <v>38</v>
      </c>
      <c r="C13" s="107"/>
      <c r="D13" s="107"/>
      <c r="E13" s="107"/>
      <c r="F13" s="108">
        <v>824604</v>
      </c>
      <c r="G13" s="152"/>
    </row>
    <row r="14" spans="1:7" ht="15.75" x14ac:dyDescent="0.25">
      <c r="A14" s="150">
        <v>6</v>
      </c>
      <c r="B14" s="151" t="s">
        <v>227</v>
      </c>
      <c r="C14" s="107"/>
      <c r="D14" s="107"/>
      <c r="E14" s="107"/>
      <c r="F14" s="108">
        <v>257871</v>
      </c>
      <c r="G14" s="152"/>
    </row>
    <row r="15" spans="1:7" ht="15.75" x14ac:dyDescent="0.25">
      <c r="A15" s="150">
        <v>7</v>
      </c>
      <c r="B15" s="151" t="s">
        <v>548</v>
      </c>
      <c r="C15" s="107"/>
      <c r="D15" s="107"/>
      <c r="E15" s="107"/>
      <c r="F15" s="108">
        <v>0</v>
      </c>
      <c r="G15" s="152"/>
    </row>
    <row r="16" spans="1:7" ht="15.75" x14ac:dyDescent="0.25">
      <c r="A16" s="150">
        <v>8</v>
      </c>
      <c r="B16" s="151" t="s">
        <v>1323</v>
      </c>
      <c r="C16" s="107"/>
      <c r="D16" s="107"/>
      <c r="E16" s="107"/>
      <c r="F16" s="108">
        <v>0</v>
      </c>
      <c r="G16" s="152"/>
    </row>
    <row r="17" spans="1:7" ht="15.75" x14ac:dyDescent="0.25">
      <c r="A17" s="150">
        <v>9</v>
      </c>
      <c r="B17" s="151" t="s">
        <v>41</v>
      </c>
      <c r="C17" s="107"/>
      <c r="D17" s="107"/>
      <c r="E17" s="107"/>
      <c r="F17" s="108">
        <v>370158</v>
      </c>
      <c r="G17" s="152"/>
    </row>
    <row r="18" spans="1:7" ht="15.75" x14ac:dyDescent="0.25">
      <c r="A18" s="150">
        <v>10</v>
      </c>
      <c r="B18" s="151" t="s">
        <v>42</v>
      </c>
      <c r="C18" s="107"/>
      <c r="D18" s="107"/>
      <c r="E18" s="107"/>
      <c r="F18" s="108">
        <v>200000</v>
      </c>
      <c r="G18" s="152"/>
    </row>
    <row r="19" spans="1:7" ht="15.75" x14ac:dyDescent="0.25">
      <c r="A19" s="150"/>
      <c r="B19" s="151"/>
      <c r="C19" s="107"/>
      <c r="D19" s="107"/>
      <c r="E19" s="107"/>
      <c r="F19" s="108"/>
      <c r="G19" s="77">
        <f>SUM(F9:F18)</f>
        <v>34636806</v>
      </c>
    </row>
    <row r="20" spans="1:7" ht="15.75" x14ac:dyDescent="0.25">
      <c r="A20" s="150"/>
      <c r="B20" s="151"/>
      <c r="C20" s="153"/>
      <c r="D20" s="119"/>
      <c r="E20" s="107"/>
      <c r="F20" s="108"/>
      <c r="G20" s="77"/>
    </row>
    <row r="21" spans="1:7" ht="15.75" x14ac:dyDescent="0.25">
      <c r="A21" s="150">
        <v>11</v>
      </c>
      <c r="B21" s="151" t="s">
        <v>1486</v>
      </c>
      <c r="C21" s="107"/>
      <c r="D21" s="107" t="s">
        <v>611</v>
      </c>
      <c r="E21" s="107"/>
      <c r="F21" s="108"/>
      <c r="G21" s="77">
        <v>20000000</v>
      </c>
    </row>
    <row r="22" spans="1:7" ht="15.75" x14ac:dyDescent="0.25">
      <c r="A22" s="150"/>
      <c r="B22" s="151" t="s">
        <v>1499</v>
      </c>
      <c r="C22" s="107"/>
      <c r="D22" s="119"/>
      <c r="E22" s="107"/>
      <c r="F22" s="108"/>
      <c r="G22" s="77"/>
    </row>
    <row r="23" spans="1:7" ht="15.75" x14ac:dyDescent="0.25">
      <c r="A23" s="150"/>
      <c r="B23" s="151"/>
      <c r="C23" s="107"/>
      <c r="D23" s="119"/>
      <c r="E23" s="107"/>
      <c r="F23" s="108"/>
      <c r="G23" s="77"/>
    </row>
    <row r="24" spans="1:7" ht="15.75" x14ac:dyDescent="0.25">
      <c r="A24" s="150">
        <v>12</v>
      </c>
      <c r="B24" s="151" t="s">
        <v>1500</v>
      </c>
      <c r="C24" s="107" t="s">
        <v>272</v>
      </c>
      <c r="D24" s="119" t="s">
        <v>1501</v>
      </c>
      <c r="E24" s="107" t="s">
        <v>1502</v>
      </c>
      <c r="F24" s="108"/>
      <c r="G24" s="77">
        <v>15363194</v>
      </c>
    </row>
    <row r="25" spans="1:7" ht="15.75" x14ac:dyDescent="0.25">
      <c r="A25" s="150"/>
      <c r="B25" s="151"/>
      <c r="C25" s="107"/>
      <c r="D25" s="119"/>
      <c r="E25" s="107"/>
      <c r="F25" s="108"/>
      <c r="G25" s="77"/>
    </row>
    <row r="26" spans="1:7" ht="15.75" x14ac:dyDescent="0.25">
      <c r="A26" s="150"/>
      <c r="B26" s="151"/>
      <c r="C26" s="107"/>
      <c r="D26" s="119"/>
      <c r="E26" s="107"/>
      <c r="F26" s="108"/>
      <c r="G26" s="77"/>
    </row>
    <row r="27" spans="1:7" ht="15.75" x14ac:dyDescent="0.25">
      <c r="A27" s="150"/>
      <c r="C27" s="107"/>
      <c r="D27" s="107"/>
      <c r="E27" s="107"/>
      <c r="F27" s="108"/>
      <c r="G27" s="77"/>
    </row>
    <row r="28" spans="1:7" ht="15.75" x14ac:dyDescent="0.25">
      <c r="A28" s="150"/>
      <c r="B28" s="151"/>
      <c r="C28" s="151"/>
      <c r="D28" s="151"/>
      <c r="E28" s="115" t="s">
        <v>43</v>
      </c>
      <c r="F28" s="108"/>
      <c r="G28" s="156">
        <f>SUM(G19:G27)</f>
        <v>70000000</v>
      </c>
    </row>
    <row r="29" spans="1:7" ht="15.75" x14ac:dyDescent="0.25">
      <c r="A29" s="158"/>
      <c r="B29" s="146"/>
      <c r="C29" s="146"/>
      <c r="D29" s="146"/>
      <c r="E29" s="146"/>
      <c r="F29" s="147"/>
      <c r="G29" s="147"/>
    </row>
    <row r="30" spans="1:7" ht="15.75" x14ac:dyDescent="0.25">
      <c r="A30" s="158"/>
      <c r="B30" s="146" t="s">
        <v>1512</v>
      </c>
      <c r="C30" s="146"/>
      <c r="D30" s="146"/>
      <c r="E30" s="146"/>
      <c r="F30" s="147"/>
      <c r="G30" s="146"/>
    </row>
    <row r="31" spans="1:7" x14ac:dyDescent="0.25">
      <c r="A31" s="159"/>
      <c r="B31" s="160" t="s">
        <v>976</v>
      </c>
      <c r="C31" s="160" t="s">
        <v>31</v>
      </c>
      <c r="D31" s="129"/>
      <c r="E31" s="159" t="s">
        <v>36</v>
      </c>
      <c r="F31" s="148"/>
      <c r="G31" s="129"/>
    </row>
    <row r="32" spans="1:7" x14ac:dyDescent="0.25">
      <c r="A32" s="159"/>
      <c r="B32" s="129"/>
      <c r="C32" s="129"/>
      <c r="D32" s="129"/>
      <c r="E32" s="129"/>
      <c r="F32" s="148"/>
      <c r="G32" s="129"/>
    </row>
    <row r="33" spans="1:7" x14ac:dyDescent="0.25">
      <c r="A33" s="159"/>
      <c r="B33" s="129"/>
      <c r="C33" s="129"/>
      <c r="D33" s="129"/>
      <c r="E33" s="129"/>
      <c r="F33" s="148"/>
      <c r="G33" s="129"/>
    </row>
    <row r="34" spans="1:7" x14ac:dyDescent="0.25">
      <c r="A34" s="159"/>
      <c r="B34" s="129"/>
      <c r="C34" s="129"/>
      <c r="D34" s="129"/>
      <c r="E34" s="129"/>
      <c r="F34" s="148"/>
      <c r="G34" s="129"/>
    </row>
    <row r="35" spans="1:7" x14ac:dyDescent="0.25">
      <c r="A35" s="159"/>
      <c r="B35" s="129"/>
      <c r="C35" s="129"/>
      <c r="D35" s="129"/>
      <c r="E35" s="129"/>
      <c r="F35" s="148"/>
      <c r="G35" s="129"/>
    </row>
    <row r="36" spans="1:7" x14ac:dyDescent="0.25">
      <c r="A36" s="129"/>
      <c r="B36" s="161" t="s">
        <v>977</v>
      </c>
      <c r="C36" s="162" t="s">
        <v>768</v>
      </c>
      <c r="D36" s="162"/>
      <c r="E36" s="162" t="s">
        <v>3</v>
      </c>
      <c r="F36" s="163" t="s">
        <v>1413</v>
      </c>
      <c r="G36" s="129"/>
    </row>
    <row r="37" spans="1:7" x14ac:dyDescent="0.25">
      <c r="A37" s="129"/>
      <c r="B37" s="160" t="s">
        <v>978</v>
      </c>
      <c r="C37" s="129" t="s">
        <v>33</v>
      </c>
      <c r="D37" s="129"/>
      <c r="E37" s="129" t="s">
        <v>6</v>
      </c>
      <c r="F37" s="148" t="s">
        <v>37</v>
      </c>
      <c r="G37" s="129"/>
    </row>
    <row r="39" spans="1:7" ht="15.75" x14ac:dyDescent="0.25">
      <c r="A39" s="2" t="s">
        <v>0</v>
      </c>
      <c r="B39" s="3"/>
      <c r="C39" s="3"/>
      <c r="D39" s="3"/>
      <c r="E39" s="3"/>
      <c r="F39" s="9"/>
      <c r="G39" s="4"/>
    </row>
    <row r="40" spans="1:7" ht="15.75" x14ac:dyDescent="0.25">
      <c r="A40" s="47" t="s">
        <v>1503</v>
      </c>
      <c r="B40" s="48"/>
      <c r="C40" s="2"/>
      <c r="D40" s="2"/>
      <c r="E40" s="2"/>
      <c r="F40" s="10"/>
      <c r="G40" s="4"/>
    </row>
    <row r="41" spans="1:7" ht="15.75" x14ac:dyDescent="0.25">
      <c r="A41" s="47"/>
      <c r="B41" s="48"/>
      <c r="C41" s="2"/>
      <c r="D41" s="2"/>
      <c r="E41" s="2"/>
      <c r="F41" s="10"/>
      <c r="G41" s="4"/>
    </row>
    <row r="42" spans="1:7" ht="15.75" x14ac:dyDescent="0.25">
      <c r="A42" s="145" t="s">
        <v>1504</v>
      </c>
      <c r="B42" s="145"/>
      <c r="C42" s="146"/>
      <c r="D42" s="146"/>
      <c r="E42" s="146"/>
      <c r="F42" s="147"/>
      <c r="G42" s="146"/>
    </row>
    <row r="43" spans="1:7" ht="15.75" x14ac:dyDescent="0.25">
      <c r="A43" s="145" t="s">
        <v>1505</v>
      </c>
      <c r="B43" s="145"/>
      <c r="C43" s="146"/>
      <c r="D43" s="146"/>
      <c r="E43" s="146"/>
      <c r="F43" s="147"/>
      <c r="G43" s="146"/>
    </row>
    <row r="44" spans="1:7" ht="15.75" x14ac:dyDescent="0.25">
      <c r="A44" s="145" t="s">
        <v>999</v>
      </c>
      <c r="B44" s="145"/>
      <c r="C44" s="146"/>
      <c r="D44" s="146"/>
      <c r="E44" s="146"/>
      <c r="F44" s="147"/>
      <c r="G44" s="146"/>
    </row>
    <row r="45" spans="1:7" x14ac:dyDescent="0.25">
      <c r="A45" s="129"/>
      <c r="B45" s="129"/>
      <c r="C45" s="129"/>
      <c r="D45" s="129"/>
      <c r="E45" s="129"/>
      <c r="F45" s="148"/>
      <c r="G45" s="129"/>
    </row>
    <row r="46" spans="1:7" ht="15.75" x14ac:dyDescent="0.25">
      <c r="A46" s="114" t="s">
        <v>13</v>
      </c>
      <c r="B46" s="115" t="s">
        <v>12</v>
      </c>
      <c r="C46" s="116" t="s">
        <v>15</v>
      </c>
      <c r="D46" s="149" t="s">
        <v>521</v>
      </c>
      <c r="E46" s="116" t="s">
        <v>1</v>
      </c>
      <c r="F46" s="117" t="s">
        <v>8</v>
      </c>
      <c r="G46" s="114" t="s">
        <v>2</v>
      </c>
    </row>
    <row r="47" spans="1:7" ht="15.75" x14ac:dyDescent="0.25">
      <c r="A47" s="150">
        <v>1</v>
      </c>
      <c r="B47" s="151" t="s">
        <v>1452</v>
      </c>
      <c r="C47" s="116"/>
      <c r="D47" s="116"/>
      <c r="E47" s="116"/>
      <c r="F47" s="108">
        <v>0</v>
      </c>
      <c r="G47" s="114"/>
    </row>
    <row r="48" spans="1:7" ht="15.75" x14ac:dyDescent="0.25">
      <c r="A48" s="150">
        <v>2</v>
      </c>
      <c r="B48" s="151" t="s">
        <v>1060</v>
      </c>
      <c r="C48" s="116"/>
      <c r="D48" s="116"/>
      <c r="E48" s="116"/>
      <c r="F48" s="108">
        <v>63921727</v>
      </c>
      <c r="G48" s="77"/>
    </row>
    <row r="49" spans="1:7" ht="15.75" x14ac:dyDescent="0.25">
      <c r="A49" s="150">
        <v>3</v>
      </c>
      <c r="B49" s="151" t="s">
        <v>153</v>
      </c>
      <c r="C49" s="116"/>
      <c r="D49" s="116"/>
      <c r="E49" s="116"/>
      <c r="F49" s="108">
        <v>0</v>
      </c>
      <c r="G49" s="77"/>
    </row>
    <row r="50" spans="1:7" ht="15.75" x14ac:dyDescent="0.25">
      <c r="A50" s="150">
        <v>4</v>
      </c>
      <c r="B50" s="151" t="s">
        <v>1049</v>
      </c>
      <c r="C50" s="116"/>
      <c r="D50" s="116"/>
      <c r="E50" s="116"/>
      <c r="F50" s="108">
        <v>0</v>
      </c>
      <c r="G50" s="77"/>
    </row>
    <row r="51" spans="1:7" ht="15.75" x14ac:dyDescent="0.25">
      <c r="A51" s="150">
        <v>5</v>
      </c>
      <c r="B51" s="151" t="s">
        <v>38</v>
      </c>
      <c r="C51" s="107"/>
      <c r="D51" s="107"/>
      <c r="E51" s="107"/>
      <c r="F51" s="108">
        <v>1598043</v>
      </c>
      <c r="G51" s="152"/>
    </row>
    <row r="52" spans="1:7" ht="15.75" x14ac:dyDescent="0.25">
      <c r="A52" s="150">
        <v>6</v>
      </c>
      <c r="B52" s="151" t="s">
        <v>227</v>
      </c>
      <c r="C52" s="107"/>
      <c r="D52" s="107"/>
      <c r="E52" s="107"/>
      <c r="F52" s="108">
        <v>312406</v>
      </c>
      <c r="G52" s="152"/>
    </row>
    <row r="53" spans="1:7" ht="15.75" x14ac:dyDescent="0.25">
      <c r="A53" s="150">
        <v>7</v>
      </c>
      <c r="B53" s="151" t="s">
        <v>548</v>
      </c>
      <c r="C53" s="107"/>
      <c r="D53" s="107"/>
      <c r="E53" s="107"/>
      <c r="F53" s="108">
        <v>0</v>
      </c>
      <c r="G53" s="152"/>
    </row>
    <row r="54" spans="1:7" ht="15.75" x14ac:dyDescent="0.25">
      <c r="A54" s="150">
        <v>8</v>
      </c>
      <c r="B54" s="151" t="s">
        <v>1323</v>
      </c>
      <c r="C54" s="107"/>
      <c r="D54" s="107"/>
      <c r="E54" s="107"/>
      <c r="F54" s="108">
        <v>0</v>
      </c>
      <c r="G54" s="152"/>
    </row>
    <row r="55" spans="1:7" ht="15.75" x14ac:dyDescent="0.25">
      <c r="A55" s="150">
        <v>9</v>
      </c>
      <c r="B55" s="151" t="s">
        <v>41</v>
      </c>
      <c r="C55" s="107"/>
      <c r="D55" s="107"/>
      <c r="E55" s="107"/>
      <c r="F55" s="108">
        <v>1360783</v>
      </c>
      <c r="G55" s="152"/>
    </row>
    <row r="56" spans="1:7" ht="15.75" x14ac:dyDescent="0.25">
      <c r="A56" s="150">
        <v>10</v>
      </c>
      <c r="B56" s="151" t="s">
        <v>42</v>
      </c>
      <c r="C56" s="107"/>
      <c r="D56" s="107"/>
      <c r="E56" s="107"/>
      <c r="F56" s="108">
        <v>200000</v>
      </c>
      <c r="G56" s="152"/>
    </row>
    <row r="57" spans="1:7" ht="15.75" x14ac:dyDescent="0.25">
      <c r="A57" s="150"/>
      <c r="B57" s="151"/>
      <c r="C57" s="107"/>
      <c r="D57" s="107"/>
      <c r="E57" s="107"/>
      <c r="F57" s="108"/>
      <c r="G57" s="77">
        <f>SUM(F47:F56)</f>
        <v>67392959</v>
      </c>
    </row>
    <row r="58" spans="1:7" ht="15.75" x14ac:dyDescent="0.25">
      <c r="A58" s="150"/>
      <c r="B58" s="151"/>
      <c r="C58" s="153"/>
      <c r="D58" s="119"/>
      <c r="E58" s="107"/>
      <c r="F58" s="108"/>
      <c r="G58" s="77"/>
    </row>
    <row r="59" spans="1:7" ht="15.75" x14ac:dyDescent="0.25">
      <c r="A59" s="150">
        <v>11</v>
      </c>
      <c r="B59" s="151" t="s">
        <v>1507</v>
      </c>
      <c r="C59" s="107"/>
      <c r="D59" s="107" t="s">
        <v>611</v>
      </c>
      <c r="E59" s="107"/>
      <c r="F59" s="108"/>
      <c r="G59" s="77">
        <v>40000000</v>
      </c>
    </row>
    <row r="60" spans="1:7" ht="15.75" x14ac:dyDescent="0.25">
      <c r="A60" s="150"/>
      <c r="B60" s="151" t="s">
        <v>1506</v>
      </c>
      <c r="C60" s="107"/>
      <c r="D60" s="119"/>
      <c r="E60" s="107"/>
      <c r="F60" s="108"/>
      <c r="G60" s="77"/>
    </row>
    <row r="61" spans="1:7" ht="15.75" x14ac:dyDescent="0.25">
      <c r="A61" s="150"/>
      <c r="B61" s="151"/>
      <c r="C61" s="107"/>
      <c r="D61" s="119"/>
      <c r="E61" s="107"/>
      <c r="F61" s="108"/>
      <c r="G61" s="77"/>
    </row>
    <row r="62" spans="1:7" ht="15.75" x14ac:dyDescent="0.25">
      <c r="A62" s="150">
        <v>12</v>
      </c>
      <c r="B62" s="151" t="s">
        <v>1127</v>
      </c>
      <c r="C62" s="107"/>
      <c r="D62" s="107" t="s">
        <v>611</v>
      </c>
      <c r="E62" s="107"/>
      <c r="F62" s="108"/>
      <c r="G62" s="77">
        <v>92500000</v>
      </c>
    </row>
    <row r="63" spans="1:7" ht="15.75" x14ac:dyDescent="0.25">
      <c r="A63" s="150"/>
      <c r="B63" s="151" t="s">
        <v>1480</v>
      </c>
      <c r="C63" s="107"/>
      <c r="D63" s="119"/>
      <c r="E63" s="107"/>
      <c r="F63" s="108"/>
      <c r="G63" s="77"/>
    </row>
    <row r="64" spans="1:7" ht="15.75" x14ac:dyDescent="0.25">
      <c r="A64" s="150"/>
      <c r="B64" s="151"/>
      <c r="C64" s="107"/>
      <c r="D64" s="119"/>
      <c r="E64" s="107"/>
      <c r="F64" s="108"/>
      <c r="G64" s="77"/>
    </row>
    <row r="65" spans="1:7" ht="15.75" x14ac:dyDescent="0.25">
      <c r="A65" s="150">
        <v>13</v>
      </c>
      <c r="B65" s="151" t="s">
        <v>1508</v>
      </c>
      <c r="C65" s="107" t="s">
        <v>272</v>
      </c>
      <c r="D65" s="119" t="s">
        <v>1509</v>
      </c>
      <c r="E65" s="107" t="s">
        <v>1510</v>
      </c>
      <c r="F65" s="108"/>
      <c r="G65" s="77">
        <v>107041</v>
      </c>
    </row>
    <row r="66" spans="1:7" ht="15.75" x14ac:dyDescent="0.25">
      <c r="A66" s="150"/>
      <c r="B66" s="151"/>
      <c r="C66" s="107"/>
      <c r="D66" s="119"/>
      <c r="E66" s="107"/>
      <c r="F66" s="108"/>
      <c r="G66" s="77"/>
    </row>
    <row r="67" spans="1:7" ht="15.75" x14ac:dyDescent="0.25">
      <c r="A67" s="150"/>
      <c r="C67" s="107"/>
      <c r="D67" s="107"/>
      <c r="E67" s="107"/>
      <c r="F67" s="108"/>
      <c r="G67" s="77"/>
    </row>
    <row r="68" spans="1:7" ht="15.75" x14ac:dyDescent="0.25">
      <c r="A68" s="150"/>
      <c r="B68" s="151"/>
      <c r="C68" s="151"/>
      <c r="D68" s="151"/>
      <c r="E68" s="115" t="s">
        <v>43</v>
      </c>
      <c r="F68" s="108"/>
      <c r="G68" s="156">
        <f>SUM(G57:G67)</f>
        <v>200000000</v>
      </c>
    </row>
    <row r="69" spans="1:7" ht="15.75" x14ac:dyDescent="0.25">
      <c r="A69" s="158"/>
      <c r="B69" s="146"/>
      <c r="C69" s="146"/>
      <c r="D69" s="146"/>
      <c r="E69" s="146"/>
      <c r="F69" s="147"/>
      <c r="G69" s="147"/>
    </row>
    <row r="70" spans="1:7" ht="15.75" x14ac:dyDescent="0.25">
      <c r="A70" s="158"/>
      <c r="B70" s="146" t="s">
        <v>1511</v>
      </c>
      <c r="C70" s="146"/>
      <c r="D70" s="146"/>
      <c r="E70" s="146"/>
      <c r="F70" s="147"/>
      <c r="G70" s="146"/>
    </row>
    <row r="71" spans="1:7" x14ac:dyDescent="0.25">
      <c r="A71" s="159"/>
      <c r="B71" s="160" t="s">
        <v>976</v>
      </c>
      <c r="C71" s="160" t="s">
        <v>31</v>
      </c>
      <c r="D71" s="129"/>
      <c r="E71" s="159" t="s">
        <v>36</v>
      </c>
      <c r="F71" s="148"/>
      <c r="G71" s="129"/>
    </row>
    <row r="72" spans="1:7" x14ac:dyDescent="0.25">
      <c r="A72" s="159"/>
      <c r="B72" s="129"/>
      <c r="C72" s="129"/>
      <c r="D72" s="129"/>
      <c r="E72" s="129"/>
      <c r="F72" s="148"/>
      <c r="G72" s="129"/>
    </row>
    <row r="73" spans="1:7" x14ac:dyDescent="0.25">
      <c r="A73" s="159"/>
      <c r="B73" s="129"/>
      <c r="C73" s="129"/>
      <c r="D73" s="129"/>
      <c r="E73" s="129"/>
      <c r="F73" s="148"/>
      <c r="G73" s="129"/>
    </row>
    <row r="74" spans="1:7" x14ac:dyDescent="0.25">
      <c r="A74" s="159"/>
      <c r="B74" s="129"/>
      <c r="C74" s="129"/>
      <c r="D74" s="129"/>
      <c r="E74" s="129"/>
      <c r="F74" s="148"/>
      <c r="G74" s="129"/>
    </row>
    <row r="75" spans="1:7" x14ac:dyDescent="0.25">
      <c r="A75" s="159"/>
      <c r="B75" s="129"/>
      <c r="C75" s="129"/>
      <c r="D75" s="129"/>
      <c r="E75" s="129"/>
      <c r="F75" s="148"/>
      <c r="G75" s="129"/>
    </row>
    <row r="76" spans="1:7" x14ac:dyDescent="0.25">
      <c r="A76" s="129"/>
      <c r="B76" s="161" t="s">
        <v>977</v>
      </c>
      <c r="C76" s="162" t="s">
        <v>768</v>
      </c>
      <c r="D76" s="162"/>
      <c r="E76" s="162" t="s">
        <v>3</v>
      </c>
      <c r="F76" s="163" t="s">
        <v>1413</v>
      </c>
      <c r="G76" s="129"/>
    </row>
    <row r="77" spans="1:7" x14ac:dyDescent="0.25">
      <c r="A77" s="129"/>
      <c r="B77" s="160" t="s">
        <v>978</v>
      </c>
      <c r="C77" s="129" t="s">
        <v>33</v>
      </c>
      <c r="D77" s="129"/>
      <c r="E77" s="129" t="s">
        <v>6</v>
      </c>
      <c r="F77" s="148" t="s">
        <v>37</v>
      </c>
      <c r="G77" s="129"/>
    </row>
    <row r="79" spans="1:7" ht="15.75" x14ac:dyDescent="0.25">
      <c r="A79" s="2" t="s">
        <v>0</v>
      </c>
      <c r="B79" s="3"/>
      <c r="C79" s="3"/>
      <c r="D79" s="3"/>
      <c r="E79" s="3"/>
      <c r="F79" s="9"/>
      <c r="G79" s="4"/>
    </row>
    <row r="80" spans="1:7" ht="15.75" x14ac:dyDescent="0.25">
      <c r="A80" s="47" t="s">
        <v>1513</v>
      </c>
      <c r="B80" s="48"/>
      <c r="C80" s="2"/>
      <c r="D80" s="2"/>
      <c r="E80" s="2"/>
      <c r="F80" s="10"/>
      <c r="G80" s="4"/>
    </row>
    <row r="81" spans="1:7" ht="15.75" x14ac:dyDescent="0.25">
      <c r="A81" s="47"/>
      <c r="B81" s="48"/>
      <c r="C81" s="2"/>
      <c r="D81" s="2"/>
      <c r="E81" s="2"/>
      <c r="F81" s="10"/>
      <c r="G81" s="4"/>
    </row>
    <row r="82" spans="1:7" ht="15.75" x14ac:dyDescent="0.25">
      <c r="A82" s="145" t="s">
        <v>586</v>
      </c>
      <c r="B82" s="145"/>
      <c r="C82" s="146"/>
      <c r="D82" s="146"/>
      <c r="E82" s="146"/>
      <c r="F82" s="147"/>
      <c r="G82" s="146"/>
    </row>
    <row r="83" spans="1:7" ht="15.75" x14ac:dyDescent="0.25">
      <c r="A83" s="145" t="s">
        <v>1514</v>
      </c>
      <c r="B83" s="145"/>
      <c r="C83" s="146"/>
      <c r="D83" s="146"/>
      <c r="E83" s="146"/>
      <c r="F83" s="147"/>
      <c r="G83" s="146"/>
    </row>
    <row r="84" spans="1:7" ht="15.75" x14ac:dyDescent="0.25">
      <c r="A84" s="145" t="s">
        <v>1515</v>
      </c>
      <c r="B84" s="145"/>
      <c r="C84" s="146"/>
      <c r="D84" s="146"/>
      <c r="E84" s="146"/>
      <c r="F84" s="147"/>
      <c r="G84" s="146"/>
    </row>
    <row r="85" spans="1:7" x14ac:dyDescent="0.25">
      <c r="A85" s="129"/>
      <c r="B85" s="129"/>
      <c r="C85" s="129"/>
      <c r="D85" s="129"/>
      <c r="E85" s="129"/>
      <c r="F85" s="148"/>
      <c r="G85" s="129"/>
    </row>
    <row r="86" spans="1:7" ht="15.75" x14ac:dyDescent="0.25">
      <c r="A86" s="114" t="s">
        <v>13</v>
      </c>
      <c r="B86" s="115" t="s">
        <v>12</v>
      </c>
      <c r="C86" s="116" t="s">
        <v>15</v>
      </c>
      <c r="D86" s="149" t="s">
        <v>521</v>
      </c>
      <c r="E86" s="116" t="s">
        <v>1</v>
      </c>
      <c r="F86" s="117" t="s">
        <v>8</v>
      </c>
      <c r="G86" s="114" t="s">
        <v>2</v>
      </c>
    </row>
    <row r="87" spans="1:7" ht="15.75" x14ac:dyDescent="0.25">
      <c r="A87" s="150">
        <v>1</v>
      </c>
      <c r="B87" s="151" t="s">
        <v>1452</v>
      </c>
      <c r="C87" s="116"/>
      <c r="D87" s="116"/>
      <c r="E87" s="116"/>
      <c r="F87" s="108">
        <v>0</v>
      </c>
      <c r="G87" s="114"/>
    </row>
    <row r="88" spans="1:7" ht="15.75" x14ac:dyDescent="0.25">
      <c r="A88" s="150">
        <v>2</v>
      </c>
      <c r="B88" s="151" t="s">
        <v>39</v>
      </c>
      <c r="C88" s="116"/>
      <c r="D88" s="116"/>
      <c r="E88" s="116"/>
      <c r="F88" s="108">
        <v>21668400</v>
      </c>
      <c r="G88" s="77"/>
    </row>
    <row r="89" spans="1:7" ht="15.75" x14ac:dyDescent="0.25">
      <c r="A89" s="150">
        <v>3</v>
      </c>
      <c r="B89" s="151" t="s">
        <v>153</v>
      </c>
      <c r="C89" s="116"/>
      <c r="D89" s="116"/>
      <c r="E89" s="116"/>
      <c r="F89" s="108">
        <v>0</v>
      </c>
      <c r="G89" s="77"/>
    </row>
    <row r="90" spans="1:7" ht="15.75" x14ac:dyDescent="0.25">
      <c r="A90" s="150">
        <v>4</v>
      </c>
      <c r="B90" s="151" t="s">
        <v>1049</v>
      </c>
      <c r="C90" s="116"/>
      <c r="D90" s="116"/>
      <c r="E90" s="116"/>
      <c r="F90" s="108">
        <v>0</v>
      </c>
      <c r="G90" s="77"/>
    </row>
    <row r="91" spans="1:7" ht="15.75" x14ac:dyDescent="0.25">
      <c r="A91" s="150">
        <v>5</v>
      </c>
      <c r="B91" s="151" t="s">
        <v>38</v>
      </c>
      <c r="C91" s="107"/>
      <c r="D91" s="107"/>
      <c r="E91" s="107"/>
      <c r="F91" s="108">
        <v>541710</v>
      </c>
      <c r="G91" s="152"/>
    </row>
    <row r="92" spans="1:7" ht="15.75" x14ac:dyDescent="0.25">
      <c r="A92" s="150">
        <v>6</v>
      </c>
      <c r="B92" s="151" t="s">
        <v>227</v>
      </c>
      <c r="C92" s="107"/>
      <c r="D92" s="107"/>
      <c r="E92" s="107"/>
      <c r="F92" s="108">
        <v>249290</v>
      </c>
      <c r="G92" s="152"/>
    </row>
    <row r="93" spans="1:7" ht="15.75" x14ac:dyDescent="0.25">
      <c r="A93" s="150">
        <v>7</v>
      </c>
      <c r="B93" s="151" t="s">
        <v>548</v>
      </c>
      <c r="C93" s="107"/>
      <c r="D93" s="107"/>
      <c r="E93" s="107"/>
      <c r="F93" s="108">
        <v>0</v>
      </c>
      <c r="G93" s="152"/>
    </row>
    <row r="94" spans="1:7" ht="15.75" x14ac:dyDescent="0.25">
      <c r="A94" s="150">
        <v>8</v>
      </c>
      <c r="B94" s="151" t="s">
        <v>1323</v>
      </c>
      <c r="C94" s="107"/>
      <c r="D94" s="107"/>
      <c r="E94" s="107"/>
      <c r="F94" s="108">
        <v>0</v>
      </c>
      <c r="G94" s="152"/>
    </row>
    <row r="95" spans="1:7" ht="15.75" x14ac:dyDescent="0.25">
      <c r="A95" s="150">
        <v>9</v>
      </c>
      <c r="B95" s="151" t="s">
        <v>41</v>
      </c>
      <c r="C95" s="107"/>
      <c r="D95" s="107"/>
      <c r="E95" s="107"/>
      <c r="F95" s="108">
        <v>1200000</v>
      </c>
      <c r="G95" s="152"/>
    </row>
    <row r="96" spans="1:7" ht="15.75" x14ac:dyDescent="0.25">
      <c r="A96" s="150">
        <v>10</v>
      </c>
      <c r="B96" s="151" t="s">
        <v>42</v>
      </c>
      <c r="C96" s="107"/>
      <c r="D96" s="107"/>
      <c r="E96" s="107"/>
      <c r="F96" s="108">
        <v>200000</v>
      </c>
      <c r="G96" s="152"/>
    </row>
    <row r="97" spans="1:7" ht="15.75" x14ac:dyDescent="0.25">
      <c r="A97" s="150"/>
      <c r="B97" s="151"/>
      <c r="C97" s="107"/>
      <c r="D97" s="107"/>
      <c r="E97" s="107"/>
      <c r="F97" s="108"/>
      <c r="G97" s="77">
        <f>SUM(F87:F96)</f>
        <v>23859400</v>
      </c>
    </row>
    <row r="98" spans="1:7" ht="15.75" x14ac:dyDescent="0.25">
      <c r="A98" s="150"/>
      <c r="B98" s="151"/>
      <c r="C98" s="153"/>
      <c r="D98" s="119"/>
      <c r="E98" s="107"/>
      <c r="F98" s="108"/>
      <c r="G98" s="77"/>
    </row>
    <row r="99" spans="1:7" ht="15.75" x14ac:dyDescent="0.25">
      <c r="A99" s="150">
        <v>11</v>
      </c>
      <c r="B99" s="151" t="s">
        <v>1516</v>
      </c>
      <c r="C99" s="107"/>
      <c r="D99" s="107" t="s">
        <v>611</v>
      </c>
      <c r="E99" s="107"/>
      <c r="F99" s="108"/>
      <c r="G99" s="77">
        <v>126140600</v>
      </c>
    </row>
    <row r="100" spans="1:7" ht="15.75" x14ac:dyDescent="0.25">
      <c r="A100" s="150"/>
      <c r="B100" s="151" t="s">
        <v>1506</v>
      </c>
      <c r="C100" s="107"/>
      <c r="D100" s="119"/>
      <c r="E100" s="107"/>
      <c r="F100" s="108"/>
      <c r="G100" s="77"/>
    </row>
    <row r="101" spans="1:7" ht="15.75" x14ac:dyDescent="0.25">
      <c r="A101" s="150"/>
      <c r="B101" s="151"/>
      <c r="C101" s="107"/>
      <c r="D101" s="119"/>
      <c r="E101" s="107"/>
      <c r="F101" s="108"/>
      <c r="G101" s="77"/>
    </row>
    <row r="102" spans="1:7" ht="15.75" x14ac:dyDescent="0.25">
      <c r="A102" s="150"/>
      <c r="C102" s="107"/>
      <c r="D102" s="107"/>
      <c r="E102" s="107"/>
      <c r="F102" s="108"/>
      <c r="G102" s="77"/>
    </row>
    <row r="103" spans="1:7" ht="15.75" x14ac:dyDescent="0.25">
      <c r="A103" s="150"/>
      <c r="B103" s="151"/>
      <c r="C103" s="151"/>
      <c r="D103" s="151"/>
      <c r="E103" s="115" t="s">
        <v>43</v>
      </c>
      <c r="F103" s="108"/>
      <c r="G103" s="156">
        <f>SUM(G97:G102)</f>
        <v>150000000</v>
      </c>
    </row>
    <row r="104" spans="1:7" ht="15.75" x14ac:dyDescent="0.25">
      <c r="A104" s="158"/>
      <c r="B104" s="146"/>
      <c r="C104" s="146"/>
      <c r="D104" s="146"/>
      <c r="E104" s="146"/>
      <c r="F104" s="147"/>
      <c r="G104" s="147"/>
    </row>
    <row r="105" spans="1:7" ht="15.75" x14ac:dyDescent="0.25">
      <c r="A105" s="158"/>
      <c r="B105" s="146" t="s">
        <v>1517</v>
      </c>
      <c r="C105" s="146"/>
      <c r="D105" s="146"/>
      <c r="E105" s="146"/>
      <c r="F105" s="147"/>
      <c r="G105" s="146"/>
    </row>
    <row r="106" spans="1:7" x14ac:dyDescent="0.25">
      <c r="A106" s="159"/>
      <c r="B106" s="160" t="s">
        <v>976</v>
      </c>
      <c r="C106" s="160" t="s">
        <v>31</v>
      </c>
      <c r="D106" s="129"/>
      <c r="E106" s="159" t="s">
        <v>36</v>
      </c>
      <c r="F106" s="148"/>
      <c r="G106" s="129"/>
    </row>
    <row r="107" spans="1:7" x14ac:dyDescent="0.25">
      <c r="A107" s="159"/>
      <c r="B107" s="129"/>
      <c r="C107" s="129"/>
      <c r="D107" s="129"/>
      <c r="E107" s="129"/>
      <c r="F107" s="148"/>
      <c r="G107" s="129"/>
    </row>
    <row r="108" spans="1:7" x14ac:dyDescent="0.25">
      <c r="A108" s="159"/>
      <c r="B108" s="129"/>
      <c r="C108" s="129"/>
      <c r="D108" s="129"/>
      <c r="E108" s="129"/>
      <c r="F108" s="148"/>
      <c r="G108" s="129"/>
    </row>
    <row r="109" spans="1:7" x14ac:dyDescent="0.25">
      <c r="A109" s="159"/>
      <c r="B109" s="129"/>
      <c r="C109" s="129"/>
      <c r="D109" s="129"/>
      <c r="E109" s="129"/>
      <c r="F109" s="148"/>
      <c r="G109" s="129"/>
    </row>
    <row r="110" spans="1:7" x14ac:dyDescent="0.25">
      <c r="A110" s="159"/>
      <c r="B110" s="129"/>
      <c r="C110" s="129"/>
      <c r="D110" s="129"/>
      <c r="E110" s="129"/>
      <c r="F110" s="148"/>
      <c r="G110" s="129"/>
    </row>
    <row r="111" spans="1:7" x14ac:dyDescent="0.25">
      <c r="A111" s="129"/>
      <c r="B111" s="161" t="s">
        <v>977</v>
      </c>
      <c r="C111" s="162" t="s">
        <v>768</v>
      </c>
      <c r="D111" s="162"/>
      <c r="E111" s="162" t="s">
        <v>3</v>
      </c>
      <c r="F111" s="163" t="s">
        <v>1413</v>
      </c>
      <c r="G111" s="129"/>
    </row>
    <row r="112" spans="1:7" x14ac:dyDescent="0.25">
      <c r="A112" s="129"/>
      <c r="B112" s="160" t="s">
        <v>978</v>
      </c>
      <c r="C112" s="129" t="s">
        <v>33</v>
      </c>
      <c r="D112" s="129"/>
      <c r="E112" s="129" t="s">
        <v>6</v>
      </c>
      <c r="F112" s="148" t="s">
        <v>37</v>
      </c>
      <c r="G112" s="129"/>
    </row>
  </sheetData>
  <pageMargins left="0.3" right="0.7" top="0.75" bottom="0.75" header="0.3" footer="0.3"/>
  <pageSetup paperSize="5" scale="75" orientation="landscape" horizontalDpi="4294967293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3"/>
  <sheetViews>
    <sheetView topLeftCell="A92" workbookViewId="0">
      <selection activeCell="B105" sqref="B105"/>
    </sheetView>
  </sheetViews>
  <sheetFormatPr defaultRowHeight="15" x14ac:dyDescent="0.25"/>
  <cols>
    <col min="2" max="2" width="90.140625" bestFit="1" customWidth="1"/>
    <col min="3" max="3" width="20.5703125" customWidth="1"/>
    <col min="4" max="4" width="35.7109375" customWidth="1"/>
    <col min="5" max="5" width="15.42578125" customWidth="1"/>
    <col min="6" max="6" width="15" customWidth="1"/>
    <col min="7" max="7" width="17.7109375" customWidth="1"/>
  </cols>
  <sheetData>
    <row r="1" spans="1:7" s="1" customFormat="1" ht="15.75" x14ac:dyDescent="0.25">
      <c r="A1" s="2" t="s">
        <v>0</v>
      </c>
      <c r="B1" s="3"/>
      <c r="C1" s="3"/>
      <c r="D1" s="3"/>
      <c r="E1" s="3"/>
      <c r="F1" s="9"/>
      <c r="G1" s="4"/>
    </row>
    <row r="2" spans="1:7" s="1" customFormat="1" ht="15.75" x14ac:dyDescent="0.25">
      <c r="A2" s="47" t="s">
        <v>1547</v>
      </c>
      <c r="B2" s="48"/>
      <c r="C2" s="2"/>
      <c r="D2" s="2"/>
      <c r="E2" s="2"/>
      <c r="F2" s="10"/>
      <c r="G2" s="4"/>
    </row>
    <row r="3" spans="1:7" s="1" customFormat="1" ht="15.75" x14ac:dyDescent="0.25">
      <c r="A3" s="47"/>
      <c r="B3" s="48"/>
      <c r="C3" s="2"/>
      <c r="D3" s="2"/>
      <c r="E3" s="2"/>
      <c r="F3" s="10"/>
      <c r="G3" s="4"/>
    </row>
    <row r="4" spans="1:7" s="1" customFormat="1" ht="15.75" x14ac:dyDescent="0.25">
      <c r="A4" s="145" t="s">
        <v>1521</v>
      </c>
      <c r="B4" s="145"/>
      <c r="C4" s="146"/>
      <c r="D4" s="146"/>
      <c r="E4" s="146"/>
      <c r="F4" s="147"/>
      <c r="G4" s="146"/>
    </row>
    <row r="5" spans="1:7" s="1" customFormat="1" ht="15.75" x14ac:dyDescent="0.25">
      <c r="A5" s="145" t="s">
        <v>1522</v>
      </c>
      <c r="B5" s="145"/>
      <c r="C5" s="146"/>
      <c r="D5" s="146"/>
      <c r="E5" s="146"/>
      <c r="F5" s="147"/>
      <c r="G5" s="146"/>
    </row>
    <row r="6" spans="1:7" s="1" customFormat="1" ht="15.75" x14ac:dyDescent="0.25">
      <c r="A6" s="145" t="s">
        <v>1187</v>
      </c>
      <c r="B6" s="145"/>
      <c r="C6" s="146"/>
      <c r="D6" s="146"/>
      <c r="E6" s="146"/>
      <c r="F6" s="147"/>
      <c r="G6" s="146"/>
    </row>
    <row r="7" spans="1:7" s="1" customFormat="1" x14ac:dyDescent="0.25">
      <c r="A7" s="129"/>
      <c r="B7" s="129"/>
      <c r="C7" s="129"/>
      <c r="D7" s="129"/>
      <c r="E7" s="129"/>
      <c r="F7" s="148"/>
      <c r="G7" s="129"/>
    </row>
    <row r="8" spans="1:7" s="1" customFormat="1" ht="15.75" x14ac:dyDescent="0.25">
      <c r="A8" s="114" t="s">
        <v>13</v>
      </c>
      <c r="B8" s="115" t="s">
        <v>12</v>
      </c>
      <c r="C8" s="116" t="s">
        <v>15</v>
      </c>
      <c r="D8" s="116" t="s">
        <v>521</v>
      </c>
      <c r="E8" s="116" t="s">
        <v>1</v>
      </c>
      <c r="F8" s="117" t="s">
        <v>8</v>
      </c>
      <c r="G8" s="114" t="s">
        <v>2</v>
      </c>
    </row>
    <row r="9" spans="1:7" s="1" customFormat="1" ht="15.75" x14ac:dyDescent="0.25">
      <c r="A9" s="150">
        <v>1</v>
      </c>
      <c r="B9" s="151" t="s">
        <v>1452</v>
      </c>
      <c r="C9" s="116"/>
      <c r="D9" s="116"/>
      <c r="E9" s="116"/>
      <c r="F9" s="108">
        <v>0</v>
      </c>
      <c r="G9" s="114"/>
    </row>
    <row r="10" spans="1:7" s="1" customFormat="1" ht="15.75" x14ac:dyDescent="0.25">
      <c r="A10" s="150">
        <v>2</v>
      </c>
      <c r="B10" s="151" t="s">
        <v>1060</v>
      </c>
      <c r="C10" s="116"/>
      <c r="D10" s="116"/>
      <c r="E10" s="116"/>
      <c r="F10" s="108">
        <v>39977199</v>
      </c>
      <c r="G10" s="77"/>
    </row>
    <row r="11" spans="1:7" s="1" customFormat="1" ht="15.75" x14ac:dyDescent="0.25">
      <c r="A11" s="150">
        <v>3</v>
      </c>
      <c r="B11" s="151" t="s">
        <v>153</v>
      </c>
      <c r="C11" s="116"/>
      <c r="D11" s="116"/>
      <c r="E11" s="116"/>
      <c r="F11" s="108">
        <v>0</v>
      </c>
      <c r="G11" s="77"/>
    </row>
    <row r="12" spans="1:7" s="1" customFormat="1" ht="15.75" x14ac:dyDescent="0.25">
      <c r="A12" s="150">
        <v>4</v>
      </c>
      <c r="B12" s="151" t="s">
        <v>1049</v>
      </c>
      <c r="C12" s="116"/>
      <c r="D12" s="116"/>
      <c r="E12" s="116"/>
      <c r="F12" s="108">
        <v>0</v>
      </c>
      <c r="G12" s="77"/>
    </row>
    <row r="13" spans="1:7" s="1" customFormat="1" ht="15.75" x14ac:dyDescent="0.25">
      <c r="A13" s="150">
        <v>5</v>
      </c>
      <c r="B13" s="151" t="s">
        <v>38</v>
      </c>
      <c r="C13" s="107"/>
      <c r="D13" s="107"/>
      <c r="E13" s="107"/>
      <c r="F13" s="108">
        <v>999430</v>
      </c>
      <c r="G13" s="152"/>
    </row>
    <row r="14" spans="1:7" s="1" customFormat="1" ht="15.75" x14ac:dyDescent="0.25">
      <c r="A14" s="150">
        <v>6</v>
      </c>
      <c r="B14" s="151" t="s">
        <v>227</v>
      </c>
      <c r="C14" s="107"/>
      <c r="D14" s="107"/>
      <c r="E14" s="107"/>
      <c r="F14" s="108">
        <v>270590</v>
      </c>
      <c r="G14" s="152"/>
    </row>
    <row r="15" spans="1:7" s="1" customFormat="1" ht="15.75" x14ac:dyDescent="0.25">
      <c r="A15" s="150">
        <v>7</v>
      </c>
      <c r="B15" s="151" t="s">
        <v>548</v>
      </c>
      <c r="C15" s="107"/>
      <c r="D15" s="107"/>
      <c r="E15" s="107"/>
      <c r="F15" s="108">
        <v>0</v>
      </c>
      <c r="G15" s="152"/>
    </row>
    <row r="16" spans="1:7" s="1" customFormat="1" ht="15.75" x14ac:dyDescent="0.25">
      <c r="A16" s="150">
        <v>8</v>
      </c>
      <c r="B16" s="151" t="s">
        <v>1323</v>
      </c>
      <c r="C16" s="107"/>
      <c r="D16" s="107"/>
      <c r="E16" s="107"/>
      <c r="F16" s="108">
        <v>0</v>
      </c>
      <c r="G16" s="152"/>
    </row>
    <row r="17" spans="1:7" s="1" customFormat="1" ht="15.75" x14ac:dyDescent="0.25">
      <c r="A17" s="150">
        <v>9</v>
      </c>
      <c r="B17" s="151" t="s">
        <v>41</v>
      </c>
      <c r="C17" s="107"/>
      <c r="D17" s="107"/>
      <c r="E17" s="107"/>
      <c r="F17" s="108">
        <v>250000</v>
      </c>
      <c r="G17" s="152"/>
    </row>
    <row r="18" spans="1:7" s="1" customFormat="1" ht="15.75" x14ac:dyDescent="0.25">
      <c r="A18" s="150">
        <v>10</v>
      </c>
      <c r="B18" s="151" t="s">
        <v>42</v>
      </c>
      <c r="C18" s="107"/>
      <c r="D18" s="107"/>
      <c r="E18" s="107"/>
      <c r="F18" s="108">
        <v>200000</v>
      </c>
      <c r="G18" s="152"/>
    </row>
    <row r="19" spans="1:7" s="1" customFormat="1" ht="15.75" x14ac:dyDescent="0.25">
      <c r="A19" s="150"/>
      <c r="B19" s="151"/>
      <c r="C19" s="107"/>
      <c r="D19" s="107"/>
      <c r="E19" s="107"/>
      <c r="F19" s="108"/>
      <c r="G19" s="77">
        <f>SUM(F9:F18)</f>
        <v>41697219</v>
      </c>
    </row>
    <row r="20" spans="1:7" s="1" customFormat="1" ht="15.75" x14ac:dyDescent="0.25">
      <c r="A20" s="150"/>
      <c r="B20" s="151"/>
      <c r="C20" s="153"/>
      <c r="D20" s="119"/>
      <c r="E20" s="107"/>
      <c r="F20" s="108"/>
      <c r="G20" s="77"/>
    </row>
    <row r="21" spans="1:7" s="1" customFormat="1" ht="15.75" x14ac:dyDescent="0.25">
      <c r="A21" s="150">
        <v>11</v>
      </c>
      <c r="B21" s="18" t="s">
        <v>1538</v>
      </c>
      <c r="C21" s="26" t="s">
        <v>611</v>
      </c>
      <c r="D21" s="119" t="s">
        <v>1523</v>
      </c>
      <c r="E21" s="107"/>
      <c r="F21" s="108"/>
      <c r="G21" s="77">
        <v>7298000</v>
      </c>
    </row>
    <row r="22" spans="1:7" s="1" customFormat="1" ht="15.75" x14ac:dyDescent="0.25">
      <c r="A22" s="150">
        <v>12</v>
      </c>
      <c r="B22" s="18" t="s">
        <v>1539</v>
      </c>
      <c r="C22" s="26" t="s">
        <v>611</v>
      </c>
      <c r="D22" s="119" t="s">
        <v>1518</v>
      </c>
      <c r="E22" s="107"/>
      <c r="F22" s="108"/>
      <c r="G22" s="77">
        <v>11420000</v>
      </c>
    </row>
    <row r="23" spans="1:7" s="1" customFormat="1" ht="15.75" x14ac:dyDescent="0.25">
      <c r="A23" s="150"/>
      <c r="B23" s="151"/>
      <c r="C23" s="107"/>
      <c r="D23" s="119"/>
      <c r="E23" s="107"/>
      <c r="F23" s="108"/>
      <c r="G23" s="77"/>
    </row>
    <row r="24" spans="1:7" s="1" customFormat="1" ht="15.75" x14ac:dyDescent="0.25">
      <c r="A24" s="150">
        <v>12</v>
      </c>
      <c r="B24" s="151" t="s">
        <v>1537</v>
      </c>
      <c r="C24" s="107" t="s">
        <v>611</v>
      </c>
      <c r="D24" s="119"/>
      <c r="E24" s="107"/>
      <c r="F24" s="108"/>
      <c r="G24" s="77">
        <v>6200000</v>
      </c>
    </row>
    <row r="25" spans="1:7" s="1" customFormat="1" ht="15.75" x14ac:dyDescent="0.25">
      <c r="A25" s="150"/>
      <c r="B25" s="151" t="s">
        <v>1529</v>
      </c>
      <c r="C25" s="107" t="s">
        <v>272</v>
      </c>
      <c r="D25" s="119" t="s">
        <v>1520</v>
      </c>
      <c r="E25" s="107" t="s">
        <v>1519</v>
      </c>
      <c r="F25" s="108"/>
      <c r="G25" s="77">
        <v>82000</v>
      </c>
    </row>
    <row r="26" spans="1:7" s="1" customFormat="1" ht="15.75" x14ac:dyDescent="0.25">
      <c r="A26" s="150"/>
      <c r="B26" s="151"/>
      <c r="C26" s="107"/>
      <c r="D26" s="119"/>
      <c r="E26" s="107"/>
      <c r="F26" s="108"/>
      <c r="G26" s="77"/>
    </row>
    <row r="27" spans="1:7" s="1" customFormat="1" ht="15.75" x14ac:dyDescent="0.25">
      <c r="A27" s="150"/>
      <c r="C27" s="107"/>
      <c r="D27" s="107"/>
      <c r="E27" s="107"/>
      <c r="F27" s="108"/>
      <c r="G27" s="77"/>
    </row>
    <row r="28" spans="1:7" s="1" customFormat="1" ht="15.75" x14ac:dyDescent="0.25">
      <c r="A28" s="150"/>
      <c r="B28" s="151"/>
      <c r="C28" s="151"/>
      <c r="D28" s="151"/>
      <c r="E28" s="115" t="s">
        <v>43</v>
      </c>
      <c r="F28" s="108"/>
      <c r="G28" s="156">
        <f>SUM(G19:G27)</f>
        <v>66697219</v>
      </c>
    </row>
    <row r="29" spans="1:7" s="1" customFormat="1" ht="15.75" x14ac:dyDescent="0.25">
      <c r="A29" s="158"/>
      <c r="B29" s="146"/>
      <c r="C29" s="146"/>
      <c r="D29" s="146"/>
      <c r="E29" s="146"/>
      <c r="F29" s="147"/>
      <c r="G29" s="147"/>
    </row>
    <row r="30" spans="1:7" s="1" customFormat="1" ht="15.75" x14ac:dyDescent="0.25">
      <c r="A30" s="158"/>
      <c r="B30" s="146" t="s">
        <v>1548</v>
      </c>
      <c r="C30" s="146"/>
      <c r="D30" s="146"/>
      <c r="E30" s="146"/>
      <c r="F30" s="147"/>
      <c r="G30" s="146"/>
    </row>
    <row r="31" spans="1:7" s="1" customFormat="1" x14ac:dyDescent="0.25">
      <c r="A31" s="159"/>
      <c r="B31" s="160" t="s">
        <v>976</v>
      </c>
      <c r="C31" s="160" t="s">
        <v>31</v>
      </c>
      <c r="D31" s="129"/>
      <c r="E31" s="159" t="s">
        <v>36</v>
      </c>
      <c r="F31" s="148"/>
      <c r="G31" s="129"/>
    </row>
    <row r="32" spans="1:7" s="1" customFormat="1" x14ac:dyDescent="0.25">
      <c r="A32" s="159"/>
      <c r="B32" s="129"/>
      <c r="C32" s="129"/>
      <c r="D32" s="129"/>
      <c r="E32" s="129"/>
      <c r="F32" s="148"/>
      <c r="G32" s="129"/>
    </row>
    <row r="33" spans="1:7" s="1" customFormat="1" x14ac:dyDescent="0.25">
      <c r="A33" s="159"/>
      <c r="B33" s="129"/>
      <c r="C33" s="129"/>
      <c r="D33" s="129"/>
      <c r="E33" s="129"/>
      <c r="F33" s="148"/>
      <c r="G33" s="129"/>
    </row>
    <row r="34" spans="1:7" s="1" customFormat="1" x14ac:dyDescent="0.25">
      <c r="A34" s="159"/>
      <c r="B34" s="129"/>
      <c r="C34" s="129"/>
      <c r="D34" s="129"/>
      <c r="E34" s="129"/>
      <c r="F34" s="148"/>
      <c r="G34" s="129"/>
    </row>
    <row r="35" spans="1:7" s="1" customFormat="1" x14ac:dyDescent="0.25">
      <c r="A35" s="159"/>
      <c r="B35" s="129"/>
      <c r="C35" s="129"/>
      <c r="D35" s="129"/>
      <c r="E35" s="129"/>
      <c r="F35" s="148"/>
      <c r="G35" s="129"/>
    </row>
    <row r="36" spans="1:7" s="1" customFormat="1" x14ac:dyDescent="0.25">
      <c r="A36" s="129"/>
      <c r="B36" s="161" t="s">
        <v>977</v>
      </c>
      <c r="C36" s="162" t="s">
        <v>768</v>
      </c>
      <c r="D36" s="162"/>
      <c r="E36" s="162" t="s">
        <v>3</v>
      </c>
      <c r="F36" s="163" t="s">
        <v>1413</v>
      </c>
      <c r="G36" s="129"/>
    </row>
    <row r="37" spans="1:7" s="1" customFormat="1" x14ac:dyDescent="0.25">
      <c r="A37" s="129"/>
      <c r="B37" s="160" t="s">
        <v>978</v>
      </c>
      <c r="C37" s="129" t="s">
        <v>33</v>
      </c>
      <c r="D37" s="129"/>
      <c r="E37" s="129" t="s">
        <v>6</v>
      </c>
      <c r="F37" s="148" t="s">
        <v>37</v>
      </c>
      <c r="G37" s="129"/>
    </row>
    <row r="39" spans="1:7" ht="15.75" x14ac:dyDescent="0.25">
      <c r="A39" s="2" t="s">
        <v>0</v>
      </c>
      <c r="B39" s="3"/>
      <c r="C39" s="3"/>
      <c r="D39" s="3"/>
      <c r="E39" s="3"/>
      <c r="F39" s="9"/>
      <c r="G39" s="4"/>
    </row>
    <row r="40" spans="1:7" ht="15.75" x14ac:dyDescent="0.25">
      <c r="A40" s="47" t="s">
        <v>1547</v>
      </c>
      <c r="B40" s="48"/>
      <c r="C40" s="2"/>
      <c r="D40" s="2"/>
      <c r="E40" s="2"/>
      <c r="F40" s="10"/>
      <c r="G40" s="4"/>
    </row>
    <row r="41" spans="1:7" ht="15.75" x14ac:dyDescent="0.25">
      <c r="A41" s="47"/>
      <c r="B41" s="48"/>
      <c r="C41" s="2"/>
      <c r="D41" s="2"/>
      <c r="E41" s="2"/>
      <c r="F41" s="10"/>
      <c r="G41" s="4"/>
    </row>
    <row r="42" spans="1:7" ht="15.75" x14ac:dyDescent="0.25">
      <c r="A42" s="145" t="s">
        <v>1524</v>
      </c>
      <c r="B42" s="145"/>
      <c r="C42" s="146"/>
      <c r="D42" s="146"/>
      <c r="E42" s="146"/>
      <c r="F42" s="147"/>
      <c r="G42" s="146"/>
    </row>
    <row r="43" spans="1:7" ht="15.75" x14ac:dyDescent="0.25">
      <c r="A43" s="145" t="s">
        <v>1525</v>
      </c>
      <c r="B43" s="145"/>
      <c r="C43" s="146"/>
      <c r="D43" s="146"/>
      <c r="E43" s="146"/>
      <c r="F43" s="147"/>
      <c r="G43" s="146"/>
    </row>
    <row r="44" spans="1:7" ht="15.75" x14ac:dyDescent="0.25">
      <c r="A44" s="145" t="s">
        <v>1526</v>
      </c>
      <c r="B44" s="145"/>
      <c r="C44" s="146"/>
      <c r="D44" s="146"/>
      <c r="E44" s="146"/>
      <c r="F44" s="147"/>
      <c r="G44" s="146"/>
    </row>
    <row r="45" spans="1:7" x14ac:dyDescent="0.25">
      <c r="A45" s="129"/>
      <c r="B45" s="129"/>
      <c r="C45" s="129"/>
      <c r="D45" s="129"/>
      <c r="E45" s="129"/>
      <c r="F45" s="148"/>
      <c r="G45" s="129"/>
    </row>
    <row r="46" spans="1:7" ht="15.75" x14ac:dyDescent="0.25">
      <c r="A46" s="114" t="s">
        <v>13</v>
      </c>
      <c r="B46" s="115" t="s">
        <v>12</v>
      </c>
      <c r="C46" s="116" t="s">
        <v>15</v>
      </c>
      <c r="D46" s="116" t="s">
        <v>521</v>
      </c>
      <c r="E46" s="116" t="s">
        <v>1</v>
      </c>
      <c r="F46" s="117" t="s">
        <v>8</v>
      </c>
      <c r="G46" s="114" t="s">
        <v>2</v>
      </c>
    </row>
    <row r="47" spans="1:7" ht="15.75" x14ac:dyDescent="0.25">
      <c r="A47" s="150">
        <v>1</v>
      </c>
      <c r="B47" s="151" t="s">
        <v>1452</v>
      </c>
      <c r="C47" s="116"/>
      <c r="D47" s="116"/>
      <c r="E47" s="116"/>
      <c r="F47" s="108">
        <v>0</v>
      </c>
      <c r="G47" s="114"/>
    </row>
    <row r="48" spans="1:7" ht="15.75" x14ac:dyDescent="0.25">
      <c r="A48" s="150">
        <v>2</v>
      </c>
      <c r="B48" s="151" t="s">
        <v>39</v>
      </c>
      <c r="C48" s="116"/>
      <c r="D48" s="116"/>
      <c r="E48" s="116"/>
      <c r="F48" s="108">
        <v>11886000</v>
      </c>
      <c r="G48" s="77"/>
    </row>
    <row r="49" spans="1:7" ht="15.75" x14ac:dyDescent="0.25">
      <c r="A49" s="150">
        <v>3</v>
      </c>
      <c r="B49" s="151" t="s">
        <v>153</v>
      </c>
      <c r="C49" s="116"/>
      <c r="D49" s="116"/>
      <c r="E49" s="116"/>
      <c r="F49" s="108">
        <v>0</v>
      </c>
      <c r="G49" s="77"/>
    </row>
    <row r="50" spans="1:7" ht="15.75" x14ac:dyDescent="0.25">
      <c r="A50" s="150">
        <v>4</v>
      </c>
      <c r="B50" s="151" t="s">
        <v>1049</v>
      </c>
      <c r="C50" s="116"/>
      <c r="D50" s="116"/>
      <c r="E50" s="116"/>
      <c r="F50" s="108">
        <v>0</v>
      </c>
      <c r="G50" s="77"/>
    </row>
    <row r="51" spans="1:7" ht="15.75" x14ac:dyDescent="0.25">
      <c r="A51" s="150">
        <v>5</v>
      </c>
      <c r="B51" s="151" t="s">
        <v>38</v>
      </c>
      <c r="C51" s="107"/>
      <c r="D51" s="107"/>
      <c r="E51" s="107"/>
      <c r="F51" s="108">
        <v>297150</v>
      </c>
      <c r="G51" s="152"/>
    </row>
    <row r="52" spans="1:7" ht="15.75" x14ac:dyDescent="0.25">
      <c r="A52" s="150">
        <v>6</v>
      </c>
      <c r="B52" s="151" t="s">
        <v>227</v>
      </c>
      <c r="C52" s="107"/>
      <c r="D52" s="107"/>
      <c r="E52" s="107"/>
      <c r="F52" s="108">
        <v>104110</v>
      </c>
      <c r="G52" s="152"/>
    </row>
    <row r="53" spans="1:7" ht="15.75" x14ac:dyDescent="0.25">
      <c r="A53" s="150">
        <v>7</v>
      </c>
      <c r="B53" s="151" t="s">
        <v>548</v>
      </c>
      <c r="C53" s="107"/>
      <c r="D53" s="107"/>
      <c r="E53" s="107"/>
      <c r="F53" s="108">
        <v>0</v>
      </c>
      <c r="G53" s="152"/>
    </row>
    <row r="54" spans="1:7" ht="15.75" x14ac:dyDescent="0.25">
      <c r="A54" s="150">
        <v>8</v>
      </c>
      <c r="B54" s="151" t="s">
        <v>1323</v>
      </c>
      <c r="C54" s="107"/>
      <c r="D54" s="107"/>
      <c r="E54" s="107"/>
      <c r="F54" s="108">
        <v>0</v>
      </c>
      <c r="G54" s="152"/>
    </row>
    <row r="55" spans="1:7" ht="15.75" x14ac:dyDescent="0.25">
      <c r="A55" s="150">
        <v>9</v>
      </c>
      <c r="B55" s="151" t="s">
        <v>41</v>
      </c>
      <c r="C55" s="107"/>
      <c r="D55" s="107"/>
      <c r="E55" s="107"/>
      <c r="F55" s="108">
        <v>700000</v>
      </c>
      <c r="G55" s="152"/>
    </row>
    <row r="56" spans="1:7" ht="15.75" x14ac:dyDescent="0.25">
      <c r="A56" s="150">
        <v>10</v>
      </c>
      <c r="B56" s="151" t="s">
        <v>42</v>
      </c>
      <c r="C56" s="107"/>
      <c r="D56" s="107"/>
      <c r="E56" s="107"/>
      <c r="F56" s="108">
        <v>200000</v>
      </c>
      <c r="G56" s="152"/>
    </row>
    <row r="57" spans="1:7" ht="15.75" x14ac:dyDescent="0.25">
      <c r="A57" s="150"/>
      <c r="B57" s="151"/>
      <c r="C57" s="107"/>
      <c r="D57" s="107"/>
      <c r="E57" s="107"/>
      <c r="F57" s="108"/>
      <c r="G57" s="77">
        <f>SUM(F47:F56)</f>
        <v>13187260</v>
      </c>
    </row>
    <row r="58" spans="1:7" ht="15.75" x14ac:dyDescent="0.25">
      <c r="A58" s="150"/>
      <c r="B58" s="151"/>
      <c r="C58" s="153"/>
      <c r="D58" s="119"/>
      <c r="E58" s="107"/>
      <c r="F58" s="108"/>
      <c r="G58" s="77"/>
    </row>
    <row r="59" spans="1:7" ht="15.75" x14ac:dyDescent="0.25">
      <c r="A59" s="150">
        <v>11</v>
      </c>
      <c r="B59" s="18" t="s">
        <v>1540</v>
      </c>
      <c r="C59" s="26" t="s">
        <v>611</v>
      </c>
      <c r="D59" s="107">
        <v>1071147741</v>
      </c>
      <c r="E59" s="107" t="s">
        <v>1527</v>
      </c>
      <c r="F59" s="108"/>
      <c r="G59" s="77">
        <v>30000000</v>
      </c>
    </row>
    <row r="60" spans="1:7" s="1" customFormat="1" ht="15.75" x14ac:dyDescent="0.25">
      <c r="A60" s="150">
        <v>12</v>
      </c>
      <c r="B60" s="18" t="s">
        <v>1541</v>
      </c>
      <c r="C60" s="26" t="s">
        <v>611</v>
      </c>
      <c r="D60" s="119" t="s">
        <v>1530</v>
      </c>
      <c r="E60" s="107" t="s">
        <v>1535</v>
      </c>
      <c r="F60" s="108"/>
      <c r="G60" s="77">
        <v>18500000</v>
      </c>
    </row>
    <row r="61" spans="1:7" s="1" customFormat="1" ht="15.75" x14ac:dyDescent="0.25">
      <c r="A61" s="150">
        <v>13</v>
      </c>
      <c r="B61" s="18" t="s">
        <v>1542</v>
      </c>
      <c r="C61" s="26" t="s">
        <v>611</v>
      </c>
      <c r="D61" s="107">
        <v>1302028430</v>
      </c>
      <c r="E61" s="107" t="s">
        <v>1536</v>
      </c>
      <c r="F61" s="108"/>
      <c r="G61" s="77">
        <v>10000000</v>
      </c>
    </row>
    <row r="62" spans="1:7" s="1" customFormat="1" ht="15.75" x14ac:dyDescent="0.25">
      <c r="A62" s="150">
        <v>14</v>
      </c>
      <c r="B62" s="18" t="s">
        <v>1543</v>
      </c>
      <c r="C62" s="26" t="s">
        <v>611</v>
      </c>
      <c r="D62" s="107" t="s">
        <v>1531</v>
      </c>
      <c r="E62" s="107"/>
      <c r="F62" s="108"/>
      <c r="G62" s="77">
        <v>10000000</v>
      </c>
    </row>
    <row r="63" spans="1:7" s="1" customFormat="1" ht="15.75" x14ac:dyDescent="0.25">
      <c r="A63" s="150">
        <v>15</v>
      </c>
      <c r="B63" s="18" t="s">
        <v>1544</v>
      </c>
      <c r="C63" s="26" t="s">
        <v>611</v>
      </c>
      <c r="D63" s="107" t="s">
        <v>1532</v>
      </c>
      <c r="E63" s="107"/>
      <c r="F63" s="108"/>
      <c r="G63" s="77">
        <v>8000000</v>
      </c>
    </row>
    <row r="64" spans="1:7" s="1" customFormat="1" ht="15.75" x14ac:dyDescent="0.25">
      <c r="A64" s="150">
        <v>16</v>
      </c>
      <c r="B64" s="18" t="s">
        <v>1545</v>
      </c>
      <c r="C64" s="26" t="s">
        <v>611</v>
      </c>
      <c r="D64" s="119" t="s">
        <v>1533</v>
      </c>
      <c r="E64" s="107"/>
      <c r="F64" s="108"/>
      <c r="G64" s="77">
        <v>5970000</v>
      </c>
    </row>
    <row r="65" spans="1:7" s="1" customFormat="1" ht="15.75" x14ac:dyDescent="0.25">
      <c r="A65" s="150">
        <v>17</v>
      </c>
      <c r="B65" s="18" t="s">
        <v>1546</v>
      </c>
      <c r="C65" s="26" t="s">
        <v>611</v>
      </c>
      <c r="D65" s="119">
        <v>6150263466</v>
      </c>
      <c r="E65" s="107"/>
      <c r="F65" s="108"/>
      <c r="G65" s="77">
        <v>2045000</v>
      </c>
    </row>
    <row r="66" spans="1:7" s="1" customFormat="1" ht="15.75" x14ac:dyDescent="0.25">
      <c r="A66" s="150">
        <v>18</v>
      </c>
      <c r="B66" s="151" t="s">
        <v>1528</v>
      </c>
      <c r="C66" s="26" t="s">
        <v>611</v>
      </c>
      <c r="D66" s="119"/>
      <c r="E66" s="107"/>
      <c r="F66" s="108"/>
      <c r="G66" s="77">
        <v>2200000</v>
      </c>
    </row>
    <row r="67" spans="1:7" ht="15.75" x14ac:dyDescent="0.25">
      <c r="A67" s="150"/>
      <c r="B67" s="151"/>
      <c r="C67" s="107"/>
      <c r="D67" s="119"/>
      <c r="E67" s="107"/>
      <c r="F67" s="108"/>
      <c r="G67" s="77"/>
    </row>
    <row r="68" spans="1:7" ht="15.75" x14ac:dyDescent="0.25">
      <c r="A68" s="150">
        <v>19</v>
      </c>
      <c r="B68" s="151" t="s">
        <v>1528</v>
      </c>
      <c r="C68" s="107" t="s">
        <v>272</v>
      </c>
      <c r="D68" s="119">
        <v>7880060133</v>
      </c>
      <c r="E68" s="107" t="s">
        <v>1534</v>
      </c>
      <c r="F68" s="108"/>
      <c r="G68" s="77">
        <v>97740</v>
      </c>
    </row>
    <row r="69" spans="1:7" ht="15.75" x14ac:dyDescent="0.25">
      <c r="A69" s="150"/>
      <c r="B69" s="151"/>
      <c r="C69" s="107"/>
      <c r="D69" s="119"/>
      <c r="E69" s="107"/>
      <c r="F69" s="108"/>
      <c r="G69" s="77"/>
    </row>
    <row r="70" spans="1:7" ht="15.75" x14ac:dyDescent="0.25">
      <c r="A70" s="150"/>
      <c r="B70" s="151"/>
      <c r="C70" s="107"/>
      <c r="D70" s="119"/>
      <c r="E70" s="107"/>
      <c r="F70" s="108"/>
      <c r="G70" s="77"/>
    </row>
    <row r="71" spans="1:7" ht="15.75" x14ac:dyDescent="0.25">
      <c r="A71" s="150"/>
      <c r="B71" s="1"/>
      <c r="C71" s="107"/>
      <c r="D71" s="107"/>
      <c r="E71" s="107"/>
      <c r="F71" s="108"/>
      <c r="G71" s="77"/>
    </row>
    <row r="72" spans="1:7" ht="15.75" x14ac:dyDescent="0.25">
      <c r="A72" s="150"/>
      <c r="B72" s="151"/>
      <c r="C72" s="151"/>
      <c r="D72" s="151"/>
      <c r="E72" s="115" t="s">
        <v>43</v>
      </c>
      <c r="F72" s="108"/>
      <c r="G72" s="156">
        <f>SUM(G57:G71)</f>
        <v>100000000</v>
      </c>
    </row>
    <row r="73" spans="1:7" ht="15.75" x14ac:dyDescent="0.25">
      <c r="A73" s="158"/>
      <c r="B73" s="146"/>
      <c r="C73" s="146"/>
      <c r="D73" s="146"/>
      <c r="E73" s="146"/>
      <c r="F73" s="147"/>
      <c r="G73" s="147"/>
    </row>
    <row r="74" spans="1:7" ht="15.75" x14ac:dyDescent="0.25">
      <c r="A74" s="158"/>
      <c r="B74" s="146" t="s">
        <v>1548</v>
      </c>
      <c r="C74" s="146"/>
      <c r="D74" s="146"/>
      <c r="E74" s="146"/>
      <c r="F74" s="147"/>
      <c r="G74" s="146"/>
    </row>
    <row r="75" spans="1:7" x14ac:dyDescent="0.25">
      <c r="A75" s="159"/>
      <c r="B75" s="160" t="s">
        <v>976</v>
      </c>
      <c r="C75" s="160" t="s">
        <v>31</v>
      </c>
      <c r="D75" s="129"/>
      <c r="E75" s="159" t="s">
        <v>36</v>
      </c>
      <c r="F75" s="148"/>
      <c r="G75" s="129"/>
    </row>
    <row r="76" spans="1:7" x14ac:dyDescent="0.25">
      <c r="A76" s="159"/>
      <c r="B76" s="129"/>
      <c r="C76" s="129"/>
      <c r="D76" s="129"/>
      <c r="E76" s="129"/>
      <c r="F76" s="148"/>
      <c r="G76" s="129"/>
    </row>
    <row r="77" spans="1:7" x14ac:dyDescent="0.25">
      <c r="A77" s="159"/>
      <c r="B77" s="129"/>
      <c r="C77" s="129"/>
      <c r="D77" s="129"/>
      <c r="E77" s="129"/>
      <c r="F77" s="148"/>
      <c r="G77" s="129"/>
    </row>
    <row r="78" spans="1:7" x14ac:dyDescent="0.25">
      <c r="A78" s="159"/>
      <c r="B78" s="129"/>
      <c r="C78" s="129"/>
      <c r="D78" s="129"/>
      <c r="E78" s="129"/>
      <c r="F78" s="148"/>
      <c r="G78" s="129"/>
    </row>
    <row r="79" spans="1:7" x14ac:dyDescent="0.25">
      <c r="A79" s="159"/>
      <c r="B79" s="129"/>
      <c r="C79" s="129"/>
      <c r="D79" s="129"/>
      <c r="E79" s="129"/>
      <c r="F79" s="148"/>
      <c r="G79" s="129"/>
    </row>
    <row r="80" spans="1:7" x14ac:dyDescent="0.25">
      <c r="A80" s="129"/>
      <c r="B80" s="161" t="s">
        <v>977</v>
      </c>
      <c r="C80" s="162" t="s">
        <v>768</v>
      </c>
      <c r="D80" s="162"/>
      <c r="E80" s="162" t="s">
        <v>3</v>
      </c>
      <c r="F80" s="163" t="s">
        <v>1413</v>
      </c>
      <c r="G80" s="129"/>
    </row>
    <row r="81" spans="1:7" x14ac:dyDescent="0.25">
      <c r="A81" s="129"/>
      <c r="B81" s="160" t="s">
        <v>978</v>
      </c>
      <c r="C81" s="129" t="s">
        <v>33</v>
      </c>
      <c r="D81" s="129"/>
      <c r="E81" s="129" t="s">
        <v>6</v>
      </c>
      <c r="F81" s="148" t="s">
        <v>37</v>
      </c>
      <c r="G81" s="129"/>
    </row>
    <row r="83" spans="1:7" s="1" customFormat="1" ht="15.75" x14ac:dyDescent="0.25">
      <c r="A83" s="2" t="s">
        <v>0</v>
      </c>
      <c r="B83" s="3"/>
      <c r="C83" s="3"/>
      <c r="D83" s="3"/>
      <c r="E83" s="3"/>
      <c r="F83" s="9"/>
      <c r="G83" s="4"/>
    </row>
    <row r="84" spans="1:7" s="1" customFormat="1" ht="15.75" x14ac:dyDescent="0.25">
      <c r="A84" s="47" t="s">
        <v>1559</v>
      </c>
      <c r="B84" s="48"/>
      <c r="C84" s="2"/>
      <c r="D84" s="2"/>
      <c r="E84" s="2"/>
      <c r="F84" s="10"/>
      <c r="G84" s="4"/>
    </row>
    <row r="85" spans="1:7" s="1" customFormat="1" ht="15.75" x14ac:dyDescent="0.25">
      <c r="A85" s="47"/>
      <c r="B85" s="48"/>
      <c r="C85" s="2"/>
      <c r="D85" s="2"/>
      <c r="E85" s="2"/>
      <c r="F85" s="10"/>
      <c r="G85" s="4"/>
    </row>
    <row r="86" spans="1:7" s="1" customFormat="1" ht="15.75" x14ac:dyDescent="0.25">
      <c r="A86" s="145" t="s">
        <v>1555</v>
      </c>
      <c r="B86" s="145"/>
      <c r="C86" s="146"/>
      <c r="D86" s="146"/>
      <c r="E86" s="146"/>
      <c r="F86" s="147"/>
      <c r="G86" s="146"/>
    </row>
    <row r="87" spans="1:7" s="1" customFormat="1" ht="15.75" x14ac:dyDescent="0.25">
      <c r="A87" s="145" t="s">
        <v>1556</v>
      </c>
      <c r="B87" s="145"/>
      <c r="C87" s="146"/>
      <c r="D87" s="146"/>
      <c r="E87" s="146"/>
      <c r="F87" s="147"/>
      <c r="G87" s="146"/>
    </row>
    <row r="88" spans="1:7" s="1" customFormat="1" ht="15.75" x14ac:dyDescent="0.25">
      <c r="A88" s="145" t="s">
        <v>771</v>
      </c>
      <c r="B88" s="145"/>
      <c r="C88" s="146"/>
      <c r="D88" s="146"/>
      <c r="E88" s="146"/>
      <c r="F88" s="147"/>
      <c r="G88" s="146"/>
    </row>
    <row r="89" spans="1:7" s="1" customFormat="1" x14ac:dyDescent="0.25">
      <c r="A89" s="129"/>
      <c r="B89" s="129"/>
      <c r="C89" s="129"/>
      <c r="D89" s="129"/>
      <c r="E89" s="129"/>
      <c r="F89" s="148"/>
      <c r="G89" s="129"/>
    </row>
    <row r="90" spans="1:7" s="1" customFormat="1" ht="15.75" x14ac:dyDescent="0.25">
      <c r="A90" s="114" t="s">
        <v>13</v>
      </c>
      <c r="B90" s="115" t="s">
        <v>12</v>
      </c>
      <c r="C90" s="116" t="s">
        <v>15</v>
      </c>
      <c r="D90" s="116" t="s">
        <v>521</v>
      </c>
      <c r="E90" s="116" t="s">
        <v>1</v>
      </c>
      <c r="F90" s="117" t="s">
        <v>8</v>
      </c>
      <c r="G90" s="114" t="s">
        <v>2</v>
      </c>
    </row>
    <row r="91" spans="1:7" s="1" customFormat="1" ht="15.75" x14ac:dyDescent="0.25">
      <c r="A91" s="150">
        <v>1</v>
      </c>
      <c r="B91" s="151" t="s">
        <v>1452</v>
      </c>
      <c r="C91" s="116"/>
      <c r="D91" s="116"/>
      <c r="E91" s="116"/>
      <c r="F91" s="108">
        <v>0</v>
      </c>
      <c r="G91" s="114"/>
    </row>
    <row r="92" spans="1:7" s="1" customFormat="1" ht="15.75" x14ac:dyDescent="0.25">
      <c r="A92" s="150">
        <v>2</v>
      </c>
      <c r="B92" s="151" t="s">
        <v>39</v>
      </c>
      <c r="C92" s="116"/>
      <c r="D92" s="116"/>
      <c r="E92" s="116"/>
      <c r="F92" s="108">
        <v>24166200</v>
      </c>
      <c r="G92" s="77"/>
    </row>
    <row r="93" spans="1:7" s="1" customFormat="1" ht="15.75" x14ac:dyDescent="0.25">
      <c r="A93" s="150">
        <v>3</v>
      </c>
      <c r="B93" s="151" t="s">
        <v>153</v>
      </c>
      <c r="C93" s="116"/>
      <c r="D93" s="116"/>
      <c r="E93" s="116"/>
      <c r="F93" s="108">
        <v>0</v>
      </c>
      <c r="G93" s="77"/>
    </row>
    <row r="94" spans="1:7" s="1" customFormat="1" ht="15.75" x14ac:dyDescent="0.25">
      <c r="A94" s="150">
        <v>4</v>
      </c>
      <c r="B94" s="151" t="s">
        <v>1049</v>
      </c>
      <c r="C94" s="116"/>
      <c r="D94" s="116"/>
      <c r="E94" s="116"/>
      <c r="F94" s="108">
        <v>0</v>
      </c>
      <c r="G94" s="77"/>
    </row>
    <row r="95" spans="1:7" s="1" customFormat="1" ht="15.75" x14ac:dyDescent="0.25">
      <c r="A95" s="150">
        <v>5</v>
      </c>
      <c r="B95" s="151" t="s">
        <v>38</v>
      </c>
      <c r="C95" s="107"/>
      <c r="D95" s="107"/>
      <c r="E95" s="107"/>
      <c r="F95" s="108">
        <v>604155</v>
      </c>
      <c r="G95" s="152"/>
    </row>
    <row r="96" spans="1:7" s="1" customFormat="1" ht="15.75" x14ac:dyDescent="0.25">
      <c r="A96" s="150">
        <v>6</v>
      </c>
      <c r="B96" s="151" t="s">
        <v>227</v>
      </c>
      <c r="C96" s="107"/>
      <c r="D96" s="107"/>
      <c r="E96" s="107"/>
      <c r="F96" s="108">
        <v>273290</v>
      </c>
      <c r="G96" s="152"/>
    </row>
    <row r="97" spans="1:7" s="1" customFormat="1" ht="15.75" x14ac:dyDescent="0.25">
      <c r="A97" s="150">
        <v>7</v>
      </c>
      <c r="B97" s="151" t="s">
        <v>548</v>
      </c>
      <c r="C97" s="107"/>
      <c r="D97" s="107"/>
      <c r="E97" s="107"/>
      <c r="F97" s="108">
        <v>0</v>
      </c>
      <c r="G97" s="152"/>
    </row>
    <row r="98" spans="1:7" s="1" customFormat="1" ht="15.75" x14ac:dyDescent="0.25">
      <c r="A98" s="150">
        <v>8</v>
      </c>
      <c r="B98" s="151" t="s">
        <v>1323</v>
      </c>
      <c r="C98" s="107"/>
      <c r="D98" s="107"/>
      <c r="E98" s="107"/>
      <c r="F98" s="108">
        <v>0</v>
      </c>
      <c r="G98" s="152"/>
    </row>
    <row r="99" spans="1:7" s="1" customFormat="1" ht="15.75" x14ac:dyDescent="0.25">
      <c r="A99" s="150">
        <v>9</v>
      </c>
      <c r="B99" s="151" t="s">
        <v>41</v>
      </c>
      <c r="C99" s="107"/>
      <c r="D99" s="107"/>
      <c r="E99" s="107"/>
      <c r="F99" s="108">
        <v>2450000</v>
      </c>
      <c r="G99" s="152"/>
    </row>
    <row r="100" spans="1:7" s="1" customFormat="1" ht="15.75" x14ac:dyDescent="0.25">
      <c r="A100" s="150">
        <v>10</v>
      </c>
      <c r="B100" s="151" t="s">
        <v>42</v>
      </c>
      <c r="C100" s="107"/>
      <c r="D100" s="107"/>
      <c r="E100" s="107"/>
      <c r="F100" s="108">
        <v>200000</v>
      </c>
      <c r="G100" s="152"/>
    </row>
    <row r="101" spans="1:7" s="1" customFormat="1" ht="15.75" x14ac:dyDescent="0.25">
      <c r="A101" s="150"/>
      <c r="B101" s="151"/>
      <c r="C101" s="107"/>
      <c r="D101" s="107"/>
      <c r="E101" s="107"/>
      <c r="F101" s="108"/>
      <c r="G101" s="77">
        <f>SUM(F91:F100)</f>
        <v>27693645</v>
      </c>
    </row>
    <row r="102" spans="1:7" s="1" customFormat="1" ht="15.75" x14ac:dyDescent="0.25">
      <c r="A102" s="150"/>
      <c r="B102" s="151"/>
      <c r="C102" s="153"/>
      <c r="D102" s="119"/>
      <c r="E102" s="107"/>
      <c r="F102" s="108"/>
      <c r="G102" s="77"/>
    </row>
    <row r="103" spans="1:7" s="1" customFormat="1" ht="15.75" x14ac:dyDescent="0.25">
      <c r="A103" s="150">
        <v>11</v>
      </c>
      <c r="B103" s="18" t="s">
        <v>1549</v>
      </c>
      <c r="C103" s="26" t="s">
        <v>272</v>
      </c>
      <c r="D103" s="119" t="s">
        <v>1551</v>
      </c>
      <c r="E103" s="107" t="s">
        <v>1552</v>
      </c>
      <c r="F103" s="108"/>
      <c r="G103" s="77">
        <v>46000000</v>
      </c>
    </row>
    <row r="104" spans="1:7" s="1" customFormat="1" ht="15.75" x14ac:dyDescent="0.25">
      <c r="A104" s="150">
        <v>12</v>
      </c>
      <c r="B104" s="18" t="s">
        <v>1550</v>
      </c>
      <c r="C104" s="26" t="s">
        <v>611</v>
      </c>
      <c r="D104" s="119"/>
      <c r="E104" s="107" t="s">
        <v>1557</v>
      </c>
      <c r="F104" s="108"/>
      <c r="G104" s="77">
        <v>129167000</v>
      </c>
    </row>
    <row r="105" spans="1:7" s="1" customFormat="1" ht="15.75" x14ac:dyDescent="0.25">
      <c r="A105" s="150">
        <v>13</v>
      </c>
      <c r="B105" s="18" t="s">
        <v>1558</v>
      </c>
      <c r="C105" s="26" t="s">
        <v>272</v>
      </c>
      <c r="D105" s="107">
        <v>3889889889</v>
      </c>
      <c r="E105" s="107" t="s">
        <v>85</v>
      </c>
      <c r="F105" s="108"/>
      <c r="G105" s="77">
        <v>40462500</v>
      </c>
    </row>
    <row r="106" spans="1:7" s="1" customFormat="1" ht="15.75" x14ac:dyDescent="0.25">
      <c r="A106" s="150"/>
      <c r="B106" s="151"/>
      <c r="C106" s="107"/>
      <c r="D106" s="119"/>
      <c r="E106" s="107"/>
      <c r="F106" s="108"/>
      <c r="G106" s="77"/>
    </row>
    <row r="107" spans="1:7" s="1" customFormat="1" ht="15.75" x14ac:dyDescent="0.25">
      <c r="A107" s="150">
        <v>19</v>
      </c>
      <c r="B107" s="151" t="s">
        <v>1553</v>
      </c>
      <c r="C107" s="107" t="s">
        <v>272</v>
      </c>
      <c r="D107" s="119" t="s">
        <v>1551</v>
      </c>
      <c r="E107" s="107" t="s">
        <v>1554</v>
      </c>
      <c r="F107" s="108"/>
      <c r="G107" s="77">
        <v>31676855</v>
      </c>
    </row>
    <row r="108" spans="1:7" s="1" customFormat="1" ht="15.75" x14ac:dyDescent="0.25">
      <c r="A108" s="150"/>
      <c r="B108" s="151"/>
      <c r="C108" s="107"/>
      <c r="D108" s="119"/>
      <c r="E108" s="107"/>
      <c r="F108" s="108"/>
      <c r="G108" s="77"/>
    </row>
    <row r="109" spans="1:7" s="1" customFormat="1" ht="15.75" x14ac:dyDescent="0.25">
      <c r="A109" s="150"/>
      <c r="B109" s="151"/>
      <c r="C109" s="107"/>
      <c r="D109" s="119"/>
      <c r="E109" s="107"/>
      <c r="F109" s="108"/>
      <c r="G109" s="77"/>
    </row>
    <row r="110" spans="1:7" s="1" customFormat="1" ht="15.75" x14ac:dyDescent="0.25">
      <c r="A110" s="150"/>
      <c r="C110" s="107"/>
      <c r="D110" s="107"/>
      <c r="E110" s="107"/>
      <c r="F110" s="108"/>
      <c r="G110" s="77"/>
    </row>
    <row r="111" spans="1:7" s="1" customFormat="1" ht="15.75" x14ac:dyDescent="0.25">
      <c r="A111" s="150"/>
      <c r="B111" s="151"/>
      <c r="C111" s="151"/>
      <c r="D111" s="151"/>
      <c r="E111" s="115" t="s">
        <v>43</v>
      </c>
      <c r="F111" s="108"/>
      <c r="G111" s="156">
        <f>SUM(G101:G110)</f>
        <v>275000000</v>
      </c>
    </row>
    <row r="112" spans="1:7" s="1" customFormat="1" ht="15.75" x14ac:dyDescent="0.25">
      <c r="A112" s="158"/>
      <c r="B112" s="146"/>
      <c r="C112" s="146"/>
      <c r="D112" s="146"/>
      <c r="E112" s="146"/>
      <c r="F112" s="147"/>
      <c r="G112" s="147"/>
    </row>
    <row r="113" spans="1:7" s="1" customFormat="1" ht="15.75" x14ac:dyDescent="0.25">
      <c r="A113" s="158"/>
      <c r="B113" s="146" t="s">
        <v>1560</v>
      </c>
      <c r="C113" s="146"/>
      <c r="D113" s="146"/>
      <c r="E113" s="146"/>
      <c r="F113" s="147"/>
      <c r="G113" s="146"/>
    </row>
    <row r="114" spans="1:7" s="1" customFormat="1" x14ac:dyDescent="0.25">
      <c r="A114" s="159"/>
      <c r="B114" s="160" t="s">
        <v>976</v>
      </c>
      <c r="C114" s="160" t="s">
        <v>31</v>
      </c>
      <c r="D114" s="129"/>
      <c r="E114" s="159" t="s">
        <v>36</v>
      </c>
      <c r="F114" s="148"/>
      <c r="G114" s="129"/>
    </row>
    <row r="115" spans="1:7" s="1" customFormat="1" x14ac:dyDescent="0.25">
      <c r="A115" s="159"/>
      <c r="B115" s="129"/>
      <c r="C115" s="129"/>
      <c r="D115" s="129"/>
      <c r="E115" s="129"/>
      <c r="F115" s="148"/>
      <c r="G115" s="129"/>
    </row>
    <row r="116" spans="1:7" s="1" customFormat="1" x14ac:dyDescent="0.25">
      <c r="A116" s="159"/>
      <c r="B116" s="129"/>
      <c r="C116" s="129"/>
      <c r="D116" s="129"/>
      <c r="E116" s="129"/>
      <c r="F116" s="148"/>
      <c r="G116" s="129"/>
    </row>
    <row r="117" spans="1:7" s="1" customFormat="1" x14ac:dyDescent="0.25">
      <c r="A117" s="159"/>
      <c r="B117" s="129"/>
      <c r="C117" s="129"/>
      <c r="D117" s="129"/>
      <c r="E117" s="129"/>
      <c r="F117" s="148"/>
      <c r="G117" s="129"/>
    </row>
    <row r="118" spans="1:7" s="1" customFormat="1" x14ac:dyDescent="0.25">
      <c r="A118" s="159"/>
      <c r="B118" s="129"/>
      <c r="C118" s="129"/>
      <c r="D118" s="129"/>
      <c r="E118" s="129"/>
      <c r="F118" s="148"/>
      <c r="G118" s="129"/>
    </row>
    <row r="119" spans="1:7" s="1" customFormat="1" x14ac:dyDescent="0.25">
      <c r="A119" s="129"/>
      <c r="B119" s="161" t="s">
        <v>977</v>
      </c>
      <c r="C119" s="162" t="s">
        <v>768</v>
      </c>
      <c r="D119" s="162"/>
      <c r="E119" s="162" t="s">
        <v>3</v>
      </c>
      <c r="F119" s="163" t="s">
        <v>1413</v>
      </c>
      <c r="G119" s="129"/>
    </row>
    <row r="120" spans="1:7" s="1" customFormat="1" x14ac:dyDescent="0.25">
      <c r="A120" s="129"/>
      <c r="B120" s="160" t="s">
        <v>978</v>
      </c>
      <c r="C120" s="129" t="s">
        <v>33</v>
      </c>
      <c r="D120" s="129"/>
      <c r="E120" s="129" t="s">
        <v>6</v>
      </c>
      <c r="F120" s="148" t="s">
        <v>37</v>
      </c>
      <c r="G120" s="129"/>
    </row>
    <row r="122" spans="1:7" s="1" customFormat="1" ht="15.75" x14ac:dyDescent="0.25">
      <c r="A122" s="2" t="s">
        <v>0</v>
      </c>
      <c r="B122" s="3"/>
      <c r="C122" s="3"/>
      <c r="D122" s="3"/>
      <c r="E122" s="3"/>
      <c r="F122" s="9"/>
      <c r="G122" s="4"/>
    </row>
    <row r="123" spans="1:7" s="1" customFormat="1" ht="15.75" x14ac:dyDescent="0.25">
      <c r="A123" s="47" t="s">
        <v>1572</v>
      </c>
      <c r="B123" s="48"/>
      <c r="C123" s="2"/>
      <c r="D123" s="2"/>
      <c r="E123" s="2"/>
      <c r="F123" s="10"/>
      <c r="G123" s="4"/>
    </row>
    <row r="124" spans="1:7" s="1" customFormat="1" ht="15.75" x14ac:dyDescent="0.25">
      <c r="A124" s="47"/>
      <c r="B124" s="48"/>
      <c r="C124" s="2"/>
      <c r="D124" s="2"/>
      <c r="E124" s="2"/>
      <c r="F124" s="10"/>
      <c r="G124" s="4"/>
    </row>
    <row r="125" spans="1:7" s="129" customFormat="1" ht="15.75" x14ac:dyDescent="0.25">
      <c r="A125" s="145" t="s">
        <v>1555</v>
      </c>
      <c r="B125" s="145"/>
      <c r="C125" s="146"/>
      <c r="D125" s="146"/>
      <c r="E125" s="146"/>
      <c r="F125" s="147"/>
      <c r="G125" s="146"/>
    </row>
    <row r="126" spans="1:7" s="1" customFormat="1" ht="15.75" x14ac:dyDescent="0.25">
      <c r="A126" s="145" t="s">
        <v>1556</v>
      </c>
      <c r="B126" s="145"/>
      <c r="C126" s="146"/>
      <c r="D126" s="146"/>
      <c r="E126" s="146"/>
      <c r="F126" s="147"/>
      <c r="G126" s="146"/>
    </row>
    <row r="127" spans="1:7" s="1" customFormat="1" ht="15.75" x14ac:dyDescent="0.25">
      <c r="A127" s="145" t="s">
        <v>771</v>
      </c>
      <c r="B127" s="145"/>
      <c r="C127" s="146"/>
      <c r="D127" s="146"/>
      <c r="E127" s="146"/>
      <c r="F127" s="147"/>
      <c r="G127" s="146"/>
    </row>
    <row r="128" spans="1:7" s="1" customFormat="1" x14ac:dyDescent="0.25">
      <c r="A128" s="129"/>
      <c r="B128" s="129"/>
      <c r="C128" s="129"/>
      <c r="D128" s="129"/>
      <c r="E128" s="129"/>
      <c r="F128" s="148"/>
      <c r="G128" s="129"/>
    </row>
    <row r="129" spans="1:7" s="1" customFormat="1" ht="15.75" x14ac:dyDescent="0.25">
      <c r="A129" s="114" t="s">
        <v>13</v>
      </c>
      <c r="B129" s="115" t="s">
        <v>12</v>
      </c>
      <c r="C129" s="116" t="s">
        <v>15</v>
      </c>
      <c r="D129" s="116" t="s">
        <v>521</v>
      </c>
      <c r="E129" s="116" t="s">
        <v>1</v>
      </c>
      <c r="F129" s="117" t="s">
        <v>8</v>
      </c>
      <c r="G129" s="114" t="s">
        <v>2</v>
      </c>
    </row>
    <row r="130" spans="1:7" s="1" customFormat="1" ht="15.75" x14ac:dyDescent="0.25">
      <c r="A130" s="150">
        <v>1</v>
      </c>
      <c r="B130" s="151" t="s">
        <v>1452</v>
      </c>
      <c r="C130" s="116"/>
      <c r="D130" s="116"/>
      <c r="E130" s="116"/>
      <c r="F130" s="108">
        <v>0</v>
      </c>
      <c r="G130" s="114"/>
    </row>
    <row r="131" spans="1:7" s="1" customFormat="1" ht="15.75" x14ac:dyDescent="0.25">
      <c r="A131" s="150">
        <v>2</v>
      </c>
      <c r="B131" s="151" t="s">
        <v>39</v>
      </c>
      <c r="C131" s="116"/>
      <c r="D131" s="116"/>
      <c r="E131" s="116"/>
      <c r="F131" s="108">
        <v>0</v>
      </c>
      <c r="G131" s="77"/>
    </row>
    <row r="132" spans="1:7" s="1" customFormat="1" ht="15.75" x14ac:dyDescent="0.25">
      <c r="A132" s="150">
        <v>3</v>
      </c>
      <c r="B132" s="151" t="s">
        <v>153</v>
      </c>
      <c r="C132" s="116"/>
      <c r="D132" s="116"/>
      <c r="E132" s="116"/>
      <c r="F132" s="108">
        <v>0</v>
      </c>
      <c r="G132" s="77"/>
    </row>
    <row r="133" spans="1:7" s="1" customFormat="1" ht="15.75" x14ac:dyDescent="0.25">
      <c r="A133" s="150">
        <v>4</v>
      </c>
      <c r="B133" s="151" t="s">
        <v>1049</v>
      </c>
      <c r="C133" s="116"/>
      <c r="D133" s="116"/>
      <c r="E133" s="116"/>
      <c r="F133" s="108">
        <v>0</v>
      </c>
      <c r="G133" s="77"/>
    </row>
    <row r="134" spans="1:7" s="1" customFormat="1" ht="15.75" x14ac:dyDescent="0.25">
      <c r="A134" s="150">
        <v>5</v>
      </c>
      <c r="B134" s="151" t="s">
        <v>38</v>
      </c>
      <c r="C134" s="107"/>
      <c r="D134" s="107"/>
      <c r="E134" s="107"/>
      <c r="F134" s="108">
        <v>0</v>
      </c>
      <c r="G134" s="152"/>
    </row>
    <row r="135" spans="1:7" s="1" customFormat="1" ht="15.75" x14ac:dyDescent="0.25">
      <c r="A135" s="150">
        <v>6</v>
      </c>
      <c r="B135" s="151" t="s">
        <v>227</v>
      </c>
      <c r="C135" s="107"/>
      <c r="D135" s="107"/>
      <c r="E135" s="107"/>
      <c r="F135" s="108">
        <v>0</v>
      </c>
      <c r="G135" s="152"/>
    </row>
    <row r="136" spans="1:7" s="1" customFormat="1" ht="15.75" x14ac:dyDescent="0.25">
      <c r="A136" s="150">
        <v>7</v>
      </c>
      <c r="B136" s="151" t="s">
        <v>548</v>
      </c>
      <c r="C136" s="107"/>
      <c r="D136" s="107"/>
      <c r="E136" s="107"/>
      <c r="F136" s="108">
        <v>0</v>
      </c>
      <c r="G136" s="152"/>
    </row>
    <row r="137" spans="1:7" s="1" customFormat="1" ht="15.75" x14ac:dyDescent="0.25">
      <c r="A137" s="150">
        <v>8</v>
      </c>
      <c r="B137" s="151" t="s">
        <v>1323</v>
      </c>
      <c r="C137" s="107"/>
      <c r="D137" s="107"/>
      <c r="E137" s="107"/>
      <c r="F137" s="108">
        <v>0</v>
      </c>
      <c r="G137" s="152"/>
    </row>
    <row r="138" spans="1:7" s="1" customFormat="1" ht="15.75" x14ac:dyDescent="0.25">
      <c r="A138" s="150">
        <v>9</v>
      </c>
      <c r="B138" s="151" t="s">
        <v>41</v>
      </c>
      <c r="C138" s="107"/>
      <c r="D138" s="107"/>
      <c r="E138" s="107"/>
      <c r="F138" s="108">
        <v>0</v>
      </c>
      <c r="G138" s="152"/>
    </row>
    <row r="139" spans="1:7" s="1" customFormat="1" ht="15.75" x14ac:dyDescent="0.25">
      <c r="A139" s="150">
        <v>10</v>
      </c>
      <c r="B139" s="151" t="s">
        <v>42</v>
      </c>
      <c r="C139" s="107"/>
      <c r="D139" s="107"/>
      <c r="E139" s="107"/>
      <c r="F139" s="108">
        <v>0</v>
      </c>
      <c r="G139" s="152"/>
    </row>
    <row r="140" spans="1:7" s="1" customFormat="1" ht="15.75" x14ac:dyDescent="0.25">
      <c r="A140" s="150"/>
      <c r="B140" s="151"/>
      <c r="C140" s="107"/>
      <c r="D140" s="107"/>
      <c r="E140" s="107"/>
      <c r="F140" s="108"/>
      <c r="G140" s="77">
        <f>SUM(F130:F139)</f>
        <v>0</v>
      </c>
    </row>
    <row r="141" spans="1:7" s="1" customFormat="1" ht="15.75" x14ac:dyDescent="0.25">
      <c r="A141" s="150"/>
      <c r="B141" s="151"/>
      <c r="C141" s="153"/>
      <c r="D141" s="119"/>
      <c r="E141" s="107"/>
      <c r="F141" s="108"/>
      <c r="G141" s="77"/>
    </row>
    <row r="142" spans="1:7" s="1" customFormat="1" ht="15.75" x14ac:dyDescent="0.25">
      <c r="A142" s="150"/>
      <c r="B142" s="18"/>
      <c r="C142" s="26"/>
      <c r="D142" s="119"/>
      <c r="E142" s="107"/>
      <c r="F142" s="108"/>
      <c r="G142" s="77"/>
    </row>
    <row r="143" spans="1:7" s="1" customFormat="1" ht="15.75" x14ac:dyDescent="0.25">
      <c r="A143" s="150">
        <v>11</v>
      </c>
      <c r="B143" s="18" t="s">
        <v>1550</v>
      </c>
      <c r="C143" s="35" t="s">
        <v>1573</v>
      </c>
      <c r="D143" s="107" t="s">
        <v>1574</v>
      </c>
      <c r="E143" s="107" t="s">
        <v>1557</v>
      </c>
      <c r="F143" s="108"/>
      <c r="G143" s="77">
        <v>129167000</v>
      </c>
    </row>
    <row r="144" spans="1:7" s="1" customFormat="1" ht="15.75" x14ac:dyDescent="0.25">
      <c r="A144" s="150"/>
      <c r="B144" s="18"/>
      <c r="C144" s="26"/>
      <c r="D144" s="107"/>
      <c r="E144" s="107"/>
      <c r="F144" s="108"/>
      <c r="G144" s="77"/>
    </row>
    <row r="145" spans="1:7" s="1" customFormat="1" ht="15.75" x14ac:dyDescent="0.25">
      <c r="A145" s="150"/>
      <c r="C145" s="107"/>
      <c r="D145" s="107"/>
      <c r="E145" s="107"/>
      <c r="F145" s="108"/>
      <c r="G145" s="77"/>
    </row>
    <row r="146" spans="1:7" s="1" customFormat="1" ht="15.75" x14ac:dyDescent="0.25">
      <c r="A146" s="150"/>
      <c r="B146" s="151"/>
      <c r="C146" s="151"/>
      <c r="D146" s="151"/>
      <c r="E146" s="115" t="s">
        <v>43</v>
      </c>
      <c r="F146" s="108"/>
      <c r="G146" s="156">
        <f>SUM(G140:G145)</f>
        <v>129167000</v>
      </c>
    </row>
    <row r="147" spans="1:7" s="1" customFormat="1" ht="15.75" x14ac:dyDescent="0.25">
      <c r="A147" s="158"/>
      <c r="B147" s="146"/>
      <c r="C147" s="146"/>
      <c r="D147" s="146"/>
      <c r="E147" s="146"/>
      <c r="F147" s="147"/>
      <c r="G147" s="147"/>
    </row>
    <row r="148" spans="1:7" s="1" customFormat="1" ht="15.75" x14ac:dyDescent="0.25">
      <c r="A148" s="158"/>
      <c r="B148" s="146" t="s">
        <v>1575</v>
      </c>
      <c r="C148" s="146"/>
      <c r="D148" s="146"/>
      <c r="E148" s="146"/>
      <c r="F148" s="147"/>
      <c r="G148" s="146"/>
    </row>
    <row r="149" spans="1:7" s="1" customFormat="1" x14ac:dyDescent="0.25">
      <c r="A149" s="159"/>
      <c r="B149" s="160" t="s">
        <v>976</v>
      </c>
      <c r="C149" s="160" t="s">
        <v>31</v>
      </c>
      <c r="D149" s="129"/>
      <c r="E149" s="159" t="s">
        <v>36</v>
      </c>
      <c r="F149" s="148"/>
      <c r="G149" s="129"/>
    </row>
    <row r="150" spans="1:7" s="1" customFormat="1" x14ac:dyDescent="0.25">
      <c r="A150" s="159"/>
      <c r="B150" s="129"/>
      <c r="C150" s="129"/>
      <c r="D150" s="129"/>
      <c r="E150" s="129"/>
      <c r="F150" s="148"/>
      <c r="G150" s="129"/>
    </row>
    <row r="151" spans="1:7" s="1" customFormat="1" x14ac:dyDescent="0.25">
      <c r="A151" s="159"/>
      <c r="B151" s="129"/>
      <c r="C151" s="129"/>
      <c r="D151" s="129"/>
      <c r="E151" s="129"/>
      <c r="F151" s="148"/>
      <c r="G151" s="129"/>
    </row>
    <row r="152" spans="1:7" s="1" customFormat="1" x14ac:dyDescent="0.25">
      <c r="A152" s="159"/>
      <c r="B152" s="129"/>
      <c r="C152" s="129"/>
      <c r="D152" s="129"/>
      <c r="E152" s="129"/>
      <c r="F152" s="148"/>
      <c r="G152" s="129"/>
    </row>
    <row r="153" spans="1:7" s="1" customFormat="1" x14ac:dyDescent="0.25">
      <c r="A153" s="159"/>
      <c r="B153" s="129"/>
      <c r="C153" s="129"/>
      <c r="D153" s="129"/>
      <c r="E153" s="129"/>
      <c r="F153" s="148"/>
      <c r="G153" s="129"/>
    </row>
    <row r="154" spans="1:7" s="1" customFormat="1" x14ac:dyDescent="0.25">
      <c r="A154" s="129"/>
      <c r="B154" s="161" t="s">
        <v>977</v>
      </c>
      <c r="C154" s="162" t="s">
        <v>768</v>
      </c>
      <c r="D154" s="162"/>
      <c r="E154" s="162" t="s">
        <v>3</v>
      </c>
      <c r="F154" s="163" t="s">
        <v>1413</v>
      </c>
      <c r="G154" s="129"/>
    </row>
    <row r="155" spans="1:7" s="1" customFormat="1" x14ac:dyDescent="0.25">
      <c r="A155" s="129"/>
      <c r="B155" s="160" t="s">
        <v>978</v>
      </c>
      <c r="C155" s="129" t="s">
        <v>33</v>
      </c>
      <c r="D155" s="129"/>
      <c r="E155" s="129" t="s">
        <v>6</v>
      </c>
      <c r="F155" s="148" t="s">
        <v>37</v>
      </c>
      <c r="G155" s="129"/>
    </row>
    <row r="156" spans="1:7" s="1" customFormat="1" x14ac:dyDescent="0.25"/>
    <row r="157" spans="1:7" s="1" customFormat="1" ht="15.75" x14ac:dyDescent="0.25">
      <c r="A157" s="2" t="s">
        <v>0</v>
      </c>
      <c r="B157" s="3"/>
      <c r="C157" s="3"/>
      <c r="D157" s="3"/>
      <c r="E157" s="3"/>
      <c r="F157" s="9"/>
      <c r="G157" s="4"/>
    </row>
    <row r="158" spans="1:7" s="1" customFormat="1" ht="15.75" x14ac:dyDescent="0.25">
      <c r="A158" s="47" t="s">
        <v>1576</v>
      </c>
      <c r="B158" s="48"/>
      <c r="C158" s="2"/>
      <c r="D158" s="2"/>
      <c r="E158" s="2"/>
      <c r="F158" s="10"/>
      <c r="G158" s="4"/>
    </row>
    <row r="159" spans="1:7" s="1" customFormat="1" ht="15.75" x14ac:dyDescent="0.25">
      <c r="A159" s="47"/>
      <c r="B159" s="48"/>
      <c r="C159" s="2"/>
      <c r="D159" s="2"/>
      <c r="E159" s="2"/>
      <c r="F159" s="10"/>
      <c r="G159" s="4"/>
    </row>
    <row r="160" spans="1:7" s="1" customFormat="1" ht="15.75" x14ac:dyDescent="0.25">
      <c r="A160" s="145" t="s">
        <v>1577</v>
      </c>
      <c r="B160" s="145"/>
      <c r="C160" s="146"/>
      <c r="D160" s="146"/>
      <c r="E160" s="146"/>
      <c r="F160" s="147"/>
      <c r="G160" s="146"/>
    </row>
    <row r="161" spans="1:7" s="1" customFormat="1" ht="15.75" x14ac:dyDescent="0.25">
      <c r="A161" s="145" t="s">
        <v>1578</v>
      </c>
      <c r="B161" s="145"/>
      <c r="C161" s="146"/>
      <c r="D161" s="146"/>
      <c r="E161" s="146"/>
      <c r="F161" s="147"/>
      <c r="G161" s="146"/>
    </row>
    <row r="162" spans="1:7" s="1" customFormat="1" ht="15.75" x14ac:dyDescent="0.25">
      <c r="A162" s="145" t="s">
        <v>1579</v>
      </c>
      <c r="B162" s="145"/>
      <c r="C162" s="146"/>
      <c r="D162" s="146"/>
      <c r="E162" s="146"/>
      <c r="F162" s="147"/>
      <c r="G162" s="146"/>
    </row>
    <row r="163" spans="1:7" s="1" customFormat="1" x14ac:dyDescent="0.25">
      <c r="A163" s="129"/>
      <c r="B163" s="129"/>
      <c r="C163" s="129"/>
      <c r="D163" s="129"/>
      <c r="E163" s="129"/>
      <c r="F163" s="148"/>
      <c r="G163" s="129"/>
    </row>
    <row r="164" spans="1:7" s="1" customFormat="1" ht="15.75" x14ac:dyDescent="0.25">
      <c r="A164" s="114" t="s">
        <v>13</v>
      </c>
      <c r="B164" s="115" t="s">
        <v>12</v>
      </c>
      <c r="C164" s="116" t="s">
        <v>15</v>
      </c>
      <c r="D164" s="116" t="s">
        <v>521</v>
      </c>
      <c r="E164" s="116" t="s">
        <v>1</v>
      </c>
      <c r="F164" s="117" t="s">
        <v>8</v>
      </c>
      <c r="G164" s="114" t="s">
        <v>2</v>
      </c>
    </row>
    <row r="165" spans="1:7" s="1" customFormat="1" ht="15.75" x14ac:dyDescent="0.25">
      <c r="A165" s="150">
        <v>1</v>
      </c>
      <c r="B165" s="151" t="s">
        <v>1452</v>
      </c>
      <c r="C165" s="116"/>
      <c r="D165" s="116"/>
      <c r="E165" s="116"/>
      <c r="F165" s="108">
        <v>0</v>
      </c>
      <c r="G165" s="114"/>
    </row>
    <row r="166" spans="1:7" s="1" customFormat="1" ht="15.75" x14ac:dyDescent="0.25">
      <c r="A166" s="150">
        <v>2</v>
      </c>
      <c r="B166" s="151" t="s">
        <v>1060</v>
      </c>
      <c r="C166" s="116"/>
      <c r="D166" s="116"/>
      <c r="E166" s="116"/>
      <c r="F166" s="108">
        <v>0</v>
      </c>
      <c r="G166" s="77"/>
    </row>
    <row r="167" spans="1:7" s="1" customFormat="1" ht="15.75" x14ac:dyDescent="0.25">
      <c r="A167" s="150">
        <v>3</v>
      </c>
      <c r="B167" s="151" t="s">
        <v>153</v>
      </c>
      <c r="C167" s="116"/>
      <c r="D167" s="116"/>
      <c r="E167" s="116"/>
      <c r="F167" s="108">
        <v>0</v>
      </c>
      <c r="G167" s="77"/>
    </row>
    <row r="168" spans="1:7" s="1" customFormat="1" ht="15.75" x14ac:dyDescent="0.25">
      <c r="A168" s="150">
        <v>4</v>
      </c>
      <c r="B168" s="151" t="s">
        <v>1049</v>
      </c>
      <c r="C168" s="116"/>
      <c r="D168" s="116"/>
      <c r="E168" s="116"/>
      <c r="F168" s="108">
        <v>0</v>
      </c>
      <c r="G168" s="77"/>
    </row>
    <row r="169" spans="1:7" s="1" customFormat="1" ht="15.75" x14ac:dyDescent="0.25">
      <c r="A169" s="150">
        <v>5</v>
      </c>
      <c r="B169" s="151" t="s">
        <v>38</v>
      </c>
      <c r="C169" s="107"/>
      <c r="D169" s="107"/>
      <c r="E169" s="107"/>
      <c r="F169" s="108">
        <v>0</v>
      </c>
      <c r="G169" s="152"/>
    </row>
    <row r="170" spans="1:7" s="1" customFormat="1" ht="15.75" x14ac:dyDescent="0.25">
      <c r="A170" s="150">
        <v>6</v>
      </c>
      <c r="B170" s="151" t="s">
        <v>227</v>
      </c>
      <c r="C170" s="107"/>
      <c r="D170" s="107"/>
      <c r="E170" s="107"/>
      <c r="F170" s="108">
        <v>0</v>
      </c>
      <c r="G170" s="152"/>
    </row>
    <row r="171" spans="1:7" s="1" customFormat="1" ht="15.75" x14ac:dyDescent="0.25">
      <c r="A171" s="150">
        <v>7</v>
      </c>
      <c r="B171" s="151" t="s">
        <v>548</v>
      </c>
      <c r="C171" s="107"/>
      <c r="D171" s="107"/>
      <c r="E171" s="107"/>
      <c r="F171" s="108">
        <v>0</v>
      </c>
      <c r="G171" s="152"/>
    </row>
    <row r="172" spans="1:7" s="1" customFormat="1" ht="15.75" x14ac:dyDescent="0.25">
      <c r="A172" s="150">
        <v>8</v>
      </c>
      <c r="B172" s="151" t="s">
        <v>1323</v>
      </c>
      <c r="C172" s="107"/>
      <c r="D172" s="107"/>
      <c r="E172" s="107"/>
      <c r="F172" s="108">
        <v>0</v>
      </c>
      <c r="G172" s="152"/>
    </row>
    <row r="173" spans="1:7" s="1" customFormat="1" ht="15.75" x14ac:dyDescent="0.25">
      <c r="A173" s="150">
        <v>9</v>
      </c>
      <c r="B173" s="151" t="s">
        <v>41</v>
      </c>
      <c r="C173" s="107"/>
      <c r="D173" s="107"/>
      <c r="E173" s="107"/>
      <c r="F173" s="108">
        <v>0</v>
      </c>
      <c r="G173" s="152"/>
    </row>
    <row r="174" spans="1:7" s="1" customFormat="1" ht="15.75" x14ac:dyDescent="0.25">
      <c r="A174" s="150">
        <v>10</v>
      </c>
      <c r="B174" s="151" t="s">
        <v>42</v>
      </c>
      <c r="C174" s="107"/>
      <c r="D174" s="107"/>
      <c r="E174" s="107"/>
      <c r="F174" s="108">
        <v>0</v>
      </c>
      <c r="G174" s="152"/>
    </row>
    <row r="175" spans="1:7" s="1" customFormat="1" ht="15.75" x14ac:dyDescent="0.25">
      <c r="A175" s="150"/>
      <c r="B175" s="151"/>
      <c r="C175" s="107"/>
      <c r="D175" s="107"/>
      <c r="E175" s="107"/>
      <c r="F175" s="108"/>
      <c r="G175" s="77">
        <f>SUM(F165:F174)</f>
        <v>0</v>
      </c>
    </row>
    <row r="176" spans="1:7" s="1" customFormat="1" ht="15.75" x14ac:dyDescent="0.25">
      <c r="A176" s="150"/>
      <c r="B176" s="151"/>
      <c r="C176" s="153"/>
      <c r="D176" s="119"/>
      <c r="E176" s="107"/>
      <c r="F176" s="108"/>
      <c r="G176" s="77"/>
    </row>
    <row r="177" spans="1:7" s="1" customFormat="1" ht="15.75" x14ac:dyDescent="0.25">
      <c r="A177" s="150">
        <v>11</v>
      </c>
      <c r="B177" s="18" t="s">
        <v>1580</v>
      </c>
      <c r="C177" s="26" t="s">
        <v>611</v>
      </c>
      <c r="D177" s="119" t="s">
        <v>1581</v>
      </c>
      <c r="E177" s="107"/>
      <c r="F177" s="108"/>
      <c r="G177" s="77">
        <v>5713900</v>
      </c>
    </row>
    <row r="178" spans="1:7" s="1" customFormat="1" ht="15.75" x14ac:dyDescent="0.25">
      <c r="A178" s="150">
        <v>12</v>
      </c>
      <c r="B178" s="18" t="s">
        <v>1582</v>
      </c>
      <c r="C178" s="26" t="s">
        <v>611</v>
      </c>
      <c r="D178" s="119" t="s">
        <v>1583</v>
      </c>
      <c r="E178" s="107"/>
      <c r="F178" s="108"/>
      <c r="G178" s="77">
        <v>4725700</v>
      </c>
    </row>
    <row r="179" spans="1:7" s="1" customFormat="1" ht="15.75" x14ac:dyDescent="0.25">
      <c r="A179" s="150"/>
      <c r="B179" s="151"/>
      <c r="C179" s="107"/>
      <c r="D179" s="119"/>
      <c r="E179" s="107"/>
      <c r="F179" s="108"/>
      <c r="G179" s="77"/>
    </row>
    <row r="180" spans="1:7" s="1" customFormat="1" ht="15.75" x14ac:dyDescent="0.25">
      <c r="A180" s="150">
        <v>13</v>
      </c>
      <c r="B180" s="151" t="s">
        <v>1584</v>
      </c>
      <c r="C180" s="107" t="s">
        <v>611</v>
      </c>
      <c r="D180" s="119"/>
      <c r="E180" s="107"/>
      <c r="F180" s="108"/>
      <c r="G180" s="77">
        <v>4560400</v>
      </c>
    </row>
    <row r="181" spans="1:7" s="1" customFormat="1" ht="15.75" x14ac:dyDescent="0.25">
      <c r="A181" s="150"/>
      <c r="B181" s="151"/>
      <c r="C181" s="107"/>
      <c r="D181" s="119" t="s">
        <v>1585</v>
      </c>
      <c r="E181" s="107"/>
      <c r="F181" s="108"/>
      <c r="G181" s="77"/>
    </row>
    <row r="182" spans="1:7" s="1" customFormat="1" ht="15.75" x14ac:dyDescent="0.25">
      <c r="A182" s="150"/>
      <c r="B182" s="151"/>
      <c r="C182" s="107"/>
      <c r="D182" s="119"/>
      <c r="E182" s="107"/>
      <c r="F182" s="108"/>
      <c r="G182" s="77"/>
    </row>
    <row r="183" spans="1:7" s="1" customFormat="1" ht="15.75" x14ac:dyDescent="0.25">
      <c r="A183" s="150"/>
      <c r="C183" s="107"/>
      <c r="D183" s="107"/>
      <c r="E183" s="107"/>
      <c r="F183" s="108"/>
      <c r="G183" s="77"/>
    </row>
    <row r="184" spans="1:7" s="1" customFormat="1" ht="15.75" x14ac:dyDescent="0.25">
      <c r="A184" s="150"/>
      <c r="B184" s="151"/>
      <c r="C184" s="151"/>
      <c r="D184" s="151"/>
      <c r="E184" s="115" t="s">
        <v>43</v>
      </c>
      <c r="F184" s="108"/>
      <c r="G184" s="156">
        <f>SUM(G175:G183)</f>
        <v>15000000</v>
      </c>
    </row>
    <row r="185" spans="1:7" s="1" customFormat="1" ht="15.75" x14ac:dyDescent="0.25">
      <c r="A185" s="158"/>
      <c r="B185" s="146"/>
      <c r="C185" s="146"/>
      <c r="D185" s="146"/>
      <c r="E185" s="146"/>
      <c r="F185" s="147"/>
      <c r="G185" s="147"/>
    </row>
    <row r="186" spans="1:7" s="1" customFormat="1" ht="15.75" x14ac:dyDescent="0.25">
      <c r="A186" s="158"/>
      <c r="B186" s="146" t="s">
        <v>1575</v>
      </c>
      <c r="C186" s="146"/>
      <c r="D186" s="146"/>
      <c r="E186" s="146"/>
      <c r="F186" s="147"/>
      <c r="G186" s="146"/>
    </row>
    <row r="187" spans="1:7" s="1" customFormat="1" x14ac:dyDescent="0.25">
      <c r="A187" s="159"/>
      <c r="B187" s="160" t="s">
        <v>976</v>
      </c>
      <c r="C187" s="160" t="s">
        <v>31</v>
      </c>
      <c r="D187" s="129"/>
      <c r="E187" s="159" t="s">
        <v>36</v>
      </c>
      <c r="F187" s="148"/>
      <c r="G187" s="129"/>
    </row>
    <row r="188" spans="1:7" s="1" customFormat="1" x14ac:dyDescent="0.25">
      <c r="A188" s="159"/>
      <c r="B188" s="129"/>
      <c r="C188" s="129"/>
      <c r="D188" s="129"/>
      <c r="E188" s="129"/>
      <c r="F188" s="148"/>
      <c r="G188" s="129"/>
    </row>
    <row r="189" spans="1:7" s="1" customFormat="1" x14ac:dyDescent="0.25">
      <c r="A189" s="159"/>
      <c r="B189" s="129"/>
      <c r="C189" s="129"/>
      <c r="D189" s="129"/>
      <c r="E189" s="129"/>
      <c r="F189" s="148"/>
      <c r="G189" s="129"/>
    </row>
    <row r="190" spans="1:7" s="1" customFormat="1" x14ac:dyDescent="0.25">
      <c r="A190" s="159"/>
      <c r="B190" s="129"/>
      <c r="C190" s="129"/>
      <c r="D190" s="129"/>
      <c r="E190" s="129"/>
      <c r="F190" s="148"/>
      <c r="G190" s="129"/>
    </row>
    <row r="191" spans="1:7" s="1" customFormat="1" x14ac:dyDescent="0.25">
      <c r="A191" s="159"/>
      <c r="B191" s="129"/>
      <c r="C191" s="129"/>
      <c r="D191" s="129"/>
      <c r="E191" s="129"/>
      <c r="F191" s="148"/>
      <c r="G191" s="129"/>
    </row>
    <row r="192" spans="1:7" s="1" customFormat="1" x14ac:dyDescent="0.25">
      <c r="A192" s="129"/>
      <c r="B192" s="161" t="s">
        <v>977</v>
      </c>
      <c r="C192" s="162" t="s">
        <v>768</v>
      </c>
      <c r="D192" s="162"/>
      <c r="E192" s="162" t="s">
        <v>3</v>
      </c>
      <c r="F192" s="163" t="s">
        <v>1413</v>
      </c>
      <c r="G192" s="129"/>
    </row>
    <row r="193" spans="1:7" s="1" customFormat="1" x14ac:dyDescent="0.25">
      <c r="A193" s="129"/>
      <c r="B193" s="160" t="s">
        <v>978</v>
      </c>
      <c r="C193" s="129" t="s">
        <v>33</v>
      </c>
      <c r="D193" s="129"/>
      <c r="E193" s="129" t="s">
        <v>6</v>
      </c>
      <c r="F193" s="148" t="s">
        <v>37</v>
      </c>
      <c r="G193" s="129"/>
    </row>
  </sheetData>
  <pageMargins left="0.7" right="0.73" top="0.75" bottom="0.75" header="0.3" footer="0.3"/>
  <pageSetup paperSize="5" scale="65" orientation="landscape" horizontalDpi="4294967292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workbookViewId="0">
      <selection activeCell="E24" sqref="E24"/>
    </sheetView>
  </sheetViews>
  <sheetFormatPr defaultRowHeight="15" x14ac:dyDescent="0.25"/>
  <cols>
    <col min="1" max="1" width="4.5703125" style="1" customWidth="1"/>
    <col min="2" max="2" width="51.5703125" style="1" customWidth="1"/>
    <col min="3" max="3" width="20.5703125" style="1" customWidth="1"/>
    <col min="4" max="4" width="19.140625" style="1" customWidth="1"/>
    <col min="5" max="5" width="41.5703125" style="1" customWidth="1"/>
    <col min="6" max="6" width="16.42578125" style="1" customWidth="1"/>
    <col min="7" max="7" width="17.7109375" style="1" customWidth="1"/>
    <col min="8" max="16384" width="9.140625" style="1"/>
  </cols>
  <sheetData>
    <row r="1" spans="1:7" ht="15.75" x14ac:dyDescent="0.25">
      <c r="A1" s="2" t="s">
        <v>0</v>
      </c>
      <c r="B1" s="3"/>
      <c r="C1" s="3"/>
      <c r="D1" s="3"/>
      <c r="E1" s="3"/>
      <c r="F1" s="9"/>
      <c r="G1" s="4"/>
    </row>
    <row r="2" spans="1:7" ht="15.75" x14ac:dyDescent="0.25">
      <c r="A2" s="47" t="s">
        <v>1561</v>
      </c>
      <c r="B2" s="48"/>
      <c r="C2" s="2"/>
      <c r="D2" s="2"/>
      <c r="E2" s="2"/>
      <c r="F2" s="10"/>
      <c r="G2" s="4"/>
    </row>
    <row r="3" spans="1:7" ht="15.75" x14ac:dyDescent="0.25">
      <c r="A3" s="47"/>
      <c r="B3" s="48"/>
      <c r="C3" s="2"/>
      <c r="D3" s="2"/>
      <c r="E3" s="2"/>
      <c r="F3" s="10"/>
      <c r="G3" s="4"/>
    </row>
    <row r="4" spans="1:7" ht="15.75" x14ac:dyDescent="0.25">
      <c r="A4" s="145" t="s">
        <v>1562</v>
      </c>
      <c r="B4" s="145"/>
      <c r="C4" s="146"/>
      <c r="D4" s="146"/>
      <c r="E4" s="146"/>
      <c r="F4" s="147"/>
      <c r="G4" s="146"/>
    </row>
    <row r="5" spans="1:7" ht="15.75" x14ac:dyDescent="0.25">
      <c r="A5" s="145" t="s">
        <v>1563</v>
      </c>
      <c r="B5" s="145"/>
      <c r="C5" s="146"/>
      <c r="D5" s="146"/>
      <c r="E5" s="146"/>
      <c r="F5" s="147"/>
      <c r="G5" s="146"/>
    </row>
    <row r="6" spans="1:7" ht="15.75" x14ac:dyDescent="0.25">
      <c r="A6" s="145" t="s">
        <v>771</v>
      </c>
      <c r="B6" s="145"/>
      <c r="C6" s="146"/>
      <c r="D6" s="146"/>
      <c r="E6" s="146"/>
      <c r="F6" s="147"/>
      <c r="G6" s="146"/>
    </row>
    <row r="7" spans="1:7" x14ac:dyDescent="0.25">
      <c r="A7" s="129"/>
      <c r="B7" s="129"/>
      <c r="C7" s="129"/>
      <c r="D7" s="129"/>
      <c r="E7" s="129"/>
      <c r="F7" s="148"/>
      <c r="G7" s="129"/>
    </row>
    <row r="8" spans="1:7" ht="15.75" x14ac:dyDescent="0.25">
      <c r="A8" s="114" t="s">
        <v>13</v>
      </c>
      <c r="B8" s="115" t="s">
        <v>12</v>
      </c>
      <c r="C8" s="116" t="s">
        <v>15</v>
      </c>
      <c r="D8" s="170" t="s">
        <v>521</v>
      </c>
      <c r="E8" s="116" t="s">
        <v>1</v>
      </c>
      <c r="F8" s="117" t="s">
        <v>8</v>
      </c>
      <c r="G8" s="114" t="s">
        <v>2</v>
      </c>
    </row>
    <row r="9" spans="1:7" ht="15.75" x14ac:dyDescent="0.25">
      <c r="A9" s="150">
        <v>1</v>
      </c>
      <c r="B9" s="151" t="s">
        <v>1564</v>
      </c>
      <c r="C9" s="116"/>
      <c r="D9" s="116"/>
      <c r="E9" s="116"/>
      <c r="F9" s="108">
        <v>1879616</v>
      </c>
      <c r="G9" s="114"/>
    </row>
    <row r="10" spans="1:7" ht="15.75" x14ac:dyDescent="0.25">
      <c r="A10" s="150">
        <v>2</v>
      </c>
      <c r="B10" s="151" t="s">
        <v>1060</v>
      </c>
      <c r="C10" s="116"/>
      <c r="D10" s="116"/>
      <c r="E10" s="116"/>
      <c r="F10" s="108">
        <v>83294134</v>
      </c>
      <c r="G10" s="77"/>
    </row>
    <row r="11" spans="1:7" ht="15.75" x14ac:dyDescent="0.25">
      <c r="A11" s="150">
        <v>3</v>
      </c>
      <c r="B11" s="151" t="s">
        <v>153</v>
      </c>
      <c r="C11" s="116"/>
      <c r="D11" s="116"/>
      <c r="E11" s="116"/>
      <c r="F11" s="108">
        <v>0</v>
      </c>
      <c r="G11" s="77"/>
    </row>
    <row r="12" spans="1:7" ht="15.75" x14ac:dyDescent="0.25">
      <c r="A12" s="150">
        <v>4</v>
      </c>
      <c r="B12" s="151" t="s">
        <v>1049</v>
      </c>
      <c r="C12" s="116"/>
      <c r="D12" s="116"/>
      <c r="E12" s="116"/>
      <c r="F12" s="108">
        <v>0</v>
      </c>
      <c r="G12" s="77"/>
    </row>
    <row r="13" spans="1:7" ht="15.75" x14ac:dyDescent="0.25">
      <c r="A13" s="150">
        <v>5</v>
      </c>
      <c r="B13" s="151" t="s">
        <v>38</v>
      </c>
      <c r="C13" s="107"/>
      <c r="D13" s="107"/>
      <c r="E13" s="107"/>
      <c r="F13" s="108">
        <v>2129344</v>
      </c>
      <c r="G13" s="152"/>
    </row>
    <row r="14" spans="1:7" ht="15.75" x14ac:dyDescent="0.25">
      <c r="A14" s="150">
        <v>6</v>
      </c>
      <c r="B14" s="151" t="s">
        <v>227</v>
      </c>
      <c r="C14" s="107"/>
      <c r="D14" s="107"/>
      <c r="E14" s="107"/>
      <c r="F14" s="108">
        <v>616216</v>
      </c>
      <c r="G14" s="152"/>
    </row>
    <row r="15" spans="1:7" ht="15.75" x14ac:dyDescent="0.25">
      <c r="A15" s="150">
        <v>7</v>
      </c>
      <c r="B15" s="151" t="s">
        <v>548</v>
      </c>
      <c r="C15" s="107"/>
      <c r="D15" s="107"/>
      <c r="E15" s="107"/>
      <c r="F15" s="108">
        <v>0</v>
      </c>
      <c r="G15" s="152"/>
    </row>
    <row r="16" spans="1:7" ht="15.75" x14ac:dyDescent="0.25">
      <c r="A16" s="150">
        <v>8</v>
      </c>
      <c r="B16" s="151" t="s">
        <v>1323</v>
      </c>
      <c r="C16" s="107"/>
      <c r="D16" s="107"/>
      <c r="E16" s="107"/>
      <c r="F16" s="108">
        <v>0</v>
      </c>
      <c r="G16" s="152"/>
    </row>
    <row r="17" spans="1:7" ht="15.75" x14ac:dyDescent="0.25">
      <c r="A17" s="150">
        <v>9</v>
      </c>
      <c r="B17" s="151" t="s">
        <v>41</v>
      </c>
      <c r="C17" s="107"/>
      <c r="D17" s="107"/>
      <c r="E17" s="107"/>
      <c r="F17" s="108">
        <v>940000</v>
      </c>
      <c r="G17" s="152"/>
    </row>
    <row r="18" spans="1:7" ht="15.75" x14ac:dyDescent="0.25">
      <c r="A18" s="150">
        <v>10</v>
      </c>
      <c r="B18" s="151" t="s">
        <v>42</v>
      </c>
      <c r="C18" s="107"/>
      <c r="D18" s="107"/>
      <c r="E18" s="107"/>
      <c r="F18" s="108">
        <v>200000</v>
      </c>
      <c r="G18" s="152"/>
    </row>
    <row r="19" spans="1:7" ht="15.75" x14ac:dyDescent="0.25">
      <c r="A19" s="150"/>
      <c r="B19" s="151"/>
      <c r="C19" s="107"/>
      <c r="D19" s="107"/>
      <c r="E19" s="107"/>
      <c r="F19" s="108"/>
      <c r="G19" s="77">
        <f>SUM(F9:F18)</f>
        <v>89059310</v>
      </c>
    </row>
    <row r="20" spans="1:7" ht="15.75" x14ac:dyDescent="0.25">
      <c r="A20" s="150"/>
      <c r="B20" s="151"/>
      <c r="C20" s="153"/>
      <c r="D20" s="119"/>
      <c r="E20" s="107"/>
      <c r="F20" s="108"/>
      <c r="G20" s="77"/>
    </row>
    <row r="21" spans="1:7" ht="15.75" x14ac:dyDescent="0.25">
      <c r="A21" s="150">
        <v>11</v>
      </c>
      <c r="B21" s="18" t="s">
        <v>1565</v>
      </c>
      <c r="C21" s="26" t="s">
        <v>272</v>
      </c>
      <c r="D21" s="119" t="s">
        <v>1566</v>
      </c>
      <c r="E21" s="107" t="s">
        <v>1552</v>
      </c>
      <c r="F21" s="108"/>
      <c r="G21" s="77">
        <v>25940000</v>
      </c>
    </row>
    <row r="22" spans="1:7" ht="15.75" x14ac:dyDescent="0.25">
      <c r="A22" s="150">
        <v>12</v>
      </c>
      <c r="B22" s="18" t="s">
        <v>1550</v>
      </c>
      <c r="C22" s="26" t="s">
        <v>611</v>
      </c>
      <c r="D22" s="119"/>
      <c r="E22" s="107" t="s">
        <v>1570</v>
      </c>
      <c r="F22" s="108"/>
      <c r="G22" s="77">
        <v>16612000</v>
      </c>
    </row>
    <row r="23" spans="1:7" ht="15.75" x14ac:dyDescent="0.25">
      <c r="A23" s="150"/>
      <c r="B23" s="18"/>
      <c r="C23" s="26"/>
      <c r="D23" s="119"/>
      <c r="E23" s="107" t="s">
        <v>1571</v>
      </c>
      <c r="F23" s="108"/>
      <c r="G23" s="77"/>
    </row>
    <row r="24" spans="1:7" ht="15.75" x14ac:dyDescent="0.25">
      <c r="A24" s="150">
        <v>13</v>
      </c>
      <c r="B24" s="18" t="s">
        <v>1558</v>
      </c>
      <c r="C24" s="26" t="s">
        <v>272</v>
      </c>
      <c r="D24" s="107">
        <v>3889889889</v>
      </c>
      <c r="E24" s="107" t="s">
        <v>85</v>
      </c>
      <c r="F24" s="108"/>
      <c r="G24" s="77">
        <v>34500000</v>
      </c>
    </row>
    <row r="25" spans="1:7" ht="15.75" x14ac:dyDescent="0.25">
      <c r="A25" s="150">
        <v>14</v>
      </c>
      <c r="B25" s="151" t="s">
        <v>1567</v>
      </c>
      <c r="C25" s="26" t="s">
        <v>611</v>
      </c>
      <c r="D25" s="119"/>
      <c r="E25" s="107" t="s">
        <v>1569</v>
      </c>
      <c r="F25" s="108"/>
      <c r="G25" s="77">
        <v>16948000</v>
      </c>
    </row>
    <row r="26" spans="1:7" ht="15.75" x14ac:dyDescent="0.25">
      <c r="A26" s="150"/>
      <c r="B26" s="151"/>
      <c r="C26" s="107"/>
      <c r="D26" s="119"/>
      <c r="E26" s="107"/>
      <c r="F26" s="108"/>
      <c r="G26" s="77"/>
    </row>
    <row r="27" spans="1:7" ht="15.75" x14ac:dyDescent="0.25">
      <c r="A27" s="150"/>
      <c r="B27" s="151"/>
      <c r="C27" s="107"/>
      <c r="D27" s="119"/>
      <c r="E27" s="107"/>
      <c r="F27" s="108"/>
      <c r="G27" s="77"/>
    </row>
    <row r="28" spans="1:7" ht="15.75" x14ac:dyDescent="0.25">
      <c r="A28" s="150"/>
      <c r="C28" s="107"/>
      <c r="D28" s="107"/>
      <c r="E28" s="107"/>
      <c r="F28" s="108"/>
      <c r="G28" s="77"/>
    </row>
    <row r="29" spans="1:7" ht="15.75" x14ac:dyDescent="0.25">
      <c r="A29" s="150"/>
      <c r="B29" s="151"/>
      <c r="C29" s="151"/>
      <c r="D29" s="151"/>
      <c r="E29" s="115" t="s">
        <v>43</v>
      </c>
      <c r="F29" s="108"/>
      <c r="G29" s="156">
        <f>SUM(G19:G28)</f>
        <v>183059310</v>
      </c>
    </row>
    <row r="30" spans="1:7" ht="15.75" x14ac:dyDescent="0.25">
      <c r="A30" s="158"/>
      <c r="B30" s="146"/>
      <c r="C30" s="146"/>
      <c r="D30" s="146"/>
      <c r="E30" s="146"/>
      <c r="F30" s="147"/>
      <c r="G30" s="147"/>
    </row>
    <row r="31" spans="1:7" ht="15.75" x14ac:dyDescent="0.25">
      <c r="A31" s="158"/>
      <c r="B31" s="146" t="s">
        <v>1568</v>
      </c>
      <c r="C31" s="146"/>
      <c r="D31" s="146"/>
      <c r="E31" s="146"/>
      <c r="F31" s="147"/>
      <c r="G31" s="146"/>
    </row>
    <row r="32" spans="1:7" x14ac:dyDescent="0.25">
      <c r="A32" s="159"/>
      <c r="B32" s="160" t="s">
        <v>976</v>
      </c>
      <c r="C32" s="160" t="s">
        <v>31</v>
      </c>
      <c r="D32" s="129"/>
      <c r="E32" s="159" t="s">
        <v>36</v>
      </c>
      <c r="F32" s="148"/>
      <c r="G32" s="129"/>
    </row>
    <row r="33" spans="1:7" x14ac:dyDescent="0.25">
      <c r="A33" s="159"/>
      <c r="B33" s="129"/>
      <c r="C33" s="129"/>
      <c r="D33" s="129"/>
      <c r="E33" s="129"/>
      <c r="F33" s="148"/>
      <c r="G33" s="129"/>
    </row>
    <row r="34" spans="1:7" x14ac:dyDescent="0.25">
      <c r="A34" s="159"/>
      <c r="B34" s="129"/>
      <c r="C34" s="129"/>
      <c r="D34" s="129"/>
      <c r="E34" s="129"/>
      <c r="F34" s="148"/>
      <c r="G34" s="129"/>
    </row>
    <row r="35" spans="1:7" x14ac:dyDescent="0.25">
      <c r="A35" s="159"/>
      <c r="B35" s="129"/>
      <c r="C35" s="129"/>
      <c r="D35" s="129"/>
      <c r="E35" s="129"/>
      <c r="F35" s="148"/>
      <c r="G35" s="129"/>
    </row>
    <row r="36" spans="1:7" x14ac:dyDescent="0.25">
      <c r="A36" s="159"/>
      <c r="B36" s="129"/>
      <c r="C36" s="129"/>
      <c r="D36" s="129"/>
      <c r="E36" s="129"/>
      <c r="F36" s="148"/>
      <c r="G36" s="129"/>
    </row>
    <row r="37" spans="1:7" x14ac:dyDescent="0.25">
      <c r="A37" s="129"/>
      <c r="B37" s="161" t="s">
        <v>977</v>
      </c>
      <c r="C37" s="162" t="s">
        <v>768</v>
      </c>
      <c r="D37" s="162"/>
      <c r="E37" s="162" t="s">
        <v>3</v>
      </c>
      <c r="F37" s="163" t="s">
        <v>1413</v>
      </c>
      <c r="G37" s="129"/>
    </row>
    <row r="38" spans="1:7" x14ac:dyDescent="0.25">
      <c r="A38" s="129"/>
      <c r="B38" s="160" t="s">
        <v>978</v>
      </c>
      <c r="C38" s="129" t="s">
        <v>33</v>
      </c>
      <c r="D38" s="129"/>
      <c r="E38" s="129" t="s">
        <v>6</v>
      </c>
      <c r="F38" s="148" t="s">
        <v>37</v>
      </c>
      <c r="G38" s="129"/>
    </row>
    <row r="40" spans="1:7" ht="15.75" x14ac:dyDescent="0.25">
      <c r="A40" s="2" t="s">
        <v>0</v>
      </c>
      <c r="B40" s="3"/>
      <c r="C40" s="3"/>
      <c r="D40" s="3"/>
      <c r="E40" s="3"/>
      <c r="F40" s="9"/>
      <c r="G40" s="4"/>
    </row>
    <row r="41" spans="1:7" ht="15.75" x14ac:dyDescent="0.25">
      <c r="A41" s="47" t="s">
        <v>1586</v>
      </c>
      <c r="B41" s="48"/>
      <c r="C41" s="2"/>
      <c r="D41" s="2"/>
      <c r="E41" s="2"/>
      <c r="F41" s="10"/>
      <c r="G41" s="4"/>
    </row>
    <row r="42" spans="1:7" ht="15.75" x14ac:dyDescent="0.25">
      <c r="A42" s="47"/>
      <c r="B42" s="48"/>
      <c r="C42" s="2"/>
      <c r="D42" s="2"/>
      <c r="E42" s="2"/>
      <c r="F42" s="10"/>
      <c r="G42" s="4"/>
    </row>
    <row r="43" spans="1:7" ht="15.75" x14ac:dyDescent="0.25">
      <c r="A43" s="145" t="s">
        <v>1562</v>
      </c>
      <c r="B43" s="145"/>
      <c r="C43" s="146"/>
      <c r="D43" s="146"/>
      <c r="E43" s="146"/>
      <c r="F43" s="147"/>
      <c r="G43" s="146"/>
    </row>
    <row r="44" spans="1:7" ht="15.75" x14ac:dyDescent="0.25">
      <c r="A44" s="145" t="s">
        <v>1563</v>
      </c>
      <c r="B44" s="145"/>
      <c r="C44" s="146"/>
      <c r="D44" s="146"/>
      <c r="E44" s="146"/>
      <c r="F44" s="147"/>
      <c r="G44" s="146"/>
    </row>
    <row r="45" spans="1:7" ht="15.75" x14ac:dyDescent="0.25">
      <c r="A45" s="145" t="s">
        <v>771</v>
      </c>
      <c r="B45" s="145"/>
      <c r="C45" s="146"/>
      <c r="D45" s="146"/>
      <c r="E45" s="146"/>
      <c r="F45" s="147"/>
      <c r="G45" s="146"/>
    </row>
    <row r="46" spans="1:7" x14ac:dyDescent="0.25">
      <c r="A46" s="129"/>
      <c r="B46" s="129"/>
      <c r="C46" s="129"/>
      <c r="D46" s="129"/>
      <c r="E46" s="129"/>
      <c r="F46" s="148"/>
      <c r="G46" s="129"/>
    </row>
    <row r="47" spans="1:7" ht="15.75" x14ac:dyDescent="0.25">
      <c r="A47" s="114" t="s">
        <v>13</v>
      </c>
      <c r="B47" s="115" t="s">
        <v>12</v>
      </c>
      <c r="C47" s="116" t="s">
        <v>15</v>
      </c>
      <c r="D47" s="170" t="s">
        <v>521</v>
      </c>
      <c r="E47" s="116" t="s">
        <v>1</v>
      </c>
      <c r="F47" s="117" t="s">
        <v>8</v>
      </c>
      <c r="G47" s="114" t="s">
        <v>2</v>
      </c>
    </row>
    <row r="48" spans="1:7" ht="15.75" x14ac:dyDescent="0.25">
      <c r="A48" s="150">
        <v>1</v>
      </c>
      <c r="B48" s="151" t="s">
        <v>1564</v>
      </c>
      <c r="C48" s="116"/>
      <c r="D48" s="116"/>
      <c r="E48" s="116"/>
      <c r="F48" s="108">
        <v>0</v>
      </c>
      <c r="G48" s="114"/>
    </row>
    <row r="49" spans="1:7" ht="15.75" x14ac:dyDescent="0.25">
      <c r="A49" s="150">
        <v>2</v>
      </c>
      <c r="B49" s="151" t="s">
        <v>1060</v>
      </c>
      <c r="C49" s="116"/>
      <c r="D49" s="116"/>
      <c r="E49" s="116"/>
      <c r="F49" s="108">
        <v>0</v>
      </c>
      <c r="G49" s="77"/>
    </row>
    <row r="50" spans="1:7" ht="15.75" x14ac:dyDescent="0.25">
      <c r="A50" s="150">
        <v>3</v>
      </c>
      <c r="B50" s="151" t="s">
        <v>153</v>
      </c>
      <c r="C50" s="116"/>
      <c r="D50" s="116"/>
      <c r="E50" s="116"/>
      <c r="F50" s="108">
        <v>0</v>
      </c>
      <c r="G50" s="77"/>
    </row>
    <row r="51" spans="1:7" ht="15.75" x14ac:dyDescent="0.25">
      <c r="A51" s="150">
        <v>4</v>
      </c>
      <c r="B51" s="151" t="s">
        <v>1049</v>
      </c>
      <c r="C51" s="116"/>
      <c r="D51" s="116"/>
      <c r="E51" s="116"/>
      <c r="F51" s="108">
        <v>0</v>
      </c>
      <c r="G51" s="77"/>
    </row>
    <row r="52" spans="1:7" ht="15.75" x14ac:dyDescent="0.25">
      <c r="A52" s="150">
        <v>5</v>
      </c>
      <c r="B52" s="151" t="s">
        <v>38</v>
      </c>
      <c r="C52" s="107"/>
      <c r="D52" s="107"/>
      <c r="E52" s="107"/>
      <c r="F52" s="108">
        <v>0</v>
      </c>
      <c r="G52" s="152"/>
    </row>
    <row r="53" spans="1:7" ht="15.75" x14ac:dyDescent="0.25">
      <c r="A53" s="150">
        <v>6</v>
      </c>
      <c r="B53" s="151" t="s">
        <v>227</v>
      </c>
      <c r="C53" s="107"/>
      <c r="D53" s="107"/>
      <c r="E53" s="107"/>
      <c r="F53" s="108">
        <v>0</v>
      </c>
      <c r="G53" s="152"/>
    </row>
    <row r="54" spans="1:7" ht="15.75" x14ac:dyDescent="0.25">
      <c r="A54" s="150">
        <v>7</v>
      </c>
      <c r="B54" s="151" t="s">
        <v>548</v>
      </c>
      <c r="C54" s="107"/>
      <c r="D54" s="107"/>
      <c r="E54" s="107"/>
      <c r="F54" s="108">
        <v>0</v>
      </c>
      <c r="G54" s="152"/>
    </row>
    <row r="55" spans="1:7" ht="15.75" x14ac:dyDescent="0.25">
      <c r="A55" s="150">
        <v>8</v>
      </c>
      <c r="B55" s="151" t="s">
        <v>1323</v>
      </c>
      <c r="C55" s="107"/>
      <c r="D55" s="107"/>
      <c r="E55" s="107"/>
      <c r="F55" s="108">
        <v>0</v>
      </c>
      <c r="G55" s="152"/>
    </row>
    <row r="56" spans="1:7" ht="15.75" x14ac:dyDescent="0.25">
      <c r="A56" s="150">
        <v>9</v>
      </c>
      <c r="B56" s="151" t="s">
        <v>41</v>
      </c>
      <c r="C56" s="107"/>
      <c r="D56" s="107"/>
      <c r="E56" s="107"/>
      <c r="F56" s="108">
        <v>130520</v>
      </c>
      <c r="G56" s="152"/>
    </row>
    <row r="57" spans="1:7" ht="15.75" x14ac:dyDescent="0.25">
      <c r="A57" s="150">
        <v>10</v>
      </c>
      <c r="B57" s="151" t="s">
        <v>42</v>
      </c>
      <c r="C57" s="107"/>
      <c r="D57" s="107"/>
      <c r="E57" s="107"/>
      <c r="F57" s="108">
        <v>0</v>
      </c>
      <c r="G57" s="152"/>
    </row>
    <row r="58" spans="1:7" ht="15.75" x14ac:dyDescent="0.25">
      <c r="A58" s="150"/>
      <c r="B58" s="151"/>
      <c r="C58" s="107"/>
      <c r="D58" s="107"/>
      <c r="E58" s="107"/>
      <c r="F58" s="108"/>
      <c r="G58" s="77">
        <f>SUM(F48:F57)</f>
        <v>130520</v>
      </c>
    </row>
    <row r="59" spans="1:7" ht="15.75" x14ac:dyDescent="0.25">
      <c r="A59" s="150"/>
      <c r="B59" s="151"/>
      <c r="C59" s="153"/>
      <c r="D59" s="119"/>
      <c r="E59" s="107"/>
      <c r="F59" s="108"/>
      <c r="G59" s="77"/>
    </row>
    <row r="60" spans="1:7" ht="15.75" x14ac:dyDescent="0.25">
      <c r="A60" s="150">
        <v>11</v>
      </c>
      <c r="B60" s="151" t="s">
        <v>1567</v>
      </c>
      <c r="C60" s="26" t="s">
        <v>611</v>
      </c>
      <c r="D60" s="119"/>
      <c r="E60" s="107" t="s">
        <v>1587</v>
      </c>
      <c r="F60" s="108"/>
      <c r="G60" s="77">
        <v>13052000</v>
      </c>
    </row>
    <row r="61" spans="1:7" ht="15.75" x14ac:dyDescent="0.25">
      <c r="A61" s="150"/>
      <c r="B61" s="151"/>
      <c r="C61" s="107"/>
      <c r="D61" s="119"/>
      <c r="E61" s="107"/>
      <c r="F61" s="108"/>
      <c r="G61" s="77"/>
    </row>
    <row r="62" spans="1:7" ht="15.75" x14ac:dyDescent="0.25">
      <c r="A62" s="150"/>
      <c r="B62" s="151"/>
      <c r="C62" s="107"/>
      <c r="D62" s="119"/>
      <c r="E62" s="107"/>
      <c r="F62" s="108"/>
      <c r="G62" s="77"/>
    </row>
    <row r="63" spans="1:7" ht="15.75" x14ac:dyDescent="0.25">
      <c r="A63" s="150"/>
      <c r="C63" s="107"/>
      <c r="D63" s="107"/>
      <c r="E63" s="107"/>
      <c r="F63" s="108"/>
      <c r="G63" s="77"/>
    </row>
    <row r="64" spans="1:7" ht="15.75" x14ac:dyDescent="0.25">
      <c r="A64" s="150"/>
      <c r="B64" s="151"/>
      <c r="C64" s="151"/>
      <c r="D64" s="151"/>
      <c r="E64" s="115" t="s">
        <v>43</v>
      </c>
      <c r="F64" s="108"/>
      <c r="G64" s="156">
        <f>SUM(G58:G63)</f>
        <v>13182520</v>
      </c>
    </row>
    <row r="65" spans="1:7" ht="15.75" x14ac:dyDescent="0.25">
      <c r="A65" s="158"/>
      <c r="B65" s="146"/>
      <c r="C65" s="146"/>
      <c r="D65" s="146"/>
      <c r="E65" s="146"/>
      <c r="F65" s="147"/>
      <c r="G65" s="147"/>
    </row>
    <row r="66" spans="1:7" ht="15.75" x14ac:dyDescent="0.25">
      <c r="A66" s="158"/>
      <c r="B66" s="146" t="s">
        <v>1588</v>
      </c>
      <c r="C66" s="146"/>
      <c r="D66" s="146"/>
      <c r="E66" s="146"/>
      <c r="F66" s="147"/>
      <c r="G66" s="146"/>
    </row>
    <row r="67" spans="1:7" x14ac:dyDescent="0.25">
      <c r="A67" s="159"/>
      <c r="B67" s="160" t="s">
        <v>976</v>
      </c>
      <c r="C67" s="160" t="s">
        <v>31</v>
      </c>
      <c r="D67" s="129"/>
      <c r="E67" s="159" t="s">
        <v>36</v>
      </c>
      <c r="F67" s="148"/>
      <c r="G67" s="129"/>
    </row>
    <row r="68" spans="1:7" x14ac:dyDescent="0.25">
      <c r="A68" s="159"/>
      <c r="B68" s="129"/>
      <c r="C68" s="129"/>
      <c r="D68" s="129"/>
      <c r="E68" s="129"/>
      <c r="F68" s="148"/>
      <c r="G68" s="129"/>
    </row>
    <row r="69" spans="1:7" x14ac:dyDescent="0.25">
      <c r="A69" s="159"/>
      <c r="B69" s="129"/>
      <c r="C69" s="129"/>
      <c r="D69" s="129"/>
      <c r="E69" s="129"/>
      <c r="F69" s="148"/>
      <c r="G69" s="129"/>
    </row>
    <row r="70" spans="1:7" x14ac:dyDescent="0.25">
      <c r="A70" s="159"/>
      <c r="B70" s="129"/>
      <c r="C70" s="129"/>
      <c r="D70" s="129"/>
      <c r="E70" s="129"/>
      <c r="F70" s="148"/>
      <c r="G70" s="129"/>
    </row>
    <row r="71" spans="1:7" x14ac:dyDescent="0.25">
      <c r="A71" s="159"/>
      <c r="B71" s="129"/>
      <c r="C71" s="129"/>
      <c r="D71" s="129"/>
      <c r="E71" s="129"/>
      <c r="F71" s="148"/>
      <c r="G71" s="129"/>
    </row>
    <row r="72" spans="1:7" x14ac:dyDescent="0.25">
      <c r="A72" s="129"/>
      <c r="B72" s="161" t="s">
        <v>977</v>
      </c>
      <c r="C72" s="162" t="s">
        <v>768</v>
      </c>
      <c r="D72" s="162"/>
      <c r="E72" s="162" t="s">
        <v>3</v>
      </c>
      <c r="F72" s="163" t="s">
        <v>1413</v>
      </c>
      <c r="G72" s="129"/>
    </row>
    <row r="73" spans="1:7" x14ac:dyDescent="0.25">
      <c r="A73" s="129"/>
      <c r="B73" s="160" t="s">
        <v>978</v>
      </c>
      <c r="C73" s="129" t="s">
        <v>33</v>
      </c>
      <c r="D73" s="129"/>
      <c r="E73" s="129" t="s">
        <v>6</v>
      </c>
      <c r="F73" s="148" t="s">
        <v>37</v>
      </c>
      <c r="G73" s="129"/>
    </row>
    <row r="75" spans="1:7" ht="15.75" x14ac:dyDescent="0.25">
      <c r="A75" s="2" t="s">
        <v>0</v>
      </c>
      <c r="B75" s="3"/>
      <c r="C75" s="3"/>
      <c r="D75" s="3"/>
      <c r="E75" s="3"/>
      <c r="F75" s="9"/>
      <c r="G75" s="4"/>
    </row>
    <row r="76" spans="1:7" ht="15.75" x14ac:dyDescent="0.25">
      <c r="A76" s="47" t="s">
        <v>1590</v>
      </c>
      <c r="B76" s="48"/>
      <c r="C76" s="2"/>
      <c r="D76" s="2"/>
      <c r="E76" s="2"/>
      <c r="F76" s="10"/>
      <c r="G76" s="4"/>
    </row>
    <row r="77" spans="1:7" ht="15.75" x14ac:dyDescent="0.25">
      <c r="A77" s="47"/>
      <c r="B77" s="48"/>
      <c r="C77" s="2"/>
      <c r="D77" s="2"/>
      <c r="E77" s="2"/>
      <c r="F77" s="10"/>
      <c r="G77" s="4"/>
    </row>
    <row r="78" spans="1:7" ht="15.75" x14ac:dyDescent="0.25">
      <c r="A78" s="145" t="s">
        <v>1504</v>
      </c>
      <c r="B78" s="145"/>
      <c r="C78" s="146"/>
      <c r="D78" s="146"/>
      <c r="E78" s="146"/>
      <c r="F78" s="147"/>
      <c r="G78" s="146"/>
    </row>
    <row r="79" spans="1:7" ht="15.75" x14ac:dyDescent="0.25">
      <c r="A79" s="145" t="s">
        <v>1505</v>
      </c>
      <c r="B79" s="145"/>
      <c r="C79" s="146"/>
      <c r="D79" s="146"/>
      <c r="E79" s="146"/>
      <c r="F79" s="147"/>
      <c r="G79" s="146"/>
    </row>
    <row r="80" spans="1:7" ht="15.75" x14ac:dyDescent="0.25">
      <c r="A80" s="145" t="s">
        <v>999</v>
      </c>
      <c r="B80" s="145"/>
      <c r="C80" s="146"/>
      <c r="D80" s="146"/>
      <c r="E80" s="146"/>
      <c r="F80" s="147"/>
      <c r="G80" s="146"/>
    </row>
    <row r="81" spans="1:7" x14ac:dyDescent="0.25">
      <c r="A81" s="129"/>
      <c r="B81" s="129"/>
      <c r="C81" s="129"/>
      <c r="D81" s="129"/>
      <c r="E81" s="129"/>
      <c r="F81" s="148"/>
      <c r="G81" s="129"/>
    </row>
    <row r="82" spans="1:7" ht="15.75" x14ac:dyDescent="0.25">
      <c r="A82" s="114" t="s">
        <v>13</v>
      </c>
      <c r="B82" s="115" t="s">
        <v>12</v>
      </c>
      <c r="C82" s="116" t="s">
        <v>15</v>
      </c>
      <c r="D82" s="170" t="s">
        <v>521</v>
      </c>
      <c r="E82" s="116" t="s">
        <v>1</v>
      </c>
      <c r="F82" s="117" t="s">
        <v>8</v>
      </c>
      <c r="G82" s="114" t="s">
        <v>2</v>
      </c>
    </row>
    <row r="83" spans="1:7" ht="15.75" x14ac:dyDescent="0.25">
      <c r="A83" s="150">
        <v>1</v>
      </c>
      <c r="B83" s="151" t="s">
        <v>1564</v>
      </c>
      <c r="C83" s="116"/>
      <c r="D83" s="116"/>
      <c r="E83" s="116"/>
      <c r="F83" s="108">
        <v>0</v>
      </c>
      <c r="G83" s="114"/>
    </row>
    <row r="84" spans="1:7" ht="15.75" x14ac:dyDescent="0.25">
      <c r="A84" s="150">
        <v>2</v>
      </c>
      <c r="B84" s="151" t="s">
        <v>1060</v>
      </c>
      <c r="C84" s="116"/>
      <c r="D84" s="116"/>
      <c r="E84" s="116"/>
      <c r="F84" s="108">
        <v>0</v>
      </c>
      <c r="G84" s="77"/>
    </row>
    <row r="85" spans="1:7" ht="15.75" x14ac:dyDescent="0.25">
      <c r="A85" s="150">
        <v>3</v>
      </c>
      <c r="B85" s="151" t="s">
        <v>153</v>
      </c>
      <c r="C85" s="116"/>
      <c r="D85" s="116"/>
      <c r="E85" s="116"/>
      <c r="F85" s="108">
        <v>0</v>
      </c>
      <c r="G85" s="77"/>
    </row>
    <row r="86" spans="1:7" ht="15.75" x14ac:dyDescent="0.25">
      <c r="A86" s="150">
        <v>4</v>
      </c>
      <c r="B86" s="151" t="s">
        <v>1049</v>
      </c>
      <c r="C86" s="116"/>
      <c r="D86" s="116"/>
      <c r="E86" s="116"/>
      <c r="F86" s="108">
        <v>0</v>
      </c>
      <c r="G86" s="77"/>
    </row>
    <row r="87" spans="1:7" ht="15.75" x14ac:dyDescent="0.25">
      <c r="A87" s="150">
        <v>5</v>
      </c>
      <c r="B87" s="151" t="s">
        <v>38</v>
      </c>
      <c r="C87" s="107"/>
      <c r="D87" s="107"/>
      <c r="E87" s="107"/>
      <c r="F87" s="108">
        <v>0</v>
      </c>
      <c r="G87" s="152"/>
    </row>
    <row r="88" spans="1:7" ht="15.75" x14ac:dyDescent="0.25">
      <c r="A88" s="150">
        <v>6</v>
      </c>
      <c r="B88" s="151" t="s">
        <v>227</v>
      </c>
      <c r="C88" s="107"/>
      <c r="D88" s="107"/>
      <c r="E88" s="107"/>
      <c r="F88" s="108">
        <v>0</v>
      </c>
      <c r="G88" s="152"/>
    </row>
    <row r="89" spans="1:7" ht="15.75" x14ac:dyDescent="0.25">
      <c r="A89" s="150">
        <v>7</v>
      </c>
      <c r="B89" s="151" t="s">
        <v>548</v>
      </c>
      <c r="C89" s="107"/>
      <c r="D89" s="107"/>
      <c r="E89" s="107"/>
      <c r="F89" s="108">
        <v>0</v>
      </c>
      <c r="G89" s="152"/>
    </row>
    <row r="90" spans="1:7" ht="15.75" x14ac:dyDescent="0.25">
      <c r="A90" s="150">
        <v>8</v>
      </c>
      <c r="B90" s="151" t="s">
        <v>1323</v>
      </c>
      <c r="C90" s="107"/>
      <c r="D90" s="107"/>
      <c r="E90" s="107"/>
      <c r="F90" s="108">
        <v>0</v>
      </c>
      <c r="G90" s="152"/>
    </row>
    <row r="91" spans="1:7" ht="15.75" x14ac:dyDescent="0.25">
      <c r="A91" s="150">
        <v>9</v>
      </c>
      <c r="B91" s="151" t="s">
        <v>41</v>
      </c>
      <c r="C91" s="107"/>
      <c r="D91" s="107"/>
      <c r="E91" s="107"/>
      <c r="F91" s="108">
        <v>0</v>
      </c>
      <c r="G91" s="152"/>
    </row>
    <row r="92" spans="1:7" ht="15.75" x14ac:dyDescent="0.25">
      <c r="A92" s="150">
        <v>10</v>
      </c>
      <c r="B92" s="151" t="s">
        <v>42</v>
      </c>
      <c r="C92" s="107"/>
      <c r="D92" s="107"/>
      <c r="E92" s="107"/>
      <c r="F92" s="108">
        <v>0</v>
      </c>
      <c r="G92" s="152"/>
    </row>
    <row r="93" spans="1:7" ht="15.75" x14ac:dyDescent="0.25">
      <c r="A93" s="150"/>
      <c r="B93" s="151"/>
      <c r="C93" s="107"/>
      <c r="D93" s="107"/>
      <c r="E93" s="107"/>
      <c r="F93" s="108"/>
      <c r="G93" s="77">
        <f>SUM(F83:F92)</f>
        <v>0</v>
      </c>
    </row>
    <row r="94" spans="1:7" ht="15.75" x14ac:dyDescent="0.25">
      <c r="A94" s="150"/>
      <c r="B94" s="151"/>
      <c r="C94" s="153"/>
      <c r="D94" s="119"/>
      <c r="E94" s="107"/>
      <c r="F94" s="108"/>
      <c r="G94" s="77"/>
    </row>
    <row r="95" spans="1:7" ht="15.75" x14ac:dyDescent="0.25">
      <c r="A95" s="150">
        <v>11</v>
      </c>
      <c r="B95" s="151" t="s">
        <v>1589</v>
      </c>
      <c r="C95" s="26" t="s">
        <v>611</v>
      </c>
      <c r="D95" s="119"/>
      <c r="E95" s="107"/>
      <c r="F95" s="108"/>
      <c r="G95" s="77">
        <v>1696000</v>
      </c>
    </row>
    <row r="96" spans="1:7" ht="15.75" x14ac:dyDescent="0.25">
      <c r="A96" s="150"/>
      <c r="B96" s="151"/>
      <c r="C96" s="107"/>
      <c r="D96" s="119"/>
      <c r="E96" s="107"/>
      <c r="F96" s="108"/>
      <c r="G96" s="77"/>
    </row>
    <row r="97" spans="1:7" ht="15.75" x14ac:dyDescent="0.25">
      <c r="A97" s="150"/>
      <c r="B97" s="151"/>
      <c r="C97" s="107"/>
      <c r="D97" s="119"/>
      <c r="E97" s="107"/>
      <c r="F97" s="108"/>
      <c r="G97" s="77"/>
    </row>
    <row r="98" spans="1:7" ht="15.75" x14ac:dyDescent="0.25">
      <c r="A98" s="150"/>
      <c r="C98" s="107"/>
      <c r="D98" s="107"/>
      <c r="E98" s="107"/>
      <c r="F98" s="108"/>
      <c r="G98" s="77"/>
    </row>
    <row r="99" spans="1:7" ht="15.75" x14ac:dyDescent="0.25">
      <c r="A99" s="150"/>
      <c r="B99" s="151"/>
      <c r="C99" s="151"/>
      <c r="D99" s="151"/>
      <c r="E99" s="115" t="s">
        <v>43</v>
      </c>
      <c r="F99" s="108"/>
      <c r="G99" s="156">
        <f>SUM(G93:G98)</f>
        <v>1696000</v>
      </c>
    </row>
    <row r="100" spans="1:7" ht="15.75" x14ac:dyDescent="0.25">
      <c r="A100" s="158"/>
      <c r="B100" s="146"/>
      <c r="C100" s="146"/>
      <c r="D100" s="146"/>
      <c r="E100" s="146"/>
      <c r="F100" s="147"/>
      <c r="G100" s="147"/>
    </row>
    <row r="101" spans="1:7" ht="15.75" x14ac:dyDescent="0.25">
      <c r="A101" s="158"/>
      <c r="B101" s="146" t="s">
        <v>1591</v>
      </c>
      <c r="C101" s="146"/>
      <c r="D101" s="146"/>
      <c r="E101" s="146"/>
      <c r="F101" s="147"/>
      <c r="G101" s="146"/>
    </row>
    <row r="102" spans="1:7" x14ac:dyDescent="0.25">
      <c r="A102" s="159"/>
      <c r="B102" s="160" t="s">
        <v>976</v>
      </c>
      <c r="C102" s="160" t="s">
        <v>31</v>
      </c>
      <c r="D102" s="129"/>
      <c r="E102" s="159" t="s">
        <v>36</v>
      </c>
      <c r="F102" s="148"/>
      <c r="G102" s="129"/>
    </row>
    <row r="103" spans="1:7" x14ac:dyDescent="0.25">
      <c r="A103" s="159"/>
      <c r="B103" s="129"/>
      <c r="C103" s="129"/>
      <c r="D103" s="129"/>
      <c r="E103" s="129"/>
      <c r="F103" s="148"/>
      <c r="G103" s="129"/>
    </row>
    <row r="104" spans="1:7" x14ac:dyDescent="0.25">
      <c r="A104" s="159"/>
      <c r="B104" s="129"/>
      <c r="C104" s="129"/>
      <c r="D104" s="129"/>
      <c r="E104" s="129"/>
      <c r="F104" s="148"/>
      <c r="G104" s="129"/>
    </row>
    <row r="105" spans="1:7" x14ac:dyDescent="0.25">
      <c r="A105" s="159"/>
      <c r="B105" s="129"/>
      <c r="C105" s="129"/>
      <c r="D105" s="129"/>
      <c r="E105" s="129"/>
      <c r="F105" s="148"/>
      <c r="G105" s="129"/>
    </row>
    <row r="106" spans="1:7" x14ac:dyDescent="0.25">
      <c r="A106" s="159"/>
      <c r="B106" s="129"/>
      <c r="C106" s="129"/>
      <c r="D106" s="129"/>
      <c r="E106" s="129"/>
      <c r="F106" s="148"/>
      <c r="G106" s="129"/>
    </row>
    <row r="107" spans="1:7" x14ac:dyDescent="0.25">
      <c r="A107" s="129"/>
      <c r="B107" s="161" t="s">
        <v>977</v>
      </c>
      <c r="C107" s="162" t="s">
        <v>768</v>
      </c>
      <c r="D107" s="162"/>
      <c r="E107" s="162" t="s">
        <v>3</v>
      </c>
      <c r="F107" s="163" t="s">
        <v>1413</v>
      </c>
      <c r="G107" s="129"/>
    </row>
    <row r="108" spans="1:7" x14ac:dyDescent="0.25">
      <c r="A108" s="129"/>
      <c r="B108" s="160" t="s">
        <v>978</v>
      </c>
      <c r="C108" s="129" t="s">
        <v>33</v>
      </c>
      <c r="D108" s="129"/>
      <c r="E108" s="129" t="s">
        <v>6</v>
      </c>
      <c r="F108" s="148" t="s">
        <v>37</v>
      </c>
      <c r="G108" s="129"/>
    </row>
    <row r="110" spans="1:7" ht="15.75" x14ac:dyDescent="0.25">
      <c r="A110" s="2" t="s">
        <v>0</v>
      </c>
      <c r="B110" s="3"/>
      <c r="C110" s="3"/>
      <c r="D110" s="3"/>
      <c r="E110" s="3"/>
      <c r="F110" s="9"/>
      <c r="G110" s="4"/>
    </row>
    <row r="111" spans="1:7" ht="15.75" x14ac:dyDescent="0.25">
      <c r="A111" s="47" t="s">
        <v>1592</v>
      </c>
      <c r="B111" s="48"/>
      <c r="C111" s="2"/>
      <c r="D111" s="2"/>
      <c r="E111" s="2"/>
      <c r="F111" s="10"/>
      <c r="G111" s="4"/>
    </row>
    <row r="112" spans="1:7" ht="15.75" x14ac:dyDescent="0.25">
      <c r="A112" s="47"/>
      <c r="B112" s="48"/>
      <c r="C112" s="2"/>
      <c r="D112" s="2"/>
      <c r="E112" s="2"/>
      <c r="F112" s="10"/>
      <c r="G112" s="4"/>
    </row>
    <row r="113" spans="1:7" ht="15.75" x14ac:dyDescent="0.25">
      <c r="A113" s="145" t="s">
        <v>759</v>
      </c>
      <c r="B113" s="145"/>
      <c r="C113" s="146"/>
      <c r="D113" s="146"/>
      <c r="E113" s="146"/>
      <c r="F113" s="147"/>
      <c r="G113" s="146"/>
    </row>
    <row r="114" spans="1:7" ht="15.75" x14ac:dyDescent="0.25">
      <c r="A114" s="145" t="s">
        <v>1593</v>
      </c>
      <c r="B114" s="145"/>
      <c r="C114" s="146"/>
      <c r="D114" s="146"/>
      <c r="E114" s="146"/>
      <c r="F114" s="147"/>
      <c r="G114" s="146"/>
    </row>
    <row r="115" spans="1:7" ht="15.75" x14ac:dyDescent="0.25">
      <c r="A115" s="145" t="s">
        <v>1048</v>
      </c>
      <c r="B115" s="145"/>
      <c r="C115" s="146"/>
      <c r="D115" s="146"/>
      <c r="E115" s="146"/>
      <c r="F115" s="147"/>
      <c r="G115" s="146"/>
    </row>
    <row r="116" spans="1:7" x14ac:dyDescent="0.25">
      <c r="A116" s="129"/>
      <c r="B116" s="129"/>
      <c r="C116" s="129"/>
      <c r="D116" s="129"/>
      <c r="E116" s="129"/>
      <c r="F116" s="148"/>
      <c r="G116" s="129"/>
    </row>
    <row r="117" spans="1:7" ht="15.75" x14ac:dyDescent="0.25">
      <c r="A117" s="114" t="s">
        <v>13</v>
      </c>
      <c r="B117" s="115" t="s">
        <v>12</v>
      </c>
      <c r="C117" s="116" t="s">
        <v>15</v>
      </c>
      <c r="D117" s="170" t="s">
        <v>521</v>
      </c>
      <c r="E117" s="116" t="s">
        <v>1</v>
      </c>
      <c r="F117" s="117" t="s">
        <v>8</v>
      </c>
      <c r="G117" s="114" t="s">
        <v>2</v>
      </c>
    </row>
    <row r="118" spans="1:7" ht="15.75" x14ac:dyDescent="0.25">
      <c r="A118" s="150">
        <v>1</v>
      </c>
      <c r="B118" s="151" t="s">
        <v>1564</v>
      </c>
      <c r="C118" s="116"/>
      <c r="D118" s="116"/>
      <c r="E118" s="116"/>
      <c r="F118" s="108">
        <v>0</v>
      </c>
      <c r="G118" s="114"/>
    </row>
    <row r="119" spans="1:7" ht="15.75" x14ac:dyDescent="0.25">
      <c r="A119" s="150">
        <v>2</v>
      </c>
      <c r="B119" s="151" t="s">
        <v>1060</v>
      </c>
      <c r="C119" s="116"/>
      <c r="D119" s="116"/>
      <c r="E119" s="116"/>
      <c r="F119" s="108">
        <v>94366042</v>
      </c>
      <c r="G119" s="77"/>
    </row>
    <row r="120" spans="1:7" ht="15.75" x14ac:dyDescent="0.25">
      <c r="A120" s="150">
        <v>3</v>
      </c>
      <c r="B120" s="151" t="s">
        <v>153</v>
      </c>
      <c r="C120" s="116"/>
      <c r="D120" s="116"/>
      <c r="E120" s="116"/>
      <c r="F120" s="108">
        <v>0</v>
      </c>
      <c r="G120" s="77"/>
    </row>
    <row r="121" spans="1:7" ht="15.75" x14ac:dyDescent="0.25">
      <c r="A121" s="150">
        <v>4</v>
      </c>
      <c r="B121" s="151" t="s">
        <v>1049</v>
      </c>
      <c r="C121" s="116"/>
      <c r="D121" s="116"/>
      <c r="E121" s="116"/>
      <c r="F121" s="108">
        <v>0</v>
      </c>
      <c r="G121" s="77"/>
    </row>
    <row r="122" spans="1:7" ht="15.75" x14ac:dyDescent="0.25">
      <c r="A122" s="150">
        <v>5</v>
      </c>
      <c r="B122" s="151" t="s">
        <v>38</v>
      </c>
      <c r="C122" s="107"/>
      <c r="D122" s="107"/>
      <c r="E122" s="107"/>
      <c r="F122" s="108">
        <v>1179576</v>
      </c>
      <c r="G122" s="152"/>
    </row>
    <row r="123" spans="1:7" ht="15.75" x14ac:dyDescent="0.25">
      <c r="A123" s="150">
        <v>6</v>
      </c>
      <c r="B123" s="151" t="s">
        <v>1594</v>
      </c>
      <c r="C123" s="107"/>
      <c r="D123" s="107"/>
      <c r="E123" s="107"/>
      <c r="F123" s="108">
        <v>10129724</v>
      </c>
      <c r="G123" s="152"/>
    </row>
    <row r="124" spans="1:7" ht="15.75" x14ac:dyDescent="0.25">
      <c r="A124" s="150">
        <v>7</v>
      </c>
      <c r="B124" s="151" t="s">
        <v>548</v>
      </c>
      <c r="C124" s="107"/>
      <c r="D124" s="107"/>
      <c r="E124" s="107"/>
      <c r="F124" s="108">
        <v>0</v>
      </c>
      <c r="G124" s="152"/>
    </row>
    <row r="125" spans="1:7" ht="15.75" x14ac:dyDescent="0.25">
      <c r="A125" s="150">
        <v>8</v>
      </c>
      <c r="B125" s="151" t="s">
        <v>1323</v>
      </c>
      <c r="C125" s="107"/>
      <c r="D125" s="107"/>
      <c r="E125" s="107"/>
      <c r="F125" s="108">
        <v>0</v>
      </c>
      <c r="G125" s="152"/>
    </row>
    <row r="126" spans="1:7" ht="15.75" x14ac:dyDescent="0.25">
      <c r="A126" s="150">
        <v>9</v>
      </c>
      <c r="B126" s="151" t="s">
        <v>41</v>
      </c>
      <c r="C126" s="107"/>
      <c r="D126" s="107"/>
      <c r="E126" s="107"/>
      <c r="F126" s="108">
        <v>445000</v>
      </c>
      <c r="G126" s="152"/>
    </row>
    <row r="127" spans="1:7" ht="15.75" x14ac:dyDescent="0.25">
      <c r="A127" s="150">
        <v>10</v>
      </c>
      <c r="B127" s="151" t="s">
        <v>42</v>
      </c>
      <c r="C127" s="107"/>
      <c r="D127" s="107"/>
      <c r="E127" s="107"/>
      <c r="F127" s="108">
        <v>200000</v>
      </c>
      <c r="G127" s="152"/>
    </row>
    <row r="128" spans="1:7" ht="15.75" x14ac:dyDescent="0.25">
      <c r="A128" s="150"/>
      <c r="B128" s="151"/>
      <c r="C128" s="107"/>
      <c r="D128" s="107"/>
      <c r="E128" s="107"/>
      <c r="F128" s="108"/>
      <c r="G128" s="77">
        <f>SUM(F118:F127)</f>
        <v>106320342</v>
      </c>
    </row>
    <row r="129" spans="1:7" ht="15.75" x14ac:dyDescent="0.25">
      <c r="A129" s="150"/>
      <c r="B129" s="151"/>
      <c r="C129" s="153"/>
      <c r="D129" s="119"/>
      <c r="E129" s="107"/>
      <c r="F129" s="108"/>
      <c r="G129" s="77"/>
    </row>
    <row r="130" spans="1:7" ht="15.75" x14ac:dyDescent="0.25">
      <c r="A130" s="150">
        <v>11</v>
      </c>
      <c r="B130" s="18" t="s">
        <v>1597</v>
      </c>
      <c r="C130" s="26" t="s">
        <v>611</v>
      </c>
      <c r="D130" s="119"/>
      <c r="E130" s="107"/>
      <c r="F130" s="108"/>
      <c r="G130" s="77">
        <v>25180000</v>
      </c>
    </row>
    <row r="131" spans="1:7" ht="15.75" x14ac:dyDescent="0.25">
      <c r="A131" s="150">
        <v>12</v>
      </c>
      <c r="B131" s="18" t="s">
        <v>1598</v>
      </c>
      <c r="C131" s="26" t="s">
        <v>611</v>
      </c>
      <c r="D131" s="119"/>
      <c r="E131" s="107"/>
      <c r="F131" s="108"/>
      <c r="G131" s="77">
        <v>11500000</v>
      </c>
    </row>
    <row r="132" spans="1:7" ht="15.75" x14ac:dyDescent="0.25">
      <c r="A132" s="150">
        <v>13</v>
      </c>
      <c r="B132" s="18" t="s">
        <v>1599</v>
      </c>
      <c r="C132" s="26" t="s">
        <v>611</v>
      </c>
      <c r="D132" s="119"/>
      <c r="E132" s="107"/>
      <c r="F132" s="108"/>
      <c r="G132" s="77">
        <v>7820000</v>
      </c>
    </row>
    <row r="133" spans="1:7" ht="15.75" x14ac:dyDescent="0.25">
      <c r="A133" s="150"/>
      <c r="B133" s="151" t="s">
        <v>1595</v>
      </c>
      <c r="C133" s="107"/>
      <c r="D133" s="119"/>
      <c r="E133" s="107"/>
      <c r="F133" s="108"/>
      <c r="G133" s="77"/>
    </row>
    <row r="134" spans="1:7" ht="15.75" x14ac:dyDescent="0.25">
      <c r="A134" s="150"/>
      <c r="B134" s="151"/>
      <c r="C134" s="107"/>
      <c r="D134" s="119"/>
      <c r="E134" s="107"/>
      <c r="F134" s="108"/>
      <c r="G134" s="77"/>
    </row>
    <row r="135" spans="1:7" ht="15.75" x14ac:dyDescent="0.25">
      <c r="A135" s="150"/>
      <c r="C135" s="107"/>
      <c r="D135" s="107"/>
      <c r="E135" s="107"/>
      <c r="F135" s="108"/>
      <c r="G135" s="77"/>
    </row>
    <row r="136" spans="1:7" ht="15.75" x14ac:dyDescent="0.25">
      <c r="A136" s="150"/>
      <c r="B136" s="151"/>
      <c r="C136" s="151"/>
      <c r="D136" s="151"/>
      <c r="E136" s="115" t="s">
        <v>43</v>
      </c>
      <c r="F136" s="108"/>
      <c r="G136" s="156">
        <f>SUM(G128:G135)</f>
        <v>150820342</v>
      </c>
    </row>
    <row r="137" spans="1:7" ht="15.75" x14ac:dyDescent="0.25">
      <c r="A137" s="158"/>
      <c r="B137" s="146"/>
      <c r="C137" s="146"/>
      <c r="D137" s="146"/>
      <c r="E137" s="146"/>
      <c r="F137" s="147"/>
      <c r="G137" s="147"/>
    </row>
    <row r="138" spans="1:7" ht="15.75" x14ac:dyDescent="0.25">
      <c r="A138" s="158"/>
      <c r="B138" s="146" t="s">
        <v>1596</v>
      </c>
      <c r="C138" s="146"/>
      <c r="D138" s="146"/>
      <c r="E138" s="146"/>
      <c r="F138" s="147"/>
      <c r="G138" s="146"/>
    </row>
    <row r="139" spans="1:7" x14ac:dyDescent="0.25">
      <c r="A139" s="159"/>
      <c r="B139" s="160" t="s">
        <v>976</v>
      </c>
      <c r="C139" s="160" t="s">
        <v>31</v>
      </c>
      <c r="D139" s="129"/>
      <c r="E139" s="159" t="s">
        <v>36</v>
      </c>
      <c r="F139" s="148"/>
      <c r="G139" s="129"/>
    </row>
    <row r="140" spans="1:7" x14ac:dyDescent="0.25">
      <c r="A140" s="159"/>
      <c r="B140" s="129"/>
      <c r="C140" s="129"/>
      <c r="D140" s="129"/>
      <c r="E140" s="129"/>
      <c r="F140" s="148"/>
      <c r="G140" s="129"/>
    </row>
    <row r="141" spans="1:7" x14ac:dyDescent="0.25">
      <c r="A141" s="159"/>
      <c r="B141" s="129"/>
      <c r="C141" s="129"/>
      <c r="D141" s="129"/>
      <c r="E141" s="129"/>
      <c r="F141" s="148"/>
      <c r="G141" s="129"/>
    </row>
    <row r="142" spans="1:7" x14ac:dyDescent="0.25">
      <c r="A142" s="159"/>
      <c r="B142" s="129"/>
      <c r="C142" s="129"/>
      <c r="D142" s="129"/>
      <c r="E142" s="129"/>
      <c r="F142" s="148"/>
      <c r="G142" s="129"/>
    </row>
    <row r="143" spans="1:7" x14ac:dyDescent="0.25">
      <c r="A143" s="159"/>
      <c r="B143" s="129"/>
      <c r="C143" s="129"/>
      <c r="D143" s="129"/>
      <c r="E143" s="129"/>
      <c r="F143" s="148"/>
      <c r="G143" s="129"/>
    </row>
    <row r="144" spans="1:7" x14ac:dyDescent="0.25">
      <c r="A144" s="129"/>
      <c r="B144" s="161" t="s">
        <v>977</v>
      </c>
      <c r="C144" s="162" t="s">
        <v>768</v>
      </c>
      <c r="D144" s="162"/>
      <c r="E144" s="162" t="s">
        <v>3</v>
      </c>
      <c r="F144" s="163" t="s">
        <v>1413</v>
      </c>
      <c r="G144" s="129"/>
    </row>
    <row r="145" spans="1:7" x14ac:dyDescent="0.25">
      <c r="A145" s="129"/>
      <c r="B145" s="160" t="s">
        <v>978</v>
      </c>
      <c r="C145" s="129" t="s">
        <v>33</v>
      </c>
      <c r="D145" s="129"/>
      <c r="E145" s="129" t="s">
        <v>6</v>
      </c>
      <c r="F145" s="148" t="s">
        <v>37</v>
      </c>
      <c r="G145" s="129"/>
    </row>
  </sheetData>
  <pageMargins left="0.5" right="0.7" top="0.75" bottom="0.75" header="0.3" footer="0.3"/>
  <pageSetup paperSize="5" scale="65" orientation="landscape" horizontalDpi="4294967293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9" sqref="D9"/>
    </sheetView>
  </sheetViews>
  <sheetFormatPr defaultRowHeight="15" x14ac:dyDescent="0.25"/>
  <sheetData>
    <row r="1" spans="1:1" x14ac:dyDescent="0.25">
      <c r="A1" s="1" t="s">
        <v>1600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workbookViewId="0">
      <selection activeCell="D21" sqref="D21"/>
    </sheetView>
  </sheetViews>
  <sheetFormatPr defaultRowHeight="15" x14ac:dyDescent="0.25"/>
  <cols>
    <col min="1" max="1" width="4.5703125" style="1" customWidth="1"/>
    <col min="2" max="2" width="51.5703125" style="1" customWidth="1"/>
    <col min="3" max="3" width="20.5703125" style="1" customWidth="1"/>
    <col min="4" max="4" width="19.140625" style="1" customWidth="1"/>
    <col min="5" max="5" width="41.5703125" style="1" customWidth="1"/>
    <col min="6" max="6" width="16.42578125" style="1" customWidth="1"/>
    <col min="7" max="7" width="17.7109375" style="1" customWidth="1"/>
    <col min="8" max="16384" width="9.140625" style="1"/>
  </cols>
  <sheetData>
    <row r="1" spans="1:7" ht="15.75" x14ac:dyDescent="0.25">
      <c r="A1" s="2" t="s">
        <v>0</v>
      </c>
      <c r="B1" s="3"/>
      <c r="C1" s="3"/>
      <c r="D1" s="3"/>
      <c r="E1" s="3"/>
      <c r="F1" s="9"/>
      <c r="G1" s="4"/>
    </row>
    <row r="2" spans="1:7" ht="15.75" x14ac:dyDescent="0.25">
      <c r="A2" s="47" t="s">
        <v>1601</v>
      </c>
      <c r="B2" s="48"/>
      <c r="C2" s="2"/>
      <c r="D2" s="2"/>
      <c r="E2" s="2"/>
      <c r="F2" s="10"/>
      <c r="G2" s="4"/>
    </row>
    <row r="3" spans="1:7" ht="15.75" x14ac:dyDescent="0.25">
      <c r="A3" s="47"/>
      <c r="B3" s="48"/>
      <c r="C3" s="2"/>
      <c r="D3" s="2"/>
      <c r="E3" s="2"/>
      <c r="F3" s="10"/>
      <c r="G3" s="4"/>
    </row>
    <row r="4" spans="1:7" ht="15.75" x14ac:dyDescent="0.25">
      <c r="A4" s="145" t="s">
        <v>421</v>
      </c>
      <c r="B4" s="145"/>
      <c r="C4" s="146"/>
      <c r="D4" s="146"/>
      <c r="E4" s="146"/>
      <c r="F4" s="147"/>
      <c r="G4" s="146"/>
    </row>
    <row r="5" spans="1:7" ht="15.75" x14ac:dyDescent="0.25">
      <c r="A5" s="145" t="s">
        <v>1602</v>
      </c>
      <c r="B5" s="145"/>
      <c r="C5" s="146"/>
      <c r="D5" s="146"/>
      <c r="E5" s="146"/>
      <c r="F5" s="147"/>
      <c r="G5" s="146"/>
    </row>
    <row r="6" spans="1:7" ht="15.75" x14ac:dyDescent="0.25">
      <c r="A6" s="145" t="s">
        <v>826</v>
      </c>
      <c r="B6" s="145"/>
      <c r="C6" s="146"/>
      <c r="D6" s="146"/>
      <c r="E6" s="146"/>
      <c r="F6" s="147"/>
      <c r="G6" s="146"/>
    </row>
    <row r="7" spans="1:7" x14ac:dyDescent="0.25">
      <c r="A7" s="129"/>
      <c r="B7" s="129"/>
      <c r="C7" s="129"/>
      <c r="D7" s="129"/>
      <c r="E7" s="129"/>
      <c r="F7" s="148"/>
      <c r="G7" s="129"/>
    </row>
    <row r="8" spans="1:7" ht="15.75" x14ac:dyDescent="0.25">
      <c r="A8" s="114" t="s">
        <v>13</v>
      </c>
      <c r="B8" s="115" t="s">
        <v>12</v>
      </c>
      <c r="C8" s="116" t="s">
        <v>15</v>
      </c>
      <c r="D8" s="170" t="s">
        <v>521</v>
      </c>
      <c r="E8" s="116" t="s">
        <v>1</v>
      </c>
      <c r="F8" s="117" t="s">
        <v>8</v>
      </c>
      <c r="G8" s="114" t="s">
        <v>2</v>
      </c>
    </row>
    <row r="9" spans="1:7" ht="15.75" x14ac:dyDescent="0.25">
      <c r="A9" s="150">
        <v>1</v>
      </c>
      <c r="B9" s="151" t="s">
        <v>1037</v>
      </c>
      <c r="C9" s="116"/>
      <c r="D9" s="116"/>
      <c r="E9" s="116"/>
      <c r="F9" s="108">
        <v>3130100</v>
      </c>
      <c r="G9" s="114"/>
    </row>
    <row r="10" spans="1:7" ht="15.75" x14ac:dyDescent="0.25">
      <c r="A10" s="150">
        <v>2</v>
      </c>
      <c r="B10" s="151" t="s">
        <v>1060</v>
      </c>
      <c r="C10" s="116"/>
      <c r="D10" s="116"/>
      <c r="E10" s="116"/>
      <c r="F10" s="108">
        <v>48215971</v>
      </c>
      <c r="G10" s="77"/>
    </row>
    <row r="11" spans="1:7" ht="15.75" x14ac:dyDescent="0.25">
      <c r="A11" s="150">
        <v>3</v>
      </c>
      <c r="B11" s="151" t="s">
        <v>153</v>
      </c>
      <c r="C11" s="116"/>
      <c r="D11" s="116"/>
      <c r="E11" s="116"/>
      <c r="F11" s="108">
        <v>0</v>
      </c>
      <c r="G11" s="77"/>
    </row>
    <row r="12" spans="1:7" ht="15.75" x14ac:dyDescent="0.25">
      <c r="A12" s="150">
        <v>4</v>
      </c>
      <c r="B12" s="151" t="s">
        <v>1049</v>
      </c>
      <c r="C12" s="116"/>
      <c r="D12" s="116"/>
      <c r="E12" s="116"/>
      <c r="F12" s="108">
        <v>0</v>
      </c>
      <c r="G12" s="77"/>
    </row>
    <row r="13" spans="1:7" ht="15.75" x14ac:dyDescent="0.25">
      <c r="A13" s="150">
        <v>5</v>
      </c>
      <c r="B13" s="151" t="s">
        <v>38</v>
      </c>
      <c r="C13" s="107"/>
      <c r="D13" s="107"/>
      <c r="E13" s="107"/>
      <c r="F13" s="108">
        <v>1283652</v>
      </c>
      <c r="G13" s="152"/>
    </row>
    <row r="14" spans="1:7" ht="15.75" x14ac:dyDescent="0.25">
      <c r="A14" s="150">
        <v>6</v>
      </c>
      <c r="B14" s="151" t="s">
        <v>1594</v>
      </c>
      <c r="C14" s="107"/>
      <c r="D14" s="107"/>
      <c r="E14" s="107"/>
      <c r="F14" s="108">
        <v>447664</v>
      </c>
      <c r="G14" s="152"/>
    </row>
    <row r="15" spans="1:7" ht="15.75" x14ac:dyDescent="0.25">
      <c r="A15" s="150">
        <v>7</v>
      </c>
      <c r="B15" s="151" t="s">
        <v>548</v>
      </c>
      <c r="C15" s="107"/>
      <c r="D15" s="107"/>
      <c r="E15" s="107"/>
      <c r="F15" s="108">
        <v>0</v>
      </c>
      <c r="G15" s="152"/>
    </row>
    <row r="16" spans="1:7" ht="15.75" x14ac:dyDescent="0.25">
      <c r="A16" s="150">
        <v>8</v>
      </c>
      <c r="B16" s="151" t="s">
        <v>1323</v>
      </c>
      <c r="C16" s="107"/>
      <c r="D16" s="107"/>
      <c r="E16" s="107"/>
      <c r="F16" s="108">
        <v>0</v>
      </c>
      <c r="G16" s="152"/>
    </row>
    <row r="17" spans="1:7" ht="15.75" x14ac:dyDescent="0.25">
      <c r="A17" s="150">
        <v>9</v>
      </c>
      <c r="B17" s="151" t="s">
        <v>41</v>
      </c>
      <c r="C17" s="107"/>
      <c r="D17" s="107"/>
      <c r="E17" s="107"/>
      <c r="F17" s="108">
        <v>150000</v>
      </c>
      <c r="G17" s="152"/>
    </row>
    <row r="18" spans="1:7" ht="15.75" x14ac:dyDescent="0.25">
      <c r="A18" s="150">
        <v>10</v>
      </c>
      <c r="B18" s="151" t="s">
        <v>42</v>
      </c>
      <c r="C18" s="107"/>
      <c r="D18" s="107"/>
      <c r="E18" s="107"/>
      <c r="F18" s="108">
        <v>200000</v>
      </c>
      <c r="G18" s="152"/>
    </row>
    <row r="19" spans="1:7" ht="15.75" x14ac:dyDescent="0.25">
      <c r="A19" s="150"/>
      <c r="B19" s="151"/>
      <c r="C19" s="107"/>
      <c r="D19" s="107"/>
      <c r="E19" s="107"/>
      <c r="F19" s="108"/>
      <c r="G19" s="77">
        <f>SUM(F9:F18)</f>
        <v>53427387</v>
      </c>
    </row>
    <row r="20" spans="1:7" ht="15.75" x14ac:dyDescent="0.25">
      <c r="A20" s="150"/>
      <c r="B20" s="151"/>
      <c r="C20" s="153"/>
      <c r="D20" s="119"/>
      <c r="E20" s="107"/>
      <c r="F20" s="108"/>
      <c r="G20" s="77"/>
    </row>
    <row r="21" spans="1:7" ht="15.75" x14ac:dyDescent="0.25">
      <c r="A21" s="150">
        <v>11</v>
      </c>
      <c r="B21" s="18" t="s">
        <v>532</v>
      </c>
      <c r="C21" s="127"/>
      <c r="D21" s="35" t="s">
        <v>233</v>
      </c>
      <c r="E21" s="107"/>
      <c r="F21" s="108"/>
      <c r="G21" s="77">
        <f>14700000</f>
        <v>14700000</v>
      </c>
    </row>
    <row r="22" spans="1:7" ht="15.75" x14ac:dyDescent="0.25">
      <c r="A22" s="150">
        <v>12</v>
      </c>
      <c r="B22" s="18" t="s">
        <v>1603</v>
      </c>
      <c r="C22" s="26"/>
      <c r="D22" s="119" t="s">
        <v>1409</v>
      </c>
      <c r="E22" s="107"/>
      <c r="F22" s="108"/>
      <c r="G22" s="77">
        <v>300000</v>
      </c>
    </row>
    <row r="23" spans="1:7" ht="15.75" x14ac:dyDescent="0.25">
      <c r="A23" s="150"/>
      <c r="B23" s="18"/>
      <c r="C23" s="26"/>
      <c r="D23" s="119"/>
      <c r="E23" s="107"/>
      <c r="F23" s="108"/>
      <c r="G23" s="77"/>
    </row>
    <row r="24" spans="1:7" ht="15.75" x14ac:dyDescent="0.25">
      <c r="A24" s="150"/>
      <c r="B24" s="151"/>
      <c r="C24" s="107"/>
      <c r="D24" s="119"/>
      <c r="E24" s="107"/>
      <c r="F24" s="108"/>
      <c r="G24" s="77"/>
    </row>
    <row r="25" spans="1:7" ht="15.75" x14ac:dyDescent="0.25">
      <c r="A25" s="150"/>
      <c r="B25" s="151"/>
      <c r="C25" s="107"/>
      <c r="D25" s="119"/>
      <c r="E25" s="107"/>
      <c r="F25" s="108"/>
      <c r="G25" s="77"/>
    </row>
    <row r="26" spans="1:7" ht="15.75" x14ac:dyDescent="0.25">
      <c r="A26" s="150"/>
      <c r="C26" s="107"/>
      <c r="D26" s="107"/>
      <c r="E26" s="107"/>
      <c r="F26" s="108"/>
      <c r="G26" s="77"/>
    </row>
    <row r="27" spans="1:7" ht="15.75" x14ac:dyDescent="0.25">
      <c r="A27" s="150"/>
      <c r="B27" s="151"/>
      <c r="C27" s="151"/>
      <c r="D27" s="151"/>
      <c r="E27" s="115" t="s">
        <v>43</v>
      </c>
      <c r="F27" s="108"/>
      <c r="G27" s="156">
        <f>SUM(G19:G26)</f>
        <v>68427387</v>
      </c>
    </row>
    <row r="28" spans="1:7" ht="15.75" x14ac:dyDescent="0.25">
      <c r="A28" s="158"/>
      <c r="B28" s="146"/>
      <c r="C28" s="146"/>
      <c r="D28" s="146"/>
      <c r="E28" s="146"/>
      <c r="F28" s="147"/>
      <c r="G28" s="147"/>
    </row>
    <row r="29" spans="1:7" ht="15.75" x14ac:dyDescent="0.25">
      <c r="A29" s="158"/>
      <c r="B29" s="146" t="s">
        <v>1604</v>
      </c>
      <c r="C29" s="146"/>
      <c r="D29" s="146"/>
      <c r="E29" s="146"/>
      <c r="F29" s="147"/>
      <c r="G29" s="146"/>
    </row>
    <row r="30" spans="1:7" x14ac:dyDescent="0.25">
      <c r="A30" s="159"/>
      <c r="B30" s="160" t="s">
        <v>976</v>
      </c>
      <c r="C30" s="160" t="s">
        <v>31</v>
      </c>
      <c r="D30" s="129"/>
      <c r="E30" s="159" t="s">
        <v>36</v>
      </c>
      <c r="F30" s="148"/>
      <c r="G30" s="129"/>
    </row>
    <row r="31" spans="1:7" x14ac:dyDescent="0.25">
      <c r="A31" s="159"/>
      <c r="B31" s="129"/>
      <c r="C31" s="129"/>
      <c r="D31" s="129"/>
      <c r="E31" s="129"/>
      <c r="F31" s="148"/>
      <c r="G31" s="129"/>
    </row>
    <row r="32" spans="1:7" x14ac:dyDescent="0.25">
      <c r="A32" s="159"/>
      <c r="B32" s="129"/>
      <c r="C32" s="129"/>
      <c r="D32" s="129"/>
      <c r="E32" s="129"/>
      <c r="F32" s="148"/>
      <c r="G32" s="129"/>
    </row>
    <row r="33" spans="1:7" x14ac:dyDescent="0.25">
      <c r="A33" s="159"/>
      <c r="B33" s="129"/>
      <c r="C33" s="129"/>
      <c r="D33" s="129"/>
      <c r="E33" s="129"/>
      <c r="F33" s="148"/>
      <c r="G33" s="129"/>
    </row>
    <row r="34" spans="1:7" x14ac:dyDescent="0.25">
      <c r="A34" s="159"/>
      <c r="B34" s="129"/>
      <c r="C34" s="129"/>
      <c r="D34" s="129"/>
      <c r="E34" s="129"/>
      <c r="F34" s="148"/>
      <c r="G34" s="129"/>
    </row>
    <row r="35" spans="1:7" x14ac:dyDescent="0.25">
      <c r="A35" s="129"/>
      <c r="B35" s="161" t="s">
        <v>977</v>
      </c>
      <c r="C35" s="162" t="s">
        <v>768</v>
      </c>
      <c r="D35" s="162"/>
      <c r="E35" s="162" t="s">
        <v>3</v>
      </c>
      <c r="F35" s="163" t="s">
        <v>1413</v>
      </c>
      <c r="G35" s="129"/>
    </row>
    <row r="36" spans="1:7" x14ac:dyDescent="0.25">
      <c r="A36" s="129"/>
      <c r="B36" s="160" t="s">
        <v>978</v>
      </c>
      <c r="C36" s="129" t="s">
        <v>33</v>
      </c>
      <c r="D36" s="129"/>
      <c r="E36" s="129" t="s">
        <v>6</v>
      </c>
      <c r="F36" s="148" t="s">
        <v>37</v>
      </c>
      <c r="G36" s="129"/>
    </row>
    <row r="38" spans="1:7" ht="15.75" x14ac:dyDescent="0.25">
      <c r="A38" s="2" t="s">
        <v>0</v>
      </c>
      <c r="B38" s="3"/>
      <c r="C38" s="3"/>
      <c r="D38" s="3"/>
      <c r="E38" s="3"/>
      <c r="F38" s="9"/>
      <c r="G38" s="4"/>
    </row>
    <row r="39" spans="1:7" ht="15.75" x14ac:dyDescent="0.25">
      <c r="A39" s="47" t="s">
        <v>1605</v>
      </c>
      <c r="B39" s="48"/>
      <c r="C39" s="2"/>
      <c r="D39" s="2"/>
      <c r="E39" s="2"/>
      <c r="F39" s="10"/>
      <c r="G39" s="4"/>
    </row>
    <row r="40" spans="1:7" ht="15.75" x14ac:dyDescent="0.25">
      <c r="A40" s="47"/>
      <c r="B40" s="48"/>
      <c r="C40" s="2"/>
      <c r="D40" s="2"/>
      <c r="E40" s="2"/>
      <c r="F40" s="10"/>
      <c r="G40" s="4"/>
    </row>
    <row r="41" spans="1:7" ht="15.75" x14ac:dyDescent="0.25">
      <c r="A41" s="145" t="s">
        <v>830</v>
      </c>
      <c r="B41" s="145"/>
      <c r="C41" s="146"/>
      <c r="D41" s="146"/>
      <c r="E41" s="146"/>
      <c r="F41" s="147"/>
      <c r="G41" s="146"/>
    </row>
    <row r="42" spans="1:7" ht="15.75" x14ac:dyDescent="0.25">
      <c r="A42" s="145" t="s">
        <v>1606</v>
      </c>
      <c r="B42" s="145"/>
      <c r="C42" s="146"/>
      <c r="D42" s="146"/>
      <c r="E42" s="146"/>
      <c r="F42" s="147"/>
      <c r="G42" s="146"/>
    </row>
    <row r="43" spans="1:7" ht="15.75" x14ac:dyDescent="0.25">
      <c r="A43" s="145" t="s">
        <v>1416</v>
      </c>
      <c r="B43" s="145"/>
      <c r="C43" s="146"/>
      <c r="D43" s="146"/>
      <c r="E43" s="146"/>
      <c r="F43" s="147"/>
      <c r="G43" s="146"/>
    </row>
    <row r="44" spans="1:7" x14ac:dyDescent="0.25">
      <c r="A44" s="129"/>
      <c r="B44" s="129"/>
      <c r="C44" s="129"/>
      <c r="D44" s="129"/>
      <c r="E44" s="129"/>
      <c r="F44" s="148"/>
      <c r="G44" s="129"/>
    </row>
    <row r="45" spans="1:7" ht="15.75" x14ac:dyDescent="0.25">
      <c r="A45" s="114" t="s">
        <v>13</v>
      </c>
      <c r="B45" s="115" t="s">
        <v>12</v>
      </c>
      <c r="C45" s="116" t="s">
        <v>15</v>
      </c>
      <c r="D45" s="170" t="s">
        <v>521</v>
      </c>
      <c r="E45" s="116" t="s">
        <v>1</v>
      </c>
      <c r="F45" s="117" t="s">
        <v>8</v>
      </c>
      <c r="G45" s="114" t="s">
        <v>2</v>
      </c>
    </row>
    <row r="46" spans="1:7" ht="15.75" x14ac:dyDescent="0.25">
      <c r="A46" s="150">
        <v>1</v>
      </c>
      <c r="B46" s="151" t="s">
        <v>1037</v>
      </c>
      <c r="C46" s="116"/>
      <c r="D46" s="116"/>
      <c r="E46" s="116"/>
      <c r="F46" s="108">
        <v>0</v>
      </c>
      <c r="G46" s="114"/>
    </row>
    <row r="47" spans="1:7" ht="15.75" x14ac:dyDescent="0.25">
      <c r="A47" s="150">
        <v>2</v>
      </c>
      <c r="B47" s="151" t="s">
        <v>1060</v>
      </c>
      <c r="C47" s="116"/>
      <c r="D47" s="116"/>
      <c r="E47" s="116"/>
      <c r="F47" s="108">
        <v>0</v>
      </c>
      <c r="G47" s="77"/>
    </row>
    <row r="48" spans="1:7" ht="15.75" x14ac:dyDescent="0.25">
      <c r="A48" s="150">
        <v>3</v>
      </c>
      <c r="B48" s="151" t="s">
        <v>153</v>
      </c>
      <c r="C48" s="116"/>
      <c r="D48" s="116"/>
      <c r="E48" s="116"/>
      <c r="F48" s="108">
        <v>0</v>
      </c>
      <c r="G48" s="77"/>
    </row>
    <row r="49" spans="1:7" ht="15.75" x14ac:dyDescent="0.25">
      <c r="A49" s="150">
        <v>4</v>
      </c>
      <c r="B49" s="151" t="s">
        <v>1049</v>
      </c>
      <c r="C49" s="116"/>
      <c r="D49" s="116"/>
      <c r="E49" s="116"/>
      <c r="F49" s="108">
        <v>0</v>
      </c>
      <c r="G49" s="77"/>
    </row>
    <row r="50" spans="1:7" ht="15.75" x14ac:dyDescent="0.25">
      <c r="A50" s="150">
        <v>5</v>
      </c>
      <c r="B50" s="151" t="s">
        <v>38</v>
      </c>
      <c r="C50" s="107"/>
      <c r="D50" s="107"/>
      <c r="E50" s="107"/>
      <c r="F50" s="108">
        <v>0</v>
      </c>
      <c r="G50" s="152"/>
    </row>
    <row r="51" spans="1:7" ht="15.75" x14ac:dyDescent="0.25">
      <c r="A51" s="150">
        <v>6</v>
      </c>
      <c r="B51" s="151" t="s">
        <v>1594</v>
      </c>
      <c r="C51" s="107"/>
      <c r="D51" s="107"/>
      <c r="E51" s="107"/>
      <c r="F51" s="108">
        <v>0</v>
      </c>
      <c r="G51" s="152"/>
    </row>
    <row r="52" spans="1:7" ht="15.75" x14ac:dyDescent="0.25">
      <c r="A52" s="150">
        <v>7</v>
      </c>
      <c r="B52" s="151" t="s">
        <v>548</v>
      </c>
      <c r="C52" s="107"/>
      <c r="D52" s="107"/>
      <c r="E52" s="107"/>
      <c r="F52" s="108">
        <v>0</v>
      </c>
      <c r="G52" s="152"/>
    </row>
    <row r="53" spans="1:7" ht="15.75" x14ac:dyDescent="0.25">
      <c r="A53" s="150">
        <v>8</v>
      </c>
      <c r="B53" s="151" t="s">
        <v>1323</v>
      </c>
      <c r="C53" s="107"/>
      <c r="D53" s="107"/>
      <c r="E53" s="107"/>
      <c r="F53" s="108">
        <v>0</v>
      </c>
      <c r="G53" s="152"/>
    </row>
    <row r="54" spans="1:7" ht="15.75" x14ac:dyDescent="0.25">
      <c r="A54" s="150">
        <v>9</v>
      </c>
      <c r="B54" s="151" t="s">
        <v>41</v>
      </c>
      <c r="C54" s="107"/>
      <c r="D54" s="107"/>
      <c r="E54" s="107"/>
      <c r="F54" s="108">
        <v>35000</v>
      </c>
      <c r="G54" s="152"/>
    </row>
    <row r="55" spans="1:7" ht="15.75" x14ac:dyDescent="0.25">
      <c r="A55" s="150">
        <v>10</v>
      </c>
      <c r="B55" s="151" t="s">
        <v>42</v>
      </c>
      <c r="C55" s="107"/>
      <c r="D55" s="107"/>
      <c r="E55" s="107"/>
      <c r="F55" s="108">
        <v>0</v>
      </c>
      <c r="G55" s="152"/>
    </row>
    <row r="56" spans="1:7" ht="15.75" x14ac:dyDescent="0.25">
      <c r="A56" s="150"/>
      <c r="B56" s="151"/>
      <c r="C56" s="107"/>
      <c r="D56" s="107"/>
      <c r="E56" s="107"/>
      <c r="F56" s="108"/>
      <c r="G56" s="77">
        <f>SUM(F46:F55)</f>
        <v>35000</v>
      </c>
    </row>
    <row r="57" spans="1:7" ht="15.75" x14ac:dyDescent="0.25">
      <c r="A57" s="150"/>
      <c r="B57" s="151"/>
      <c r="C57" s="153"/>
      <c r="D57" s="119"/>
      <c r="E57" s="107"/>
      <c r="F57" s="108"/>
      <c r="G57" s="77"/>
    </row>
    <row r="58" spans="1:7" ht="15.75" x14ac:dyDescent="0.25">
      <c r="A58" s="150">
        <v>11</v>
      </c>
      <c r="B58" s="18" t="s">
        <v>1608</v>
      </c>
      <c r="C58" s="141" t="s">
        <v>272</v>
      </c>
      <c r="D58" s="119" t="s">
        <v>1609</v>
      </c>
      <c r="E58" s="107" t="s">
        <v>1610</v>
      </c>
      <c r="F58" s="108"/>
      <c r="G58" s="77">
        <v>3465000</v>
      </c>
    </row>
    <row r="59" spans="1:7" ht="15.75" x14ac:dyDescent="0.25">
      <c r="A59" s="150"/>
      <c r="B59" s="18"/>
      <c r="C59" s="26"/>
      <c r="D59" s="119"/>
      <c r="E59" s="107"/>
      <c r="F59" s="108"/>
      <c r="G59" s="77"/>
    </row>
    <row r="60" spans="1:7" ht="15.75" x14ac:dyDescent="0.25">
      <c r="A60" s="150"/>
      <c r="B60" s="18"/>
      <c r="C60" s="26"/>
      <c r="D60" s="119"/>
      <c r="E60" s="107"/>
      <c r="F60" s="108"/>
      <c r="G60" s="77"/>
    </row>
    <row r="61" spans="1:7" ht="15.75" x14ac:dyDescent="0.25">
      <c r="A61" s="150"/>
      <c r="B61" s="151"/>
      <c r="C61" s="107"/>
      <c r="D61" s="119"/>
      <c r="E61" s="107"/>
      <c r="F61" s="108"/>
      <c r="G61" s="77"/>
    </row>
    <row r="62" spans="1:7" ht="15.75" x14ac:dyDescent="0.25">
      <c r="A62" s="150"/>
      <c r="B62" s="151"/>
      <c r="C62" s="107"/>
      <c r="D62" s="119"/>
      <c r="E62" s="107"/>
      <c r="F62" s="108"/>
      <c r="G62" s="77"/>
    </row>
    <row r="63" spans="1:7" ht="15.75" x14ac:dyDescent="0.25">
      <c r="A63" s="150"/>
      <c r="C63" s="107"/>
      <c r="D63" s="107"/>
      <c r="E63" s="107"/>
      <c r="F63" s="108"/>
      <c r="G63" s="77"/>
    </row>
    <row r="64" spans="1:7" ht="15.75" x14ac:dyDescent="0.25">
      <c r="A64" s="150"/>
      <c r="B64" s="151"/>
      <c r="C64" s="151"/>
      <c r="D64" s="151"/>
      <c r="E64" s="115" t="s">
        <v>43</v>
      </c>
      <c r="F64" s="108"/>
      <c r="G64" s="156">
        <f>SUM(G56:G63)</f>
        <v>3500000</v>
      </c>
    </row>
    <row r="65" spans="1:7" ht="15.75" x14ac:dyDescent="0.25">
      <c r="A65" s="158"/>
      <c r="B65" s="146"/>
      <c r="C65" s="146"/>
      <c r="D65" s="146"/>
      <c r="E65" s="146"/>
      <c r="F65" s="147"/>
      <c r="G65" s="147"/>
    </row>
    <row r="66" spans="1:7" ht="15.75" x14ac:dyDescent="0.25">
      <c r="A66" s="158"/>
      <c r="B66" s="146" t="s">
        <v>1607</v>
      </c>
      <c r="C66" s="146"/>
      <c r="D66" s="146"/>
      <c r="E66" s="146"/>
      <c r="F66" s="147"/>
      <c r="G66" s="146"/>
    </row>
    <row r="67" spans="1:7" x14ac:dyDescent="0.25">
      <c r="A67" s="159"/>
      <c r="B67" s="160" t="s">
        <v>976</v>
      </c>
      <c r="C67" s="160" t="s">
        <v>31</v>
      </c>
      <c r="D67" s="129"/>
      <c r="E67" s="159" t="s">
        <v>36</v>
      </c>
      <c r="F67" s="148"/>
      <c r="G67" s="129"/>
    </row>
    <row r="68" spans="1:7" x14ac:dyDescent="0.25">
      <c r="A68" s="159"/>
      <c r="B68" s="129"/>
      <c r="C68" s="129"/>
      <c r="D68" s="129"/>
      <c r="E68" s="129"/>
      <c r="F68" s="148"/>
      <c r="G68" s="129"/>
    </row>
    <row r="69" spans="1:7" x14ac:dyDescent="0.25">
      <c r="A69" s="159"/>
      <c r="B69" s="129"/>
      <c r="C69" s="129"/>
      <c r="D69" s="129"/>
      <c r="E69" s="129"/>
      <c r="F69" s="148"/>
      <c r="G69" s="129"/>
    </row>
    <row r="70" spans="1:7" x14ac:dyDescent="0.25">
      <c r="A70" s="159"/>
      <c r="B70" s="129"/>
      <c r="C70" s="129"/>
      <c r="D70" s="129"/>
      <c r="E70" s="129"/>
      <c r="F70" s="148"/>
      <c r="G70" s="129"/>
    </row>
    <row r="71" spans="1:7" x14ac:dyDescent="0.25">
      <c r="A71" s="159"/>
      <c r="B71" s="129"/>
      <c r="C71" s="129"/>
      <c r="D71" s="129"/>
      <c r="E71" s="129"/>
      <c r="F71" s="148"/>
      <c r="G71" s="129"/>
    </row>
    <row r="72" spans="1:7" x14ac:dyDescent="0.25">
      <c r="A72" s="129"/>
      <c r="B72" s="161" t="s">
        <v>977</v>
      </c>
      <c r="C72" s="162" t="s">
        <v>768</v>
      </c>
      <c r="D72" s="162"/>
      <c r="E72" s="162" t="s">
        <v>3</v>
      </c>
      <c r="F72" s="163" t="s">
        <v>1413</v>
      </c>
      <c r="G72" s="129"/>
    </row>
    <row r="73" spans="1:7" x14ac:dyDescent="0.25">
      <c r="A73" s="129"/>
      <c r="B73" s="160" t="s">
        <v>978</v>
      </c>
      <c r="C73" s="129" t="s">
        <v>33</v>
      </c>
      <c r="D73" s="129"/>
      <c r="E73" s="129" t="s">
        <v>6</v>
      </c>
      <c r="F73" s="148" t="s">
        <v>37</v>
      </c>
      <c r="G73" s="129"/>
    </row>
  </sheetData>
  <pageMargins left="0.3" right="0.7" top="0.75" bottom="0.75" header="0.3" footer="0.3"/>
  <pageSetup paperSize="5" scale="75" orientation="landscape" horizontalDpi="4294967293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120"/>
  <sheetViews>
    <sheetView topLeftCell="A52" workbookViewId="0">
      <selection activeCell="E79" sqref="E79"/>
    </sheetView>
  </sheetViews>
  <sheetFormatPr defaultRowHeight="15" x14ac:dyDescent="0.25"/>
  <cols>
    <col min="1" max="1" width="4.5703125" style="1" customWidth="1"/>
    <col min="2" max="2" width="51.5703125" style="1" customWidth="1"/>
    <col min="3" max="3" width="20.5703125" style="1" customWidth="1"/>
    <col min="4" max="4" width="22.140625" style="1" customWidth="1"/>
    <col min="5" max="5" width="41.5703125" style="1" customWidth="1"/>
    <col min="6" max="6" width="16.42578125" style="1" customWidth="1"/>
    <col min="7" max="7" width="17.7109375" style="1" customWidth="1"/>
    <col min="8" max="16384" width="9.140625" style="1"/>
  </cols>
  <sheetData>
    <row r="1" spans="1:7" ht="15.75" x14ac:dyDescent="0.25">
      <c r="A1" s="2" t="s">
        <v>0</v>
      </c>
      <c r="B1" s="3"/>
      <c r="C1" s="3"/>
      <c r="D1" s="3"/>
      <c r="E1" s="3"/>
      <c r="F1" s="9"/>
      <c r="G1" s="4"/>
    </row>
    <row r="2" spans="1:7" ht="15.75" x14ac:dyDescent="0.25">
      <c r="A2" s="47" t="s">
        <v>1611</v>
      </c>
      <c r="B2" s="48"/>
      <c r="C2" s="2"/>
      <c r="D2" s="2"/>
      <c r="E2" s="2"/>
      <c r="F2" s="10"/>
      <c r="G2" s="4"/>
    </row>
    <row r="3" spans="1:7" ht="15.75" x14ac:dyDescent="0.25">
      <c r="A3" s="47"/>
      <c r="B3" s="48"/>
      <c r="C3" s="2"/>
      <c r="D3" s="2"/>
      <c r="E3" s="2"/>
      <c r="F3" s="10"/>
      <c r="G3" s="4"/>
    </row>
    <row r="4" spans="1:7" ht="15.75" x14ac:dyDescent="0.25">
      <c r="A4" s="145" t="s">
        <v>1612</v>
      </c>
      <c r="B4" s="145"/>
      <c r="C4" s="146"/>
      <c r="D4" s="146"/>
      <c r="E4" s="146"/>
      <c r="F4" s="147"/>
      <c r="G4" s="146"/>
    </row>
    <row r="5" spans="1:7" ht="15.75" x14ac:dyDescent="0.25">
      <c r="A5" s="145" t="s">
        <v>1613</v>
      </c>
      <c r="B5" s="145"/>
      <c r="C5" s="146"/>
      <c r="D5" s="146"/>
      <c r="E5" s="146"/>
      <c r="F5" s="147"/>
      <c r="G5" s="146"/>
    </row>
    <row r="6" spans="1:7" ht="15.75" x14ac:dyDescent="0.25">
      <c r="A6" s="145" t="s">
        <v>1416</v>
      </c>
      <c r="B6" s="145"/>
      <c r="C6" s="146"/>
      <c r="D6" s="146"/>
      <c r="E6" s="146"/>
      <c r="F6" s="147"/>
      <c r="G6" s="146"/>
    </row>
    <row r="7" spans="1:7" x14ac:dyDescent="0.25">
      <c r="A7" s="129"/>
      <c r="B7" s="129"/>
      <c r="C7" s="129"/>
      <c r="D7" s="129"/>
      <c r="E7" s="129"/>
      <c r="F7" s="148"/>
      <c r="G7" s="129"/>
    </row>
    <row r="8" spans="1:7" ht="15.75" x14ac:dyDescent="0.25">
      <c r="A8" s="114" t="s">
        <v>13</v>
      </c>
      <c r="B8" s="115" t="s">
        <v>12</v>
      </c>
      <c r="C8" s="116" t="s">
        <v>15</v>
      </c>
      <c r="D8" s="170" t="s">
        <v>521</v>
      </c>
      <c r="E8" s="116" t="s">
        <v>1</v>
      </c>
      <c r="F8" s="117" t="s">
        <v>8</v>
      </c>
      <c r="G8" s="114" t="s">
        <v>2</v>
      </c>
    </row>
    <row r="9" spans="1:7" ht="15.75" x14ac:dyDescent="0.25">
      <c r="A9" s="150">
        <v>1</v>
      </c>
      <c r="B9" s="151" t="s">
        <v>1037</v>
      </c>
      <c r="C9" s="116"/>
      <c r="D9" s="116"/>
      <c r="E9" s="116"/>
      <c r="F9" s="108">
        <v>0</v>
      </c>
      <c r="G9" s="114"/>
    </row>
    <row r="10" spans="1:7" ht="15.75" x14ac:dyDescent="0.25">
      <c r="A10" s="150">
        <v>2</v>
      </c>
      <c r="B10" s="151" t="s">
        <v>39</v>
      </c>
      <c r="C10" s="116"/>
      <c r="D10" s="116"/>
      <c r="E10" s="116"/>
      <c r="F10" s="108">
        <v>24166200</v>
      </c>
      <c r="G10" s="77"/>
    </row>
    <row r="11" spans="1:7" ht="15.75" x14ac:dyDescent="0.25">
      <c r="A11" s="150">
        <v>3</v>
      </c>
      <c r="B11" s="151" t="s">
        <v>153</v>
      </c>
      <c r="C11" s="116"/>
      <c r="D11" s="116"/>
      <c r="E11" s="116"/>
      <c r="F11" s="108">
        <v>0</v>
      </c>
      <c r="G11" s="77"/>
    </row>
    <row r="12" spans="1:7" ht="15.75" x14ac:dyDescent="0.25">
      <c r="A12" s="150">
        <v>4</v>
      </c>
      <c r="B12" s="151" t="s">
        <v>1049</v>
      </c>
      <c r="C12" s="116"/>
      <c r="D12" s="116"/>
      <c r="E12" s="116"/>
      <c r="F12" s="108">
        <v>0</v>
      </c>
      <c r="G12" s="77"/>
    </row>
    <row r="13" spans="1:7" ht="15.75" x14ac:dyDescent="0.25">
      <c r="A13" s="150">
        <v>5</v>
      </c>
      <c r="B13" s="151" t="s">
        <v>38</v>
      </c>
      <c r="C13" s="107"/>
      <c r="D13" s="107"/>
      <c r="E13" s="107"/>
      <c r="F13" s="108">
        <v>604155</v>
      </c>
      <c r="G13" s="152"/>
    </row>
    <row r="14" spans="1:7" ht="15.75" x14ac:dyDescent="0.25">
      <c r="A14" s="150">
        <v>6</v>
      </c>
      <c r="B14" s="151" t="s">
        <v>227</v>
      </c>
      <c r="C14" s="107"/>
      <c r="D14" s="107"/>
      <c r="E14" s="107"/>
      <c r="F14" s="108">
        <v>143359</v>
      </c>
      <c r="G14" s="152"/>
    </row>
    <row r="15" spans="1:7" ht="15.75" x14ac:dyDescent="0.25">
      <c r="A15" s="150">
        <v>7</v>
      </c>
      <c r="B15" s="151" t="s">
        <v>548</v>
      </c>
      <c r="C15" s="107"/>
      <c r="D15" s="107"/>
      <c r="E15" s="107"/>
      <c r="F15" s="108">
        <v>0</v>
      </c>
      <c r="G15" s="152"/>
    </row>
    <row r="16" spans="1:7" ht="15.75" x14ac:dyDescent="0.25">
      <c r="A16" s="150">
        <v>8</v>
      </c>
      <c r="B16" s="151" t="s">
        <v>1323</v>
      </c>
      <c r="C16" s="107"/>
      <c r="D16" s="107"/>
      <c r="E16" s="107"/>
      <c r="F16" s="108">
        <v>0</v>
      </c>
      <c r="G16" s="152"/>
    </row>
    <row r="17" spans="1:7" ht="15.75" x14ac:dyDescent="0.25">
      <c r="A17" s="150">
        <v>9</v>
      </c>
      <c r="B17" s="151" t="s">
        <v>41</v>
      </c>
      <c r="C17" s="107"/>
      <c r="D17" s="107"/>
      <c r="E17" s="107"/>
      <c r="F17" s="108">
        <v>1200000</v>
      </c>
      <c r="G17" s="152"/>
    </row>
    <row r="18" spans="1:7" ht="15.75" x14ac:dyDescent="0.25">
      <c r="A18" s="150">
        <v>10</v>
      </c>
      <c r="B18" s="151" t="s">
        <v>42</v>
      </c>
      <c r="C18" s="107"/>
      <c r="D18" s="107"/>
      <c r="E18" s="107"/>
      <c r="F18" s="108">
        <v>200000</v>
      </c>
      <c r="G18" s="152"/>
    </row>
    <row r="19" spans="1:7" ht="15.75" x14ac:dyDescent="0.25">
      <c r="A19" s="150"/>
      <c r="B19" s="151"/>
      <c r="C19" s="107"/>
      <c r="D19" s="107"/>
      <c r="E19" s="107"/>
      <c r="F19" s="108"/>
      <c r="G19" s="77">
        <f>SUM(F9:F18)</f>
        <v>26313714</v>
      </c>
    </row>
    <row r="20" spans="1:7" ht="15.75" x14ac:dyDescent="0.25">
      <c r="A20" s="150"/>
      <c r="B20" s="151"/>
      <c r="C20" s="153"/>
      <c r="D20" s="119"/>
      <c r="E20" s="107"/>
      <c r="F20" s="108"/>
      <c r="G20" s="77"/>
    </row>
    <row r="21" spans="1:7" ht="15.75" x14ac:dyDescent="0.25">
      <c r="A21" s="150">
        <v>11</v>
      </c>
      <c r="B21" s="18" t="s">
        <v>1550</v>
      </c>
      <c r="C21" s="141" t="s">
        <v>272</v>
      </c>
      <c r="D21" s="119" t="s">
        <v>1616</v>
      </c>
      <c r="E21" s="107" t="s">
        <v>1617</v>
      </c>
      <c r="F21" s="108"/>
      <c r="G21" s="77">
        <v>35486286</v>
      </c>
    </row>
    <row r="22" spans="1:7" ht="15.75" x14ac:dyDescent="0.25">
      <c r="A22" s="150"/>
      <c r="B22" s="18"/>
      <c r="C22" s="141"/>
      <c r="D22" s="119"/>
      <c r="E22" s="107"/>
      <c r="F22" s="108"/>
      <c r="G22" s="77"/>
    </row>
    <row r="23" spans="1:7" ht="15.75" x14ac:dyDescent="0.25">
      <c r="A23" s="150">
        <v>12</v>
      </c>
      <c r="B23" s="151" t="s">
        <v>1614</v>
      </c>
      <c r="C23" s="26" t="s">
        <v>611</v>
      </c>
      <c r="D23" s="119"/>
      <c r="E23" s="107"/>
      <c r="F23" s="108"/>
      <c r="G23" s="77">
        <v>88200000</v>
      </c>
    </row>
    <row r="24" spans="1:7" ht="15.75" x14ac:dyDescent="0.25">
      <c r="A24" s="150"/>
      <c r="B24" s="18" t="s">
        <v>1615</v>
      </c>
      <c r="C24" s="26"/>
      <c r="D24" s="119"/>
      <c r="E24" s="107"/>
      <c r="F24" s="108"/>
      <c r="G24" s="77"/>
    </row>
    <row r="25" spans="1:7" ht="15.75" x14ac:dyDescent="0.25">
      <c r="A25" s="150"/>
      <c r="B25" s="151" t="s">
        <v>1618</v>
      </c>
      <c r="C25" s="107"/>
      <c r="D25" s="119"/>
      <c r="E25" s="107"/>
      <c r="F25" s="108"/>
      <c r="G25" s="77"/>
    </row>
    <row r="26" spans="1:7" ht="15.75" x14ac:dyDescent="0.25">
      <c r="A26" s="150"/>
      <c r="B26" s="151"/>
      <c r="C26" s="107"/>
      <c r="D26" s="119"/>
      <c r="E26" s="107"/>
      <c r="F26" s="108"/>
      <c r="G26" s="77"/>
    </row>
    <row r="27" spans="1:7" ht="15.75" x14ac:dyDescent="0.25">
      <c r="A27" s="150"/>
      <c r="C27" s="107"/>
      <c r="D27" s="107"/>
      <c r="E27" s="107"/>
      <c r="F27" s="108"/>
      <c r="G27" s="77"/>
    </row>
    <row r="28" spans="1:7" ht="15.75" x14ac:dyDescent="0.25">
      <c r="A28" s="150"/>
      <c r="B28" s="151"/>
      <c r="C28" s="151"/>
      <c r="D28" s="151"/>
      <c r="E28" s="115" t="s">
        <v>43</v>
      </c>
      <c r="F28" s="108"/>
      <c r="G28" s="156">
        <f>SUM(G19:G27)</f>
        <v>150000000</v>
      </c>
    </row>
    <row r="29" spans="1:7" ht="15.75" x14ac:dyDescent="0.25">
      <c r="A29" s="158"/>
      <c r="B29" s="146"/>
      <c r="C29" s="146"/>
      <c r="D29" s="146"/>
      <c r="E29" s="146"/>
      <c r="F29" s="147"/>
      <c r="G29" s="147"/>
    </row>
    <row r="30" spans="1:7" ht="15.75" x14ac:dyDescent="0.25">
      <c r="A30" s="158"/>
      <c r="B30" s="146" t="s">
        <v>1619</v>
      </c>
      <c r="C30" s="146"/>
      <c r="D30" s="146"/>
      <c r="E30" s="146"/>
      <c r="F30" s="147"/>
      <c r="G30" s="146"/>
    </row>
    <row r="31" spans="1:7" x14ac:dyDescent="0.25">
      <c r="A31" s="159"/>
      <c r="B31" s="160" t="s">
        <v>976</v>
      </c>
      <c r="C31" s="160" t="s">
        <v>31</v>
      </c>
      <c r="D31" s="129"/>
      <c r="E31" s="159" t="s">
        <v>36</v>
      </c>
      <c r="F31" s="148"/>
      <c r="G31" s="129"/>
    </row>
    <row r="32" spans="1:7" x14ac:dyDescent="0.25">
      <c r="A32" s="159"/>
      <c r="B32" s="129"/>
      <c r="C32" s="129"/>
      <c r="D32" s="129"/>
      <c r="E32" s="129"/>
      <c r="F32" s="148"/>
      <c r="G32" s="129"/>
    </row>
    <row r="33" spans="1:7" x14ac:dyDescent="0.25">
      <c r="A33" s="159"/>
      <c r="B33" s="129"/>
      <c r="C33" s="129"/>
      <c r="D33" s="129"/>
      <c r="E33" s="129"/>
      <c r="F33" s="148"/>
      <c r="G33" s="129"/>
    </row>
    <row r="34" spans="1:7" x14ac:dyDescent="0.25">
      <c r="A34" s="159"/>
      <c r="B34" s="129"/>
      <c r="C34" s="129"/>
      <c r="D34" s="129"/>
      <c r="E34" s="129"/>
      <c r="F34" s="148"/>
      <c r="G34" s="129"/>
    </row>
    <row r="35" spans="1:7" x14ac:dyDescent="0.25">
      <c r="A35" s="159"/>
      <c r="B35" s="129"/>
      <c r="C35" s="129"/>
      <c r="D35" s="129"/>
      <c r="E35" s="129"/>
      <c r="F35" s="148"/>
      <c r="G35" s="129"/>
    </row>
    <row r="36" spans="1:7" x14ac:dyDescent="0.25">
      <c r="A36" s="129"/>
      <c r="B36" s="161" t="s">
        <v>977</v>
      </c>
      <c r="C36" s="162" t="s">
        <v>768</v>
      </c>
      <c r="D36" s="162"/>
      <c r="E36" s="162" t="s">
        <v>3</v>
      </c>
      <c r="F36" s="163" t="s">
        <v>1413</v>
      </c>
      <c r="G36" s="129"/>
    </row>
    <row r="37" spans="1:7" x14ac:dyDescent="0.25">
      <c r="A37" s="129"/>
      <c r="B37" s="160" t="s">
        <v>978</v>
      </c>
      <c r="C37" s="129" t="s">
        <v>33</v>
      </c>
      <c r="D37" s="129"/>
      <c r="E37" s="129" t="s">
        <v>6</v>
      </c>
      <c r="F37" s="148" t="s">
        <v>37</v>
      </c>
      <c r="G37" s="129"/>
    </row>
    <row r="39" spans="1:7" ht="15.75" x14ac:dyDescent="0.25">
      <c r="A39" s="2" t="s">
        <v>0</v>
      </c>
      <c r="B39" s="3"/>
      <c r="C39" s="3"/>
      <c r="D39" s="3"/>
      <c r="E39" s="3"/>
      <c r="F39" s="9"/>
      <c r="G39" s="4"/>
    </row>
    <row r="40" spans="1:7" ht="15.75" x14ac:dyDescent="0.25">
      <c r="A40" s="47" t="s">
        <v>1620</v>
      </c>
      <c r="B40" s="48"/>
      <c r="C40" s="2"/>
      <c r="D40" s="2"/>
      <c r="E40" s="2"/>
      <c r="F40" s="10"/>
      <c r="G40" s="4"/>
    </row>
    <row r="41" spans="1:7" ht="15.75" x14ac:dyDescent="0.25">
      <c r="A41" s="47"/>
      <c r="B41" s="48"/>
      <c r="C41" s="2"/>
      <c r="D41" s="2"/>
      <c r="E41" s="2"/>
      <c r="F41" s="10"/>
      <c r="G41" s="4"/>
    </row>
    <row r="42" spans="1:7" ht="15.75" x14ac:dyDescent="0.25">
      <c r="A42" s="145" t="s">
        <v>1621</v>
      </c>
      <c r="B42" s="145"/>
      <c r="C42" s="146"/>
      <c r="D42" s="146"/>
      <c r="E42" s="146"/>
      <c r="F42" s="147"/>
      <c r="G42" s="146"/>
    </row>
    <row r="43" spans="1:7" ht="15.75" x14ac:dyDescent="0.25">
      <c r="A43" s="145" t="s">
        <v>1622</v>
      </c>
      <c r="B43" s="145"/>
      <c r="C43" s="146"/>
      <c r="D43" s="146"/>
      <c r="E43" s="146"/>
      <c r="F43" s="147"/>
      <c r="G43" s="146"/>
    </row>
    <row r="44" spans="1:7" ht="15.75" x14ac:dyDescent="0.25">
      <c r="A44" s="145" t="s">
        <v>1058</v>
      </c>
      <c r="B44" s="145"/>
      <c r="C44" s="146"/>
      <c r="D44" s="146"/>
      <c r="E44" s="146"/>
      <c r="F44" s="147"/>
      <c r="G44" s="146"/>
    </row>
    <row r="45" spans="1:7" x14ac:dyDescent="0.25">
      <c r="A45" s="129"/>
      <c r="B45" s="129"/>
      <c r="C45" s="129"/>
      <c r="D45" s="129"/>
      <c r="E45" s="129"/>
      <c r="F45" s="148"/>
      <c r="G45" s="129"/>
    </row>
    <row r="46" spans="1:7" ht="15.75" x14ac:dyDescent="0.25">
      <c r="A46" s="114" t="s">
        <v>13</v>
      </c>
      <c r="B46" s="115" t="s">
        <v>12</v>
      </c>
      <c r="C46" s="116" t="s">
        <v>15</v>
      </c>
      <c r="D46" s="170" t="s">
        <v>521</v>
      </c>
      <c r="E46" s="116" t="s">
        <v>1</v>
      </c>
      <c r="F46" s="117" t="s">
        <v>8</v>
      </c>
      <c r="G46" s="114" t="s">
        <v>2</v>
      </c>
    </row>
    <row r="47" spans="1:7" ht="15.75" x14ac:dyDescent="0.25">
      <c r="A47" s="150">
        <v>1</v>
      </c>
      <c r="B47" s="151" t="s">
        <v>1037</v>
      </c>
      <c r="C47" s="116"/>
      <c r="D47" s="116"/>
      <c r="E47" s="116"/>
      <c r="F47" s="108">
        <v>0</v>
      </c>
      <c r="G47" s="114"/>
    </row>
    <row r="48" spans="1:7" ht="15.75" x14ac:dyDescent="0.25">
      <c r="A48" s="150">
        <v>2</v>
      </c>
      <c r="B48" s="151" t="s">
        <v>1060</v>
      </c>
      <c r="C48" s="116"/>
      <c r="D48" s="116"/>
      <c r="E48" s="116"/>
      <c r="F48" s="108">
        <v>142418480</v>
      </c>
      <c r="G48" s="77"/>
    </row>
    <row r="49" spans="1:7" ht="15.75" x14ac:dyDescent="0.25">
      <c r="A49" s="150">
        <v>3</v>
      </c>
      <c r="B49" s="151" t="s">
        <v>153</v>
      </c>
      <c r="C49" s="116"/>
      <c r="D49" s="116"/>
      <c r="E49" s="116"/>
      <c r="F49" s="108">
        <v>0</v>
      </c>
      <c r="G49" s="77"/>
    </row>
    <row r="50" spans="1:7" ht="15.75" x14ac:dyDescent="0.25">
      <c r="A50" s="150">
        <v>4</v>
      </c>
      <c r="B50" s="151" t="s">
        <v>1049</v>
      </c>
      <c r="C50" s="116"/>
      <c r="D50" s="116"/>
      <c r="E50" s="116"/>
      <c r="F50" s="108">
        <v>0</v>
      </c>
      <c r="G50" s="77"/>
    </row>
    <row r="51" spans="1:7" ht="15.75" x14ac:dyDescent="0.25">
      <c r="A51" s="150">
        <v>5</v>
      </c>
      <c r="B51" s="151" t="s">
        <v>38</v>
      </c>
      <c r="C51" s="107"/>
      <c r="D51" s="107"/>
      <c r="E51" s="107"/>
      <c r="F51" s="108">
        <v>3560462</v>
      </c>
      <c r="G51" s="152"/>
    </row>
    <row r="52" spans="1:7" ht="15.75" x14ac:dyDescent="0.25">
      <c r="A52" s="150">
        <v>6</v>
      </c>
      <c r="B52" s="151" t="s">
        <v>227</v>
      </c>
      <c r="C52" s="107"/>
      <c r="D52" s="107"/>
      <c r="E52" s="107"/>
      <c r="F52" s="108">
        <v>809150</v>
      </c>
      <c r="G52" s="152"/>
    </row>
    <row r="53" spans="1:7" ht="15.75" x14ac:dyDescent="0.25">
      <c r="A53" s="150">
        <v>7</v>
      </c>
      <c r="B53" s="151" t="s">
        <v>548</v>
      </c>
      <c r="C53" s="107"/>
      <c r="D53" s="107"/>
      <c r="E53" s="107"/>
      <c r="F53" s="108">
        <v>0</v>
      </c>
      <c r="G53" s="152"/>
    </row>
    <row r="54" spans="1:7" ht="15.75" x14ac:dyDescent="0.25">
      <c r="A54" s="150">
        <v>8</v>
      </c>
      <c r="B54" s="151" t="s">
        <v>1323</v>
      </c>
      <c r="C54" s="107"/>
      <c r="D54" s="107"/>
      <c r="E54" s="107"/>
      <c r="F54" s="108">
        <v>0</v>
      </c>
      <c r="G54" s="152"/>
    </row>
    <row r="55" spans="1:7" ht="15.75" x14ac:dyDescent="0.25">
      <c r="A55" s="150">
        <v>9</v>
      </c>
      <c r="B55" s="151" t="s">
        <v>41</v>
      </c>
      <c r="C55" s="107"/>
      <c r="D55" s="107"/>
      <c r="E55" s="107"/>
      <c r="F55" s="108">
        <v>715768</v>
      </c>
      <c r="G55" s="152"/>
    </row>
    <row r="56" spans="1:7" ht="15.75" x14ac:dyDescent="0.25">
      <c r="A56" s="150">
        <v>10</v>
      </c>
      <c r="B56" s="151" t="s">
        <v>42</v>
      </c>
      <c r="C56" s="107"/>
      <c r="D56" s="107"/>
      <c r="E56" s="107"/>
      <c r="F56" s="108">
        <v>200000</v>
      </c>
      <c r="G56" s="152"/>
    </row>
    <row r="57" spans="1:7" ht="15.75" x14ac:dyDescent="0.25">
      <c r="A57" s="150"/>
      <c r="B57" s="151"/>
      <c r="C57" s="107"/>
      <c r="D57" s="107"/>
      <c r="E57" s="107"/>
      <c r="F57" s="108"/>
      <c r="G57" s="77">
        <f>SUM(F47:F56)</f>
        <v>147703860</v>
      </c>
    </row>
    <row r="58" spans="1:7" ht="15.75" x14ac:dyDescent="0.25">
      <c r="A58" s="150"/>
      <c r="B58" s="151"/>
      <c r="C58" s="153"/>
      <c r="D58" s="119"/>
      <c r="E58" s="107"/>
      <c r="F58" s="108"/>
      <c r="G58" s="77"/>
    </row>
    <row r="59" spans="1:7" ht="15.75" x14ac:dyDescent="0.25">
      <c r="A59" s="150">
        <v>11</v>
      </c>
      <c r="B59" s="18" t="s">
        <v>1623</v>
      </c>
      <c r="C59" s="141" t="s">
        <v>272</v>
      </c>
      <c r="D59" s="119" t="s">
        <v>1628</v>
      </c>
      <c r="E59" s="107" t="s">
        <v>1629</v>
      </c>
      <c r="F59" s="108"/>
      <c r="G59" s="77">
        <v>14000000</v>
      </c>
    </row>
    <row r="60" spans="1:7" ht="15.75" x14ac:dyDescent="0.25">
      <c r="A60" s="150"/>
      <c r="B60" s="18" t="s">
        <v>1624</v>
      </c>
      <c r="C60" s="141"/>
      <c r="D60" s="119"/>
      <c r="E60" s="107" t="s">
        <v>1630</v>
      </c>
      <c r="F60" s="108"/>
      <c r="G60" s="77"/>
    </row>
    <row r="61" spans="1:7" ht="15.75" x14ac:dyDescent="0.25">
      <c r="A61" s="150"/>
      <c r="B61" s="18"/>
      <c r="C61" s="141"/>
      <c r="D61" s="119"/>
      <c r="E61" s="107" t="s">
        <v>1631</v>
      </c>
      <c r="F61" s="108"/>
      <c r="G61" s="77"/>
    </row>
    <row r="62" spans="1:7" ht="15.75" x14ac:dyDescent="0.25">
      <c r="A62" s="150">
        <v>12</v>
      </c>
      <c r="B62" s="18" t="s">
        <v>612</v>
      </c>
      <c r="C62" s="26"/>
      <c r="D62" s="35" t="s">
        <v>232</v>
      </c>
      <c r="E62" s="107"/>
      <c r="F62" s="108"/>
      <c r="G62" s="77">
        <v>18333332</v>
      </c>
    </row>
    <row r="63" spans="1:7" ht="15.75" x14ac:dyDescent="0.25">
      <c r="A63" s="150"/>
      <c r="B63" s="18"/>
      <c r="C63" s="141"/>
      <c r="D63" s="119"/>
      <c r="E63" s="107"/>
      <c r="F63" s="108"/>
      <c r="G63" s="77"/>
    </row>
    <row r="64" spans="1:7" ht="15.75" x14ac:dyDescent="0.25">
      <c r="A64" s="150">
        <v>13</v>
      </c>
      <c r="B64" s="18" t="s">
        <v>1635</v>
      </c>
      <c r="C64" s="141" t="s">
        <v>272</v>
      </c>
      <c r="D64" s="119" t="s">
        <v>1634</v>
      </c>
      <c r="E64" s="107" t="s">
        <v>1633</v>
      </c>
      <c r="F64" s="108"/>
      <c r="G64" s="77">
        <v>7110987</v>
      </c>
    </row>
    <row r="65" spans="1:7" ht="15.75" x14ac:dyDescent="0.25">
      <c r="A65" s="150"/>
      <c r="B65" s="18" t="s">
        <v>1636</v>
      </c>
      <c r="C65" s="141"/>
      <c r="D65" s="119"/>
      <c r="E65" s="107"/>
      <c r="F65" s="108"/>
      <c r="G65" s="77"/>
    </row>
    <row r="66" spans="1:7" ht="15.75" x14ac:dyDescent="0.25">
      <c r="A66" s="150"/>
      <c r="B66" s="18"/>
      <c r="C66" s="141"/>
      <c r="D66" s="119"/>
      <c r="E66" s="107"/>
      <c r="F66" s="108"/>
      <c r="G66" s="77"/>
    </row>
    <row r="67" spans="1:7" ht="15.75" x14ac:dyDescent="0.25">
      <c r="A67" s="150">
        <v>14</v>
      </c>
      <c r="B67" s="18" t="s">
        <v>532</v>
      </c>
      <c r="C67" s="141" t="s">
        <v>272</v>
      </c>
      <c r="D67" s="177" t="s">
        <v>233</v>
      </c>
      <c r="E67" s="107"/>
      <c r="F67" s="108"/>
      <c r="G67" s="77">
        <v>18500000</v>
      </c>
    </row>
    <row r="68" spans="1:7" ht="15.75" x14ac:dyDescent="0.25">
      <c r="A68" s="150"/>
      <c r="B68" s="18"/>
      <c r="C68" s="141"/>
      <c r="D68" s="119"/>
      <c r="E68" s="107"/>
      <c r="F68" s="108"/>
      <c r="G68" s="77"/>
    </row>
    <row r="69" spans="1:7" s="129" customFormat="1" ht="15.75" x14ac:dyDescent="0.25">
      <c r="A69" s="150">
        <v>15</v>
      </c>
      <c r="B69" s="151" t="s">
        <v>1625</v>
      </c>
      <c r="C69" s="153" t="s">
        <v>272</v>
      </c>
      <c r="D69" s="119" t="s">
        <v>1632</v>
      </c>
      <c r="E69" s="107" t="s">
        <v>1633</v>
      </c>
      <c r="F69" s="108"/>
      <c r="G69" s="77">
        <v>2469</v>
      </c>
    </row>
    <row r="70" spans="1:7" ht="15.75" x14ac:dyDescent="0.25">
      <c r="A70" s="150"/>
      <c r="B70" s="18"/>
      <c r="C70" s="141"/>
      <c r="D70" s="119"/>
      <c r="E70" s="107"/>
      <c r="F70" s="108"/>
      <c r="G70" s="77"/>
    </row>
    <row r="71" spans="1:7" ht="15.75" x14ac:dyDescent="0.25">
      <c r="A71" s="150">
        <v>16</v>
      </c>
      <c r="B71" s="151" t="s">
        <v>1625</v>
      </c>
      <c r="C71" s="141" t="s">
        <v>611</v>
      </c>
      <c r="D71" s="119"/>
      <c r="E71" s="107"/>
      <c r="F71" s="108"/>
      <c r="G71" s="77">
        <v>13630000</v>
      </c>
    </row>
    <row r="72" spans="1:7" ht="15.75" x14ac:dyDescent="0.25">
      <c r="A72" s="150"/>
      <c r="B72" s="18" t="s">
        <v>1626</v>
      </c>
      <c r="C72" s="26"/>
      <c r="D72" s="119"/>
      <c r="E72" s="107"/>
      <c r="F72" s="108"/>
      <c r="G72" s="77"/>
    </row>
    <row r="73" spans="1:7" ht="15.75" x14ac:dyDescent="0.25">
      <c r="A73" s="150"/>
      <c r="B73" s="151"/>
      <c r="C73" s="107"/>
      <c r="D73" s="119"/>
      <c r="E73" s="107"/>
      <c r="F73" s="108"/>
      <c r="G73" s="77"/>
    </row>
    <row r="74" spans="1:7" ht="15.75" x14ac:dyDescent="0.25">
      <c r="A74" s="150"/>
      <c r="C74" s="107"/>
      <c r="D74" s="107"/>
      <c r="E74" s="107"/>
      <c r="F74" s="108"/>
      <c r="G74" s="77"/>
    </row>
    <row r="75" spans="1:7" ht="15.75" x14ac:dyDescent="0.25">
      <c r="A75" s="150"/>
      <c r="B75" s="151"/>
      <c r="C75" s="151"/>
      <c r="D75" s="151"/>
      <c r="E75" s="115" t="s">
        <v>43</v>
      </c>
      <c r="F75" s="108"/>
      <c r="G75" s="156">
        <f>SUM(G57:G74)</f>
        <v>219280648</v>
      </c>
    </row>
    <row r="76" spans="1:7" ht="15.75" x14ac:dyDescent="0.25">
      <c r="A76" s="158"/>
      <c r="B76" s="146"/>
      <c r="C76" s="146"/>
      <c r="D76" s="146"/>
      <c r="E76" s="146"/>
      <c r="F76" s="147"/>
      <c r="G76" s="147"/>
    </row>
    <row r="77" spans="1:7" ht="15.75" x14ac:dyDescent="0.25">
      <c r="A77" s="158"/>
      <c r="B77" s="146" t="s">
        <v>1627</v>
      </c>
      <c r="C77" s="146"/>
      <c r="D77" s="146"/>
      <c r="E77" s="146"/>
      <c r="F77" s="147"/>
      <c r="G77" s="146"/>
    </row>
    <row r="78" spans="1:7" x14ac:dyDescent="0.25">
      <c r="A78" s="159"/>
      <c r="B78" s="160" t="s">
        <v>976</v>
      </c>
      <c r="C78" s="160" t="s">
        <v>31</v>
      </c>
      <c r="D78" s="129"/>
      <c r="E78" s="159" t="s">
        <v>36</v>
      </c>
      <c r="F78" s="148"/>
      <c r="G78" s="129"/>
    </row>
    <row r="79" spans="1:7" x14ac:dyDescent="0.25">
      <c r="A79" s="159"/>
      <c r="B79" s="129"/>
      <c r="C79" s="129"/>
      <c r="D79" s="129"/>
      <c r="E79" s="129"/>
      <c r="F79" s="148"/>
      <c r="G79" s="129"/>
    </row>
    <row r="80" spans="1:7" x14ac:dyDescent="0.25">
      <c r="A80" s="159"/>
      <c r="B80" s="129"/>
      <c r="C80" s="129"/>
      <c r="D80" s="129"/>
      <c r="E80" s="129"/>
      <c r="F80" s="148"/>
      <c r="G80" s="129"/>
    </row>
    <row r="81" spans="1:7" x14ac:dyDescent="0.25">
      <c r="A81" s="159"/>
      <c r="B81" s="129"/>
      <c r="C81" s="129"/>
      <c r="D81" s="129"/>
      <c r="E81" s="129"/>
      <c r="F81" s="148"/>
      <c r="G81" s="129"/>
    </row>
    <row r="82" spans="1:7" x14ac:dyDescent="0.25">
      <c r="A82" s="159"/>
      <c r="B82" s="129"/>
      <c r="C82" s="129"/>
      <c r="D82" s="129"/>
      <c r="E82" s="129"/>
      <c r="F82" s="148"/>
      <c r="G82" s="129"/>
    </row>
    <row r="83" spans="1:7" x14ac:dyDescent="0.25">
      <c r="A83" s="129"/>
      <c r="B83" s="161" t="s">
        <v>977</v>
      </c>
      <c r="C83" s="162" t="s">
        <v>768</v>
      </c>
      <c r="D83" s="162"/>
      <c r="E83" s="162" t="s">
        <v>3</v>
      </c>
      <c r="F83" s="163" t="s">
        <v>1413</v>
      </c>
      <c r="G83" s="129"/>
    </row>
    <row r="84" spans="1:7" x14ac:dyDescent="0.25">
      <c r="A84" s="129"/>
      <c r="B84" s="160" t="s">
        <v>978</v>
      </c>
      <c r="C84" s="129" t="s">
        <v>33</v>
      </c>
      <c r="D84" s="129"/>
      <c r="E84" s="129" t="s">
        <v>6</v>
      </c>
      <c r="F84" s="148" t="s">
        <v>37</v>
      </c>
      <c r="G84" s="129"/>
    </row>
    <row r="86" spans="1:7" ht="15.75" x14ac:dyDescent="0.25">
      <c r="A86" s="2" t="s">
        <v>0</v>
      </c>
      <c r="B86" s="3"/>
      <c r="C86" s="3"/>
      <c r="D86" s="3"/>
      <c r="E86" s="3"/>
      <c r="F86" s="9"/>
      <c r="G86" s="4"/>
    </row>
    <row r="87" spans="1:7" ht="15.75" x14ac:dyDescent="0.25">
      <c r="A87" s="47" t="s">
        <v>1637</v>
      </c>
      <c r="B87" s="48"/>
      <c r="C87" s="2"/>
      <c r="D87" s="2"/>
      <c r="E87" s="2"/>
      <c r="F87" s="10"/>
      <c r="G87" s="4"/>
    </row>
    <row r="88" spans="1:7" ht="15.75" x14ac:dyDescent="0.25">
      <c r="A88" s="47"/>
      <c r="B88" s="48"/>
      <c r="C88" s="2"/>
      <c r="D88" s="2"/>
      <c r="E88" s="2"/>
      <c r="F88" s="10"/>
      <c r="G88" s="4"/>
    </row>
    <row r="89" spans="1:7" ht="15.75" x14ac:dyDescent="0.25">
      <c r="A89" s="145" t="s">
        <v>465</v>
      </c>
      <c r="B89" s="145"/>
      <c r="C89" s="146"/>
      <c r="D89" s="146"/>
      <c r="E89" s="146"/>
      <c r="F89" s="147"/>
      <c r="G89" s="146"/>
    </row>
    <row r="90" spans="1:7" ht="15.75" x14ac:dyDescent="0.25">
      <c r="A90" s="145" t="s">
        <v>1638</v>
      </c>
      <c r="B90" s="145"/>
      <c r="C90" s="146"/>
      <c r="D90" s="146"/>
      <c r="E90" s="146"/>
      <c r="F90" s="147"/>
      <c r="G90" s="146"/>
    </row>
    <row r="91" spans="1:7" ht="15.75" x14ac:dyDescent="0.25">
      <c r="A91" s="145" t="s">
        <v>1639</v>
      </c>
      <c r="B91" s="145"/>
      <c r="C91" s="146"/>
      <c r="D91" s="146"/>
      <c r="E91" s="146"/>
      <c r="F91" s="147"/>
      <c r="G91" s="146"/>
    </row>
    <row r="92" spans="1:7" x14ac:dyDescent="0.25">
      <c r="A92" s="129"/>
      <c r="B92" s="129"/>
      <c r="C92" s="129"/>
      <c r="D92" s="129"/>
      <c r="E92" s="129"/>
      <c r="F92" s="148"/>
      <c r="G92" s="129"/>
    </row>
    <row r="93" spans="1:7" ht="15.75" x14ac:dyDescent="0.25">
      <c r="A93" s="114" t="s">
        <v>13</v>
      </c>
      <c r="B93" s="115" t="s">
        <v>12</v>
      </c>
      <c r="C93" s="116" t="s">
        <v>15</v>
      </c>
      <c r="D93" s="170" t="s">
        <v>521</v>
      </c>
      <c r="E93" s="116" t="s">
        <v>1</v>
      </c>
      <c r="F93" s="117" t="s">
        <v>8</v>
      </c>
      <c r="G93" s="114" t="s">
        <v>2</v>
      </c>
    </row>
    <row r="94" spans="1:7" ht="15.75" x14ac:dyDescent="0.25">
      <c r="A94" s="150">
        <v>1</v>
      </c>
      <c r="B94" s="151" t="s">
        <v>1037</v>
      </c>
      <c r="C94" s="116"/>
      <c r="D94" s="116"/>
      <c r="E94" s="116"/>
      <c r="F94" s="108">
        <v>3292300</v>
      </c>
      <c r="G94" s="114"/>
    </row>
    <row r="95" spans="1:7" ht="15.75" x14ac:dyDescent="0.25">
      <c r="A95" s="150">
        <v>2</v>
      </c>
      <c r="B95" s="151" t="s">
        <v>1060</v>
      </c>
      <c r="C95" s="116"/>
      <c r="D95" s="116"/>
      <c r="E95" s="116"/>
      <c r="F95" s="108">
        <v>157046506</v>
      </c>
      <c r="G95" s="77"/>
    </row>
    <row r="96" spans="1:7" ht="15.75" x14ac:dyDescent="0.25">
      <c r="A96" s="150">
        <v>3</v>
      </c>
      <c r="B96" s="151" t="s">
        <v>153</v>
      </c>
      <c r="C96" s="116"/>
      <c r="D96" s="116"/>
      <c r="E96" s="116"/>
      <c r="F96" s="108">
        <v>0</v>
      </c>
      <c r="G96" s="77"/>
    </row>
    <row r="97" spans="1:8" ht="15.75" x14ac:dyDescent="0.25">
      <c r="A97" s="150">
        <v>4</v>
      </c>
      <c r="B97" s="151" t="s">
        <v>1049</v>
      </c>
      <c r="C97" s="116"/>
      <c r="D97" s="116"/>
      <c r="E97" s="116"/>
      <c r="F97" s="108">
        <v>0</v>
      </c>
      <c r="G97" s="77"/>
    </row>
    <row r="98" spans="1:8" ht="15.75" x14ac:dyDescent="0.25">
      <c r="A98" s="150">
        <v>5</v>
      </c>
      <c r="B98" s="151" t="s">
        <v>38</v>
      </c>
      <c r="C98" s="107"/>
      <c r="D98" s="107"/>
      <c r="E98" s="107"/>
      <c r="F98" s="108">
        <v>4008470</v>
      </c>
      <c r="G98" s="152"/>
    </row>
    <row r="99" spans="1:8" ht="15.75" x14ac:dyDescent="0.25">
      <c r="A99" s="150">
        <v>6</v>
      </c>
      <c r="B99" s="151" t="s">
        <v>227</v>
      </c>
      <c r="C99" s="107"/>
      <c r="D99" s="107"/>
      <c r="E99" s="107"/>
      <c r="F99" s="108">
        <v>0</v>
      </c>
      <c r="G99" s="152"/>
    </row>
    <row r="100" spans="1:8" ht="15.75" x14ac:dyDescent="0.25">
      <c r="A100" s="150">
        <v>7</v>
      </c>
      <c r="B100" s="151" t="s">
        <v>548</v>
      </c>
      <c r="C100" s="107"/>
      <c r="D100" s="107"/>
      <c r="E100" s="107"/>
      <c r="F100" s="108">
        <v>0</v>
      </c>
      <c r="G100" s="152"/>
    </row>
    <row r="101" spans="1:8" ht="15.75" x14ac:dyDescent="0.25">
      <c r="A101" s="150">
        <v>8</v>
      </c>
      <c r="B101" s="151" t="s">
        <v>1323</v>
      </c>
      <c r="C101" s="107"/>
      <c r="D101" s="107"/>
      <c r="E101" s="107"/>
      <c r="F101" s="108">
        <v>0</v>
      </c>
      <c r="G101" s="152"/>
    </row>
    <row r="102" spans="1:8" ht="15.75" x14ac:dyDescent="0.25">
      <c r="A102" s="150">
        <v>9</v>
      </c>
      <c r="B102" s="151" t="s">
        <v>41</v>
      </c>
      <c r="C102" s="107"/>
      <c r="D102" s="107"/>
      <c r="E102" s="107"/>
      <c r="F102" s="108">
        <v>1000000</v>
      </c>
      <c r="G102" s="152"/>
    </row>
    <row r="103" spans="1:8" ht="15.75" x14ac:dyDescent="0.25">
      <c r="A103" s="150">
        <v>10</v>
      </c>
      <c r="B103" s="151" t="s">
        <v>42</v>
      </c>
      <c r="C103" s="107"/>
      <c r="D103" s="107"/>
      <c r="E103" s="107"/>
      <c r="F103" s="108">
        <v>200000</v>
      </c>
      <c r="G103" s="152"/>
    </row>
    <row r="104" spans="1:8" ht="15.75" x14ac:dyDescent="0.25">
      <c r="A104" s="150"/>
      <c r="B104" s="151"/>
      <c r="C104" s="107"/>
      <c r="D104" s="107"/>
      <c r="E104" s="107"/>
      <c r="F104" s="108"/>
      <c r="G104" s="77">
        <f>SUM(F94:F103)</f>
        <v>165547276</v>
      </c>
    </row>
    <row r="105" spans="1:8" ht="15.75" x14ac:dyDescent="0.25">
      <c r="A105" s="150"/>
      <c r="B105" s="151"/>
      <c r="C105" s="153"/>
      <c r="D105" s="119"/>
      <c r="E105" s="107"/>
      <c r="F105" s="108"/>
      <c r="G105" s="77"/>
    </row>
    <row r="106" spans="1:8" ht="15.75" x14ac:dyDescent="0.25">
      <c r="A106" s="150">
        <v>11</v>
      </c>
      <c r="B106" s="18" t="s">
        <v>1641</v>
      </c>
      <c r="C106" s="153" t="s">
        <v>272</v>
      </c>
      <c r="D106" s="119" t="s">
        <v>1642</v>
      </c>
      <c r="E106" s="107" t="s">
        <v>1643</v>
      </c>
      <c r="F106" s="108"/>
      <c r="G106" s="77">
        <v>50000000</v>
      </c>
    </row>
    <row r="107" spans="1:8" ht="15.75" x14ac:dyDescent="0.25">
      <c r="A107" s="150"/>
      <c r="B107" s="18"/>
      <c r="C107" s="141"/>
      <c r="D107" s="119"/>
      <c r="E107" s="107"/>
      <c r="F107" s="108"/>
      <c r="G107" s="77"/>
    </row>
    <row r="108" spans="1:8" ht="15.75" x14ac:dyDescent="0.25">
      <c r="A108" s="150">
        <v>12</v>
      </c>
      <c r="B108" s="18" t="s">
        <v>1641</v>
      </c>
      <c r="C108" s="141" t="s">
        <v>611</v>
      </c>
      <c r="D108" s="119"/>
      <c r="E108" s="107"/>
      <c r="F108" s="108"/>
      <c r="G108" s="77">
        <v>50000000</v>
      </c>
      <c r="H108" s="121" t="s">
        <v>1644</v>
      </c>
    </row>
    <row r="109" spans="1:8" ht="15.75" x14ac:dyDescent="0.25">
      <c r="A109" s="150"/>
      <c r="B109" s="151"/>
      <c r="C109" s="107"/>
      <c r="D109" s="119"/>
      <c r="E109" s="107"/>
      <c r="F109" s="108"/>
      <c r="G109" s="77"/>
    </row>
    <row r="110" spans="1:8" ht="15.75" x14ac:dyDescent="0.25">
      <c r="A110" s="150"/>
      <c r="C110" s="107"/>
      <c r="D110" s="107"/>
      <c r="E110" s="107"/>
      <c r="F110" s="108"/>
      <c r="G110" s="77"/>
    </row>
    <row r="111" spans="1:8" ht="15.75" x14ac:dyDescent="0.25">
      <c r="A111" s="150"/>
      <c r="B111" s="151"/>
      <c r="C111" s="151"/>
      <c r="D111" s="151"/>
      <c r="E111" s="115" t="s">
        <v>43</v>
      </c>
      <c r="F111" s="108"/>
      <c r="G111" s="156">
        <f>SUM(G104:G110)</f>
        <v>265547276</v>
      </c>
    </row>
    <row r="112" spans="1:8" ht="15.75" x14ac:dyDescent="0.25">
      <c r="A112" s="158"/>
      <c r="B112" s="146"/>
      <c r="C112" s="146"/>
      <c r="D112" s="146"/>
      <c r="E112" s="146"/>
      <c r="F112" s="147"/>
      <c r="G112" s="147"/>
    </row>
    <row r="113" spans="1:7" ht="15.75" x14ac:dyDescent="0.25">
      <c r="A113" s="158"/>
      <c r="B113" s="146" t="s">
        <v>1640</v>
      </c>
      <c r="C113" s="146"/>
      <c r="D113" s="146"/>
      <c r="E113" s="146"/>
      <c r="F113" s="147"/>
      <c r="G113" s="146"/>
    </row>
    <row r="114" spans="1:7" x14ac:dyDescent="0.25">
      <c r="A114" s="159"/>
      <c r="B114" s="160" t="s">
        <v>976</v>
      </c>
      <c r="C114" s="160" t="s">
        <v>31</v>
      </c>
      <c r="D114" s="129"/>
      <c r="E114" s="159" t="s">
        <v>36</v>
      </c>
      <c r="F114" s="148"/>
      <c r="G114" s="129"/>
    </row>
    <row r="115" spans="1:7" x14ac:dyDescent="0.25">
      <c r="A115" s="159"/>
      <c r="B115" s="129"/>
      <c r="C115" s="129"/>
      <c r="D115" s="129"/>
      <c r="E115" s="129"/>
      <c r="F115" s="148"/>
      <c r="G115" s="129"/>
    </row>
    <row r="116" spans="1:7" x14ac:dyDescent="0.25">
      <c r="A116" s="159"/>
      <c r="B116" s="129"/>
      <c r="C116" s="129"/>
      <c r="D116" s="129"/>
      <c r="E116" s="129"/>
      <c r="F116" s="148"/>
      <c r="G116" s="129"/>
    </row>
    <row r="117" spans="1:7" x14ac:dyDescent="0.25">
      <c r="A117" s="159"/>
      <c r="B117" s="129"/>
      <c r="C117" s="129"/>
      <c r="D117" s="129"/>
      <c r="E117" s="129"/>
      <c r="F117" s="148"/>
      <c r="G117" s="129"/>
    </row>
    <row r="118" spans="1:7" x14ac:dyDescent="0.25">
      <c r="A118" s="159"/>
      <c r="B118" s="129"/>
      <c r="C118" s="129"/>
      <c r="D118" s="129"/>
      <c r="E118" s="129"/>
      <c r="F118" s="148"/>
      <c r="G118" s="129"/>
    </row>
    <row r="119" spans="1:7" x14ac:dyDescent="0.25">
      <c r="A119" s="129"/>
      <c r="B119" s="161" t="s">
        <v>977</v>
      </c>
      <c r="C119" s="162" t="s">
        <v>768</v>
      </c>
      <c r="D119" s="162"/>
      <c r="E119" s="162" t="s">
        <v>3</v>
      </c>
      <c r="F119" s="163" t="s">
        <v>1413</v>
      </c>
      <c r="G119" s="129"/>
    </row>
    <row r="120" spans="1:7" x14ac:dyDescent="0.25">
      <c r="A120" s="129"/>
      <c r="B120" s="160" t="s">
        <v>978</v>
      </c>
      <c r="C120" s="129" t="s">
        <v>33</v>
      </c>
      <c r="D120" s="129"/>
      <c r="E120" s="129" t="s">
        <v>6</v>
      </c>
      <c r="F120" s="148" t="s">
        <v>37</v>
      </c>
      <c r="G120" s="129"/>
    </row>
  </sheetData>
  <pageMargins left="0.3" right="0.7" top="0.3" bottom="0.75" header="0.3" footer="0.3"/>
  <pageSetup paperSize="5" scale="75" orientation="landscape" horizontalDpi="4294967293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D19" sqref="D19"/>
    </sheetView>
  </sheetViews>
  <sheetFormatPr defaultRowHeight="15" x14ac:dyDescent="0.25"/>
  <cols>
    <col min="1" max="1" width="4.5703125" style="1" customWidth="1"/>
    <col min="2" max="2" width="51.5703125" style="1" customWidth="1"/>
    <col min="3" max="3" width="20.5703125" style="1" customWidth="1"/>
    <col min="4" max="4" width="22.140625" style="1" customWidth="1"/>
    <col min="5" max="5" width="41.5703125" style="1" customWidth="1"/>
    <col min="6" max="6" width="16.42578125" style="1" customWidth="1"/>
    <col min="7" max="7" width="17.7109375" style="1" customWidth="1"/>
    <col min="8" max="16384" width="9.140625" style="1"/>
  </cols>
  <sheetData>
    <row r="1" spans="1:7" ht="15.75" x14ac:dyDescent="0.25">
      <c r="A1" s="2" t="s">
        <v>0</v>
      </c>
      <c r="B1" s="3"/>
      <c r="C1" s="3"/>
      <c r="D1" s="3"/>
      <c r="E1" s="3"/>
      <c r="F1" s="9"/>
      <c r="G1" s="4"/>
    </row>
    <row r="2" spans="1:7" ht="15.75" x14ac:dyDescent="0.25">
      <c r="A2" s="47" t="s">
        <v>1654</v>
      </c>
      <c r="B2" s="48"/>
      <c r="C2" s="2"/>
      <c r="D2" s="2"/>
      <c r="E2" s="2"/>
      <c r="F2" s="10"/>
      <c r="G2" s="4"/>
    </row>
    <row r="3" spans="1:7" ht="15.75" x14ac:dyDescent="0.25">
      <c r="A3" s="47"/>
      <c r="B3" s="48"/>
      <c r="C3" s="2"/>
      <c r="D3" s="2"/>
      <c r="E3" s="2"/>
      <c r="F3" s="10"/>
      <c r="G3" s="4"/>
    </row>
    <row r="4" spans="1:7" ht="15.75" x14ac:dyDescent="0.25">
      <c r="A4" s="172" t="s">
        <v>1645</v>
      </c>
      <c r="B4" s="145"/>
      <c r="C4" s="146"/>
      <c r="D4" s="146"/>
      <c r="E4" s="146"/>
      <c r="F4" s="147"/>
      <c r="G4" s="146"/>
    </row>
    <row r="5" spans="1:7" ht="15.75" x14ac:dyDescent="0.25">
      <c r="A5" s="145" t="s">
        <v>1646</v>
      </c>
      <c r="B5" s="145"/>
      <c r="C5" s="146"/>
      <c r="D5" s="146"/>
      <c r="E5" s="146"/>
      <c r="F5" s="147"/>
      <c r="G5" s="146"/>
    </row>
    <row r="6" spans="1:7" ht="15.75" x14ac:dyDescent="0.25">
      <c r="A6" s="145" t="s">
        <v>776</v>
      </c>
      <c r="B6" s="145"/>
      <c r="C6" s="146"/>
      <c r="D6" s="146"/>
      <c r="E6" s="146"/>
      <c r="F6" s="147"/>
      <c r="G6" s="146"/>
    </row>
    <row r="7" spans="1:7" x14ac:dyDescent="0.25">
      <c r="A7" s="129"/>
      <c r="B7" s="129"/>
      <c r="C7" s="129"/>
      <c r="D7" s="129"/>
      <c r="E7" s="129"/>
      <c r="F7" s="148"/>
      <c r="G7" s="129"/>
    </row>
    <row r="8" spans="1:7" ht="15.75" x14ac:dyDescent="0.25">
      <c r="A8" s="114" t="s">
        <v>13</v>
      </c>
      <c r="B8" s="115" t="s">
        <v>12</v>
      </c>
      <c r="C8" s="116" t="s">
        <v>15</v>
      </c>
      <c r="D8" s="170" t="s">
        <v>521</v>
      </c>
      <c r="E8" s="116" t="s">
        <v>1</v>
      </c>
      <c r="F8" s="117" t="s">
        <v>8</v>
      </c>
      <c r="G8" s="114" t="s">
        <v>2</v>
      </c>
    </row>
    <row r="9" spans="1:7" ht="15.75" x14ac:dyDescent="0.25">
      <c r="A9" s="150">
        <v>1</v>
      </c>
      <c r="B9" s="151" t="s">
        <v>1037</v>
      </c>
      <c r="C9" s="116"/>
      <c r="D9" s="116"/>
      <c r="E9" s="116"/>
      <c r="F9" s="108">
        <v>0</v>
      </c>
      <c r="G9" s="114"/>
    </row>
    <row r="10" spans="1:7" ht="15.75" x14ac:dyDescent="0.25">
      <c r="A10" s="150">
        <v>2</v>
      </c>
      <c r="B10" s="151" t="s">
        <v>1060</v>
      </c>
      <c r="C10" s="116"/>
      <c r="D10" s="116"/>
      <c r="E10" s="116"/>
      <c r="F10" s="108">
        <v>0</v>
      </c>
      <c r="G10" s="77"/>
    </row>
    <row r="11" spans="1:7" ht="15.75" x14ac:dyDescent="0.25">
      <c r="A11" s="150">
        <v>3</v>
      </c>
      <c r="B11" s="151" t="s">
        <v>153</v>
      </c>
      <c r="C11" s="116"/>
      <c r="D11" s="116"/>
      <c r="E11" s="116"/>
      <c r="F11" s="108">
        <v>0</v>
      </c>
      <c r="G11" s="77"/>
    </row>
    <row r="12" spans="1:7" ht="15.75" x14ac:dyDescent="0.25">
      <c r="A12" s="150">
        <v>4</v>
      </c>
      <c r="B12" s="151" t="s">
        <v>1049</v>
      </c>
      <c r="C12" s="116"/>
      <c r="D12" s="116"/>
      <c r="E12" s="116"/>
      <c r="F12" s="108">
        <v>0</v>
      </c>
      <c r="G12" s="77"/>
    </row>
    <row r="13" spans="1:7" ht="15.75" x14ac:dyDescent="0.25">
      <c r="A13" s="150">
        <v>5</v>
      </c>
      <c r="B13" s="151" t="s">
        <v>38</v>
      </c>
      <c r="C13" s="107"/>
      <c r="D13" s="107"/>
      <c r="E13" s="107"/>
      <c r="F13" s="108">
        <v>0</v>
      </c>
      <c r="G13" s="152"/>
    </row>
    <row r="14" spans="1:7" ht="15.75" x14ac:dyDescent="0.25">
      <c r="A14" s="150">
        <v>6</v>
      </c>
      <c r="B14" s="151" t="s">
        <v>227</v>
      </c>
      <c r="C14" s="107"/>
      <c r="D14" s="107"/>
      <c r="E14" s="107"/>
      <c r="F14" s="108">
        <v>0</v>
      </c>
      <c r="G14" s="152"/>
    </row>
    <row r="15" spans="1:7" ht="15.75" x14ac:dyDescent="0.25">
      <c r="A15" s="150">
        <v>7</v>
      </c>
      <c r="B15" s="151" t="s">
        <v>548</v>
      </c>
      <c r="C15" s="107"/>
      <c r="D15" s="107"/>
      <c r="E15" s="107"/>
      <c r="F15" s="108">
        <v>0</v>
      </c>
      <c r="G15" s="152"/>
    </row>
    <row r="16" spans="1:7" ht="15.75" x14ac:dyDescent="0.25">
      <c r="A16" s="150">
        <v>8</v>
      </c>
      <c r="B16" s="151" t="s">
        <v>1323</v>
      </c>
      <c r="C16" s="107"/>
      <c r="D16" s="107"/>
      <c r="E16" s="107"/>
      <c r="F16" s="108">
        <v>0</v>
      </c>
      <c r="G16" s="152"/>
    </row>
    <row r="17" spans="1:7" ht="15.75" x14ac:dyDescent="0.25">
      <c r="A17" s="150">
        <v>9</v>
      </c>
      <c r="B17" s="151" t="s">
        <v>41</v>
      </c>
      <c r="C17" s="107"/>
      <c r="D17" s="107"/>
      <c r="E17" s="107"/>
      <c r="F17" s="108">
        <v>700000</v>
      </c>
      <c r="G17" s="152"/>
    </row>
    <row r="18" spans="1:7" ht="15.75" x14ac:dyDescent="0.25">
      <c r="A18" s="150">
        <v>10</v>
      </c>
      <c r="B18" s="151" t="s">
        <v>42</v>
      </c>
      <c r="C18" s="107"/>
      <c r="D18" s="107"/>
      <c r="E18" s="107"/>
      <c r="F18" s="108">
        <v>200000</v>
      </c>
      <c r="G18" s="152"/>
    </row>
    <row r="19" spans="1:7" ht="15.75" x14ac:dyDescent="0.25">
      <c r="A19" s="150"/>
      <c r="B19" s="151"/>
      <c r="C19" s="107"/>
      <c r="D19" s="107"/>
      <c r="E19" s="107"/>
      <c r="F19" s="108"/>
      <c r="G19" s="77">
        <f>SUM(F9:F18)</f>
        <v>900000</v>
      </c>
    </row>
    <row r="20" spans="1:7" ht="15.75" x14ac:dyDescent="0.25">
      <c r="A20" s="150"/>
      <c r="B20" s="151"/>
      <c r="C20" s="153"/>
      <c r="D20" s="119"/>
      <c r="E20" s="107"/>
      <c r="F20" s="108"/>
      <c r="G20" s="77"/>
    </row>
    <row r="21" spans="1:7" ht="15.75" x14ac:dyDescent="0.25">
      <c r="A21" s="150">
        <v>12</v>
      </c>
      <c r="B21" s="18" t="s">
        <v>1647</v>
      </c>
      <c r="C21" s="141" t="s">
        <v>611</v>
      </c>
      <c r="D21" s="119"/>
      <c r="E21" s="107"/>
      <c r="F21" s="108"/>
      <c r="G21" s="77">
        <v>100000000</v>
      </c>
    </row>
    <row r="22" spans="1:7" ht="15.75" x14ac:dyDescent="0.25">
      <c r="A22" s="150"/>
      <c r="B22" s="151"/>
      <c r="C22" s="107"/>
      <c r="D22" s="119"/>
      <c r="E22" s="107"/>
      <c r="F22" s="108"/>
      <c r="G22" s="77"/>
    </row>
    <row r="23" spans="1:7" ht="15.75" x14ac:dyDescent="0.25">
      <c r="A23" s="150"/>
      <c r="C23" s="107"/>
      <c r="D23" s="107"/>
      <c r="E23" s="107"/>
      <c r="F23" s="108"/>
      <c r="G23" s="77"/>
    </row>
    <row r="24" spans="1:7" ht="15.75" x14ac:dyDescent="0.25">
      <c r="A24" s="150"/>
      <c r="B24" s="151"/>
      <c r="C24" s="151"/>
      <c r="D24" s="151"/>
      <c r="E24" s="115" t="s">
        <v>43</v>
      </c>
      <c r="F24" s="108"/>
      <c r="G24" s="156">
        <f>SUM(G19:G23)</f>
        <v>100900000</v>
      </c>
    </row>
    <row r="25" spans="1:7" ht="15.75" x14ac:dyDescent="0.25">
      <c r="A25" s="158"/>
      <c r="B25" s="146"/>
      <c r="C25" s="146"/>
      <c r="D25" s="146"/>
      <c r="E25" s="146"/>
      <c r="F25" s="147"/>
      <c r="G25" s="147"/>
    </row>
    <row r="26" spans="1:7" ht="15.75" x14ac:dyDescent="0.25">
      <c r="A26" s="158"/>
      <c r="B26" s="146" t="s">
        <v>1655</v>
      </c>
      <c r="C26" s="146"/>
      <c r="D26" s="146"/>
      <c r="E26" s="146"/>
      <c r="F26" s="147"/>
      <c r="G26" s="146"/>
    </row>
    <row r="27" spans="1:7" x14ac:dyDescent="0.25">
      <c r="A27" s="159"/>
      <c r="B27" s="160" t="s">
        <v>976</v>
      </c>
      <c r="C27" s="160" t="s">
        <v>31</v>
      </c>
      <c r="D27" s="129"/>
      <c r="E27" s="159" t="s">
        <v>36</v>
      </c>
      <c r="F27" s="148"/>
      <c r="G27" s="129"/>
    </row>
    <row r="28" spans="1:7" x14ac:dyDescent="0.25">
      <c r="A28" s="159"/>
      <c r="B28" s="129"/>
      <c r="C28" s="129"/>
      <c r="D28" s="129"/>
      <c r="E28" s="129"/>
      <c r="F28" s="148"/>
      <c r="G28" s="129"/>
    </row>
    <row r="29" spans="1:7" x14ac:dyDescent="0.25">
      <c r="A29" s="159"/>
      <c r="B29" s="129"/>
      <c r="C29" s="129"/>
      <c r="D29" s="129"/>
      <c r="E29" s="129"/>
      <c r="F29" s="148"/>
      <c r="G29" s="129"/>
    </row>
    <row r="30" spans="1:7" x14ac:dyDescent="0.25">
      <c r="A30" s="159"/>
      <c r="B30" s="129"/>
      <c r="C30" s="129"/>
      <c r="D30" s="129"/>
      <c r="E30" s="129"/>
      <c r="F30" s="148"/>
      <c r="G30" s="129"/>
    </row>
    <row r="31" spans="1:7" x14ac:dyDescent="0.25">
      <c r="A31" s="159"/>
      <c r="B31" s="129"/>
      <c r="C31" s="129"/>
      <c r="D31" s="129"/>
      <c r="E31" s="129"/>
      <c r="F31" s="148"/>
      <c r="G31" s="129"/>
    </row>
    <row r="32" spans="1:7" x14ac:dyDescent="0.25">
      <c r="A32" s="129"/>
      <c r="B32" s="161" t="s">
        <v>977</v>
      </c>
      <c r="C32" s="162" t="s">
        <v>768</v>
      </c>
      <c r="D32" s="162"/>
      <c r="E32" s="162" t="s">
        <v>3</v>
      </c>
      <c r="F32" s="163" t="s">
        <v>1413</v>
      </c>
      <c r="G32" s="129"/>
    </row>
    <row r="33" spans="1:7" x14ac:dyDescent="0.25">
      <c r="A33" s="129"/>
      <c r="B33" s="160" t="s">
        <v>978</v>
      </c>
      <c r="C33" s="129" t="s">
        <v>33</v>
      </c>
      <c r="D33" s="129"/>
      <c r="E33" s="129" t="s">
        <v>6</v>
      </c>
      <c r="F33" s="148" t="s">
        <v>37</v>
      </c>
      <c r="G33" s="129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5"/>
  <sheetViews>
    <sheetView workbookViewId="0">
      <selection activeCell="D6" sqref="D6"/>
    </sheetView>
  </sheetViews>
  <sheetFormatPr defaultRowHeight="15" x14ac:dyDescent="0.25"/>
  <cols>
    <col min="1" max="1" width="4.5703125" style="1" customWidth="1"/>
    <col min="2" max="2" width="51.5703125" style="1" customWidth="1"/>
    <col min="3" max="3" width="20.5703125" style="1" customWidth="1"/>
    <col min="4" max="4" width="22.140625" style="1" customWidth="1"/>
    <col min="5" max="5" width="41.5703125" style="1" customWidth="1"/>
    <col min="6" max="6" width="16.42578125" style="1" customWidth="1"/>
    <col min="7" max="7" width="17.7109375" style="1" customWidth="1"/>
    <col min="8" max="16384" width="9.140625" style="1"/>
  </cols>
  <sheetData>
    <row r="1" spans="1:7" ht="15.75" x14ac:dyDescent="0.25">
      <c r="A1" s="2" t="s">
        <v>0</v>
      </c>
      <c r="B1" s="3"/>
      <c r="C1" s="3"/>
      <c r="D1" s="3"/>
      <c r="E1" s="3"/>
      <c r="F1" s="9"/>
      <c r="G1" s="4"/>
    </row>
    <row r="2" spans="1:7" ht="15.75" x14ac:dyDescent="0.25">
      <c r="A2" s="47" t="s">
        <v>1648</v>
      </c>
      <c r="B2" s="48"/>
      <c r="C2" s="2"/>
      <c r="D2" s="2"/>
      <c r="E2" s="2"/>
      <c r="F2" s="10"/>
      <c r="G2" s="4"/>
    </row>
    <row r="3" spans="1:7" ht="15.75" x14ac:dyDescent="0.25">
      <c r="A3" s="47"/>
      <c r="B3" s="48"/>
      <c r="C3" s="2"/>
      <c r="D3" s="2"/>
      <c r="E3" s="2"/>
      <c r="F3" s="10"/>
      <c r="G3" s="4"/>
    </row>
    <row r="4" spans="1:7" ht="15.75" x14ac:dyDescent="0.25">
      <c r="A4" s="172" t="s">
        <v>986</v>
      </c>
      <c r="B4" s="145"/>
      <c r="C4" s="146"/>
      <c r="D4" s="146"/>
      <c r="E4" s="146"/>
      <c r="F4" s="147"/>
      <c r="G4" s="146"/>
    </row>
    <row r="5" spans="1:7" ht="15.75" x14ac:dyDescent="0.25">
      <c r="A5" s="145" t="s">
        <v>897</v>
      </c>
      <c r="B5" s="145"/>
      <c r="C5" s="146"/>
      <c r="D5" s="146"/>
      <c r="E5" s="146"/>
      <c r="F5" s="147"/>
      <c r="G5" s="146"/>
    </row>
    <row r="6" spans="1:7" ht="15.75" x14ac:dyDescent="0.25">
      <c r="A6" s="145" t="s">
        <v>1649</v>
      </c>
      <c r="B6" s="145"/>
      <c r="C6" s="146"/>
      <c r="D6" s="146"/>
      <c r="E6" s="146"/>
      <c r="F6" s="147"/>
      <c r="G6" s="146"/>
    </row>
    <row r="7" spans="1:7" x14ac:dyDescent="0.25">
      <c r="A7" s="129"/>
      <c r="B7" s="129"/>
      <c r="C7" s="129"/>
      <c r="D7" s="129"/>
      <c r="E7" s="129"/>
      <c r="F7" s="148"/>
      <c r="G7" s="129"/>
    </row>
    <row r="8" spans="1:7" ht="15.75" x14ac:dyDescent="0.25">
      <c r="A8" s="114" t="s">
        <v>13</v>
      </c>
      <c r="B8" s="115" t="s">
        <v>12</v>
      </c>
      <c r="C8" s="116" t="s">
        <v>15</v>
      </c>
      <c r="D8" s="170" t="s">
        <v>521</v>
      </c>
      <c r="E8" s="116" t="s">
        <v>1</v>
      </c>
      <c r="F8" s="117" t="s">
        <v>8</v>
      </c>
      <c r="G8" s="114" t="s">
        <v>2</v>
      </c>
    </row>
    <row r="9" spans="1:7" ht="15.75" x14ac:dyDescent="0.25">
      <c r="A9" s="150">
        <v>1</v>
      </c>
      <c r="B9" s="151" t="s">
        <v>1037</v>
      </c>
      <c r="C9" s="116"/>
      <c r="D9" s="116"/>
      <c r="E9" s="116"/>
      <c r="F9" s="108">
        <v>0</v>
      </c>
      <c r="G9" s="114"/>
    </row>
    <row r="10" spans="1:7" ht="15.75" x14ac:dyDescent="0.25">
      <c r="A10" s="150">
        <v>2</v>
      </c>
      <c r="B10" s="151" t="s">
        <v>1060</v>
      </c>
      <c r="C10" s="116"/>
      <c r="D10" s="116"/>
      <c r="E10" s="116"/>
      <c r="F10" s="108">
        <v>57262873</v>
      </c>
      <c r="G10" s="77"/>
    </row>
    <row r="11" spans="1:7" ht="15.75" x14ac:dyDescent="0.25">
      <c r="A11" s="150">
        <v>3</v>
      </c>
      <c r="B11" s="151" t="s">
        <v>153</v>
      </c>
      <c r="C11" s="116"/>
      <c r="D11" s="116"/>
      <c r="E11" s="116"/>
      <c r="F11" s="108">
        <v>0</v>
      </c>
      <c r="G11" s="77"/>
    </row>
    <row r="12" spans="1:7" ht="15.75" x14ac:dyDescent="0.25">
      <c r="A12" s="150">
        <v>4</v>
      </c>
      <c r="B12" s="151" t="s">
        <v>1049</v>
      </c>
      <c r="C12" s="116"/>
      <c r="D12" s="116"/>
      <c r="E12" s="116"/>
      <c r="F12" s="108">
        <v>0</v>
      </c>
      <c r="G12" s="77"/>
    </row>
    <row r="13" spans="1:7" ht="15.75" x14ac:dyDescent="0.25">
      <c r="A13" s="150">
        <v>5</v>
      </c>
      <c r="B13" s="151" t="s">
        <v>38</v>
      </c>
      <c r="C13" s="107"/>
      <c r="D13" s="107"/>
      <c r="E13" s="107"/>
      <c r="F13" s="108">
        <v>1431572</v>
      </c>
      <c r="G13" s="152"/>
    </row>
    <row r="14" spans="1:7" ht="15.75" x14ac:dyDescent="0.25">
      <c r="A14" s="150">
        <v>6</v>
      </c>
      <c r="B14" s="151" t="s">
        <v>227</v>
      </c>
      <c r="C14" s="107"/>
      <c r="D14" s="107"/>
      <c r="E14" s="107"/>
      <c r="F14" s="108">
        <v>425325</v>
      </c>
      <c r="G14" s="152"/>
    </row>
    <row r="15" spans="1:7" ht="15.75" x14ac:dyDescent="0.25">
      <c r="A15" s="150">
        <v>7</v>
      </c>
      <c r="B15" s="151" t="s">
        <v>548</v>
      </c>
      <c r="C15" s="107"/>
      <c r="D15" s="107"/>
      <c r="E15" s="107"/>
      <c r="F15" s="108">
        <v>0</v>
      </c>
      <c r="G15" s="152"/>
    </row>
    <row r="16" spans="1:7" ht="15.75" x14ac:dyDescent="0.25">
      <c r="A16" s="150">
        <v>8</v>
      </c>
      <c r="B16" s="151" t="s">
        <v>1323</v>
      </c>
      <c r="C16" s="107"/>
      <c r="D16" s="107"/>
      <c r="E16" s="107"/>
      <c r="F16" s="108">
        <v>0</v>
      </c>
      <c r="G16" s="152"/>
    </row>
    <row r="17" spans="1:8" ht="15.75" x14ac:dyDescent="0.25">
      <c r="A17" s="150">
        <v>9</v>
      </c>
      <c r="B17" s="151" t="s">
        <v>41</v>
      </c>
      <c r="C17" s="107"/>
      <c r="D17" s="107"/>
      <c r="E17" s="107"/>
      <c r="F17" s="108">
        <v>893500</v>
      </c>
      <c r="G17" s="152"/>
    </row>
    <row r="18" spans="1:8" ht="15.75" x14ac:dyDescent="0.25">
      <c r="A18" s="150">
        <v>10</v>
      </c>
      <c r="B18" s="151" t="s">
        <v>42</v>
      </c>
      <c r="C18" s="107"/>
      <c r="D18" s="107"/>
      <c r="E18" s="107"/>
      <c r="F18" s="108">
        <v>200000</v>
      </c>
      <c r="G18" s="152"/>
    </row>
    <row r="19" spans="1:8" ht="15.75" x14ac:dyDescent="0.25">
      <c r="A19" s="150"/>
      <c r="B19" s="151"/>
      <c r="C19" s="107"/>
      <c r="D19" s="107"/>
      <c r="E19" s="107"/>
      <c r="F19" s="108"/>
      <c r="G19" s="77">
        <f>SUM(F9:F18)</f>
        <v>60213270</v>
      </c>
    </row>
    <row r="20" spans="1:8" ht="15.75" x14ac:dyDescent="0.25">
      <c r="A20" s="150"/>
      <c r="B20" s="151"/>
      <c r="C20" s="153"/>
      <c r="D20" s="119"/>
      <c r="E20" s="107"/>
      <c r="F20" s="108"/>
      <c r="G20" s="77"/>
    </row>
    <row r="21" spans="1:8" ht="15.75" x14ac:dyDescent="0.25">
      <c r="A21" s="150">
        <v>12</v>
      </c>
      <c r="B21" s="18" t="s">
        <v>1127</v>
      </c>
      <c r="C21" s="153" t="s">
        <v>272</v>
      </c>
      <c r="D21" s="119" t="s">
        <v>904</v>
      </c>
      <c r="E21" s="107" t="s">
        <v>1651</v>
      </c>
      <c r="F21" s="108"/>
      <c r="G21" s="77">
        <v>64350000</v>
      </c>
    </row>
    <row r="22" spans="1:8" ht="15.75" x14ac:dyDescent="0.25">
      <c r="A22" s="150">
        <v>13</v>
      </c>
      <c r="B22" s="151" t="s">
        <v>1650</v>
      </c>
      <c r="C22" s="141" t="s">
        <v>611</v>
      </c>
      <c r="D22" s="119"/>
      <c r="E22" s="107"/>
      <c r="F22" s="108"/>
      <c r="G22" s="77">
        <v>25000000</v>
      </c>
      <c r="H22" s="1" t="s">
        <v>1673</v>
      </c>
    </row>
    <row r="23" spans="1:8" ht="15.75" x14ac:dyDescent="0.25">
      <c r="A23" s="150"/>
      <c r="B23" s="171" t="s">
        <v>1653</v>
      </c>
      <c r="C23" s="107"/>
      <c r="D23" s="107"/>
      <c r="E23" s="107"/>
      <c r="F23" s="108"/>
      <c r="G23" s="77"/>
    </row>
    <row r="24" spans="1:8" ht="15.75" x14ac:dyDescent="0.25">
      <c r="A24" s="150"/>
      <c r="B24" s="151"/>
      <c r="C24" s="151"/>
      <c r="D24" s="151"/>
      <c r="E24" s="115" t="s">
        <v>43</v>
      </c>
      <c r="F24" s="108"/>
      <c r="G24" s="156">
        <f>SUM(G19:G23)</f>
        <v>149563270</v>
      </c>
    </row>
    <row r="25" spans="1:8" ht="15.75" x14ac:dyDescent="0.25">
      <c r="A25" s="158"/>
      <c r="B25" s="146"/>
      <c r="C25" s="146"/>
      <c r="D25" s="146"/>
      <c r="E25" s="146"/>
      <c r="F25" s="147"/>
      <c r="G25" s="147"/>
    </row>
    <row r="26" spans="1:8" ht="15.75" x14ac:dyDescent="0.25">
      <c r="A26" s="158"/>
      <c r="B26" s="146" t="s">
        <v>1652</v>
      </c>
      <c r="C26" s="146"/>
      <c r="D26" s="146"/>
      <c r="E26" s="146"/>
      <c r="F26" s="147"/>
      <c r="G26" s="146"/>
    </row>
    <row r="27" spans="1:8" x14ac:dyDescent="0.25">
      <c r="A27" s="159"/>
      <c r="B27" s="160" t="s">
        <v>976</v>
      </c>
      <c r="C27" s="160" t="s">
        <v>31</v>
      </c>
      <c r="D27" s="129"/>
      <c r="E27" s="159" t="s">
        <v>36</v>
      </c>
      <c r="F27" s="148"/>
      <c r="G27" s="129"/>
    </row>
    <row r="28" spans="1:8" x14ac:dyDescent="0.25">
      <c r="A28" s="159"/>
      <c r="B28" s="129"/>
      <c r="C28" s="129"/>
      <c r="D28" s="129"/>
      <c r="E28" s="129"/>
      <c r="F28" s="148"/>
      <c r="G28" s="129"/>
    </row>
    <row r="29" spans="1:8" x14ac:dyDescent="0.25">
      <c r="A29" s="159"/>
      <c r="B29" s="129"/>
      <c r="C29" s="129"/>
      <c r="D29" s="129"/>
      <c r="E29" s="129"/>
      <c r="F29" s="148"/>
      <c r="G29" s="129"/>
    </row>
    <row r="30" spans="1:8" x14ac:dyDescent="0.25">
      <c r="A30" s="159"/>
      <c r="B30" s="129"/>
      <c r="C30" s="129"/>
      <c r="D30" s="129"/>
      <c r="E30" s="129"/>
      <c r="F30" s="148"/>
      <c r="G30" s="129"/>
    </row>
    <row r="31" spans="1:8" x14ac:dyDescent="0.25">
      <c r="A31" s="159"/>
      <c r="B31" s="129"/>
      <c r="C31" s="129"/>
      <c r="D31" s="129"/>
      <c r="E31" s="129"/>
      <c r="F31" s="148"/>
      <c r="G31" s="129"/>
    </row>
    <row r="32" spans="1:8" x14ac:dyDescent="0.25">
      <c r="A32" s="129"/>
      <c r="B32" s="161" t="s">
        <v>977</v>
      </c>
      <c r="C32" s="162" t="s">
        <v>768</v>
      </c>
      <c r="D32" s="162"/>
      <c r="E32" s="162" t="s">
        <v>3</v>
      </c>
      <c r="F32" s="163" t="s">
        <v>1413</v>
      </c>
      <c r="G32" s="129"/>
    </row>
    <row r="33" spans="1:7" x14ac:dyDescent="0.25">
      <c r="A33" s="129"/>
      <c r="B33" s="160" t="s">
        <v>978</v>
      </c>
      <c r="C33" s="129" t="s">
        <v>33</v>
      </c>
      <c r="D33" s="129"/>
      <c r="E33" s="129" t="s">
        <v>6</v>
      </c>
      <c r="F33" s="148" t="s">
        <v>37</v>
      </c>
      <c r="G33" s="129"/>
    </row>
    <row r="35" spans="1:7" ht="15.75" x14ac:dyDescent="0.25">
      <c r="A35" s="2" t="s">
        <v>0</v>
      </c>
      <c r="B35" s="3"/>
      <c r="C35" s="3"/>
      <c r="D35" s="3"/>
      <c r="E35" s="3"/>
      <c r="F35" s="9"/>
      <c r="G35" s="4"/>
    </row>
    <row r="36" spans="1:7" ht="15.75" x14ac:dyDescent="0.25">
      <c r="A36" s="47" t="s">
        <v>1656</v>
      </c>
      <c r="B36" s="48"/>
      <c r="C36" s="2"/>
      <c r="D36" s="2"/>
      <c r="E36" s="2"/>
      <c r="F36" s="10"/>
      <c r="G36" s="4"/>
    </row>
    <row r="37" spans="1:7" ht="15.75" x14ac:dyDescent="0.25">
      <c r="A37" s="47"/>
      <c r="B37" s="48"/>
      <c r="C37" s="2"/>
      <c r="D37" s="2"/>
      <c r="E37" s="2"/>
      <c r="F37" s="10"/>
      <c r="G37" s="4"/>
    </row>
    <row r="38" spans="1:7" ht="15.75" x14ac:dyDescent="0.25">
      <c r="A38" s="172" t="s">
        <v>1657</v>
      </c>
      <c r="B38" s="145"/>
      <c r="C38" s="146"/>
      <c r="D38" s="146"/>
      <c r="E38" s="146"/>
      <c r="F38" s="147"/>
      <c r="G38" s="146"/>
    </row>
    <row r="39" spans="1:7" ht="15.75" x14ac:dyDescent="0.25">
      <c r="A39" s="145" t="s">
        <v>1658</v>
      </c>
      <c r="B39" s="145"/>
      <c r="C39" s="146"/>
      <c r="D39" s="146"/>
      <c r="E39" s="146"/>
      <c r="F39" s="147"/>
      <c r="G39" s="146"/>
    </row>
    <row r="40" spans="1:7" ht="15.75" x14ac:dyDescent="0.25">
      <c r="A40" s="145" t="s">
        <v>826</v>
      </c>
      <c r="B40" s="145"/>
      <c r="C40" s="146"/>
      <c r="D40" s="146"/>
      <c r="E40" s="146"/>
      <c r="F40" s="147"/>
      <c r="G40" s="146"/>
    </row>
    <row r="41" spans="1:7" x14ac:dyDescent="0.25">
      <c r="A41" s="129"/>
      <c r="B41" s="129"/>
      <c r="C41" s="129"/>
      <c r="D41" s="129"/>
      <c r="E41" s="129"/>
      <c r="F41" s="148"/>
      <c r="G41" s="129"/>
    </row>
    <row r="42" spans="1:7" ht="15.75" x14ac:dyDescent="0.25">
      <c r="A42" s="114" t="s">
        <v>13</v>
      </c>
      <c r="B42" s="115" t="s">
        <v>12</v>
      </c>
      <c r="C42" s="116" t="s">
        <v>15</v>
      </c>
      <c r="D42" s="170" t="s">
        <v>521</v>
      </c>
      <c r="E42" s="116" t="s">
        <v>1</v>
      </c>
      <c r="F42" s="117" t="s">
        <v>8</v>
      </c>
      <c r="G42" s="114" t="s">
        <v>2</v>
      </c>
    </row>
    <row r="43" spans="1:7" ht="15.75" x14ac:dyDescent="0.25">
      <c r="A43" s="150">
        <v>1</v>
      </c>
      <c r="B43" s="151" t="s">
        <v>1037</v>
      </c>
      <c r="C43" s="116"/>
      <c r="D43" s="116"/>
      <c r="E43" s="116"/>
      <c r="F43" s="108">
        <v>0</v>
      </c>
      <c r="G43" s="114"/>
    </row>
    <row r="44" spans="1:7" ht="15.75" x14ac:dyDescent="0.25">
      <c r="A44" s="150">
        <v>2</v>
      </c>
      <c r="B44" s="151" t="s">
        <v>39</v>
      </c>
      <c r="C44" s="116"/>
      <c r="D44" s="116"/>
      <c r="E44" s="116"/>
      <c r="F44" s="108">
        <v>28712759</v>
      </c>
      <c r="G44" s="77"/>
    </row>
    <row r="45" spans="1:7" ht="15.75" x14ac:dyDescent="0.25">
      <c r="A45" s="150">
        <v>3</v>
      </c>
      <c r="B45" s="151" t="s">
        <v>153</v>
      </c>
      <c r="C45" s="116"/>
      <c r="D45" s="116"/>
      <c r="E45" s="116"/>
      <c r="F45" s="108">
        <v>0</v>
      </c>
      <c r="G45" s="77"/>
    </row>
    <row r="46" spans="1:7" ht="15.75" x14ac:dyDescent="0.25">
      <c r="A46" s="150">
        <v>4</v>
      </c>
      <c r="B46" s="151" t="s">
        <v>1049</v>
      </c>
      <c r="C46" s="116"/>
      <c r="D46" s="116"/>
      <c r="E46" s="116"/>
      <c r="F46" s="108">
        <v>0</v>
      </c>
      <c r="G46" s="77"/>
    </row>
    <row r="47" spans="1:7" ht="15.75" x14ac:dyDescent="0.25">
      <c r="A47" s="150">
        <v>5</v>
      </c>
      <c r="B47" s="151" t="s">
        <v>38</v>
      </c>
      <c r="C47" s="107"/>
      <c r="D47" s="107"/>
      <c r="E47" s="107"/>
      <c r="F47" s="108">
        <v>717819</v>
      </c>
      <c r="G47" s="152"/>
    </row>
    <row r="48" spans="1:7" ht="15.75" x14ac:dyDescent="0.25">
      <c r="A48" s="150">
        <v>6</v>
      </c>
      <c r="B48" s="151" t="s">
        <v>227</v>
      </c>
      <c r="C48" s="107"/>
      <c r="D48" s="107"/>
      <c r="E48" s="107"/>
      <c r="F48" s="108">
        <v>876542</v>
      </c>
      <c r="G48" s="152"/>
    </row>
    <row r="49" spans="1:7" ht="15.75" x14ac:dyDescent="0.25">
      <c r="A49" s="150">
        <v>7</v>
      </c>
      <c r="B49" s="151" t="s">
        <v>548</v>
      </c>
      <c r="C49" s="107"/>
      <c r="D49" s="107"/>
      <c r="E49" s="107"/>
      <c r="F49" s="108">
        <v>0</v>
      </c>
      <c r="G49" s="152"/>
    </row>
    <row r="50" spans="1:7" ht="15.75" x14ac:dyDescent="0.25">
      <c r="A50" s="150">
        <v>8</v>
      </c>
      <c r="B50" s="151" t="s">
        <v>1323</v>
      </c>
      <c r="C50" s="107"/>
      <c r="D50" s="107"/>
      <c r="E50" s="107"/>
      <c r="F50" s="108">
        <v>0</v>
      </c>
      <c r="G50" s="152"/>
    </row>
    <row r="51" spans="1:7" ht="15.75" x14ac:dyDescent="0.25">
      <c r="A51" s="150">
        <v>9</v>
      </c>
      <c r="B51" s="151" t="s">
        <v>41</v>
      </c>
      <c r="C51" s="107"/>
      <c r="D51" s="107"/>
      <c r="E51" s="107"/>
      <c r="F51" s="108">
        <v>1700000</v>
      </c>
      <c r="G51" s="152"/>
    </row>
    <row r="52" spans="1:7" ht="15.75" x14ac:dyDescent="0.25">
      <c r="A52" s="150">
        <v>10</v>
      </c>
      <c r="B52" s="151" t="s">
        <v>42</v>
      </c>
      <c r="C52" s="107"/>
      <c r="D52" s="107"/>
      <c r="E52" s="107"/>
      <c r="F52" s="108">
        <v>200000</v>
      </c>
      <c r="G52" s="152"/>
    </row>
    <row r="53" spans="1:7" ht="15.75" x14ac:dyDescent="0.25">
      <c r="A53" s="150"/>
      <c r="B53" s="151"/>
      <c r="C53" s="107"/>
      <c r="D53" s="107"/>
      <c r="E53" s="107"/>
      <c r="F53" s="108"/>
      <c r="G53" s="77">
        <f>SUM(F43:F52)</f>
        <v>32207120</v>
      </c>
    </row>
    <row r="54" spans="1:7" ht="15.75" x14ac:dyDescent="0.25">
      <c r="A54" s="150"/>
      <c r="B54" s="151"/>
      <c r="C54" s="153"/>
      <c r="D54" s="119"/>
      <c r="E54" s="107"/>
      <c r="F54" s="108"/>
      <c r="G54" s="77"/>
    </row>
    <row r="55" spans="1:7" ht="15.75" x14ac:dyDescent="0.25">
      <c r="A55" s="150">
        <v>12</v>
      </c>
      <c r="B55" s="18" t="s">
        <v>1659</v>
      </c>
      <c r="C55" s="153" t="s">
        <v>272</v>
      </c>
      <c r="D55" s="119" t="s">
        <v>1660</v>
      </c>
      <c r="E55" s="107" t="s">
        <v>1661</v>
      </c>
      <c r="F55" s="108"/>
      <c r="G55" s="77">
        <v>157792880</v>
      </c>
    </row>
    <row r="56" spans="1:7" ht="15.75" x14ac:dyDescent="0.25">
      <c r="A56" s="150">
        <v>13</v>
      </c>
      <c r="B56" s="151" t="s">
        <v>1650</v>
      </c>
      <c r="C56" s="141" t="s">
        <v>611</v>
      </c>
      <c r="D56" s="119"/>
      <c r="E56" s="107"/>
      <c r="F56" s="108"/>
      <c r="G56" s="77">
        <v>10000000</v>
      </c>
    </row>
    <row r="57" spans="1:7" ht="15.75" x14ac:dyDescent="0.25">
      <c r="A57" s="150"/>
      <c r="B57" s="171" t="s">
        <v>1653</v>
      </c>
      <c r="C57" s="107"/>
      <c r="D57" s="107"/>
      <c r="E57" s="107"/>
      <c r="F57" s="108"/>
      <c r="G57" s="77"/>
    </row>
    <row r="58" spans="1:7" ht="15.75" x14ac:dyDescent="0.25">
      <c r="A58" s="150"/>
      <c r="B58" s="151"/>
      <c r="C58" s="151"/>
      <c r="D58" s="151"/>
      <c r="E58" s="115" t="s">
        <v>43</v>
      </c>
      <c r="F58" s="108"/>
      <c r="G58" s="156">
        <f>SUM(G53:G57)</f>
        <v>200000000</v>
      </c>
    </row>
    <row r="59" spans="1:7" ht="15.75" x14ac:dyDescent="0.25">
      <c r="A59" s="158"/>
      <c r="B59" s="146"/>
      <c r="C59" s="146"/>
      <c r="D59" s="146"/>
      <c r="E59" s="146"/>
      <c r="F59" s="147"/>
      <c r="G59" s="147"/>
    </row>
    <row r="60" spans="1:7" ht="15.75" x14ac:dyDescent="0.25">
      <c r="A60" s="158"/>
      <c r="B60" s="146" t="s">
        <v>1662</v>
      </c>
      <c r="C60" s="146"/>
      <c r="D60" s="146"/>
      <c r="E60" s="146"/>
      <c r="F60" s="147"/>
      <c r="G60" s="146"/>
    </row>
    <row r="61" spans="1:7" x14ac:dyDescent="0.25">
      <c r="A61" s="159"/>
      <c r="B61" s="160" t="s">
        <v>976</v>
      </c>
      <c r="C61" s="160" t="s">
        <v>31</v>
      </c>
      <c r="D61" s="129"/>
      <c r="E61" s="159" t="s">
        <v>36</v>
      </c>
      <c r="F61" s="148"/>
      <c r="G61" s="129"/>
    </row>
    <row r="62" spans="1:7" x14ac:dyDescent="0.25">
      <c r="A62" s="159"/>
      <c r="B62" s="129"/>
      <c r="C62" s="129"/>
      <c r="D62" s="129"/>
      <c r="E62" s="129"/>
      <c r="F62" s="148"/>
      <c r="G62" s="129"/>
    </row>
    <row r="63" spans="1:7" x14ac:dyDescent="0.25">
      <c r="A63" s="159"/>
      <c r="B63" s="129"/>
      <c r="C63" s="129"/>
      <c r="D63" s="129"/>
      <c r="E63" s="129"/>
      <c r="F63" s="148"/>
      <c r="G63" s="129"/>
    </row>
    <row r="64" spans="1:7" x14ac:dyDescent="0.25">
      <c r="A64" s="159"/>
      <c r="B64" s="129"/>
      <c r="C64" s="129"/>
      <c r="D64" s="129"/>
      <c r="E64" s="129"/>
      <c r="F64" s="148"/>
      <c r="G64" s="129"/>
    </row>
    <row r="65" spans="1:7" x14ac:dyDescent="0.25">
      <c r="A65" s="159"/>
      <c r="B65" s="129"/>
      <c r="C65" s="129"/>
      <c r="D65" s="129"/>
      <c r="E65" s="129"/>
      <c r="F65" s="148"/>
      <c r="G65" s="129"/>
    </row>
    <row r="66" spans="1:7" x14ac:dyDescent="0.25">
      <c r="A66" s="129"/>
      <c r="B66" s="161" t="s">
        <v>977</v>
      </c>
      <c r="C66" s="162" t="s">
        <v>768</v>
      </c>
      <c r="D66" s="162"/>
      <c r="E66" s="162" t="s">
        <v>3</v>
      </c>
      <c r="F66" s="163" t="s">
        <v>1413</v>
      </c>
      <c r="G66" s="129"/>
    </row>
    <row r="67" spans="1:7" x14ac:dyDescent="0.25">
      <c r="A67" s="129"/>
      <c r="B67" s="160" t="s">
        <v>978</v>
      </c>
      <c r="C67" s="129" t="s">
        <v>33</v>
      </c>
      <c r="D67" s="129"/>
      <c r="E67" s="129" t="s">
        <v>6</v>
      </c>
      <c r="F67" s="148" t="s">
        <v>37</v>
      </c>
      <c r="G67" s="129"/>
    </row>
    <row r="69" spans="1:7" ht="15.75" x14ac:dyDescent="0.25">
      <c r="A69" s="2" t="s">
        <v>0</v>
      </c>
      <c r="B69" s="3"/>
      <c r="C69" s="3"/>
      <c r="D69" s="3"/>
      <c r="E69" s="3"/>
      <c r="F69" s="9"/>
      <c r="G69" s="4"/>
    </row>
    <row r="70" spans="1:7" ht="15.75" x14ac:dyDescent="0.25">
      <c r="A70" s="47" t="s">
        <v>1663</v>
      </c>
      <c r="B70" s="48"/>
      <c r="C70" s="2"/>
      <c r="D70" s="2"/>
      <c r="E70" s="2"/>
      <c r="F70" s="10"/>
      <c r="G70" s="4"/>
    </row>
    <row r="71" spans="1:7" ht="15.75" x14ac:dyDescent="0.25">
      <c r="A71" s="47"/>
      <c r="B71" s="48"/>
      <c r="C71" s="2"/>
      <c r="D71" s="2"/>
      <c r="E71" s="2"/>
      <c r="F71" s="10"/>
      <c r="G71" s="4"/>
    </row>
    <row r="72" spans="1:7" ht="15.75" x14ac:dyDescent="0.25">
      <c r="A72" s="172" t="s">
        <v>1664</v>
      </c>
      <c r="B72" s="145"/>
      <c r="C72" s="146"/>
      <c r="D72" s="146"/>
      <c r="E72" s="146"/>
      <c r="F72" s="147"/>
      <c r="G72" s="146"/>
    </row>
    <row r="73" spans="1:7" ht="15.75" x14ac:dyDescent="0.25">
      <c r="A73" s="145" t="s">
        <v>1665</v>
      </c>
      <c r="B73" s="145"/>
      <c r="C73" s="146"/>
      <c r="D73" s="146"/>
      <c r="E73" s="146"/>
      <c r="F73" s="147"/>
      <c r="G73" s="146"/>
    </row>
    <row r="74" spans="1:7" ht="15.75" x14ac:dyDescent="0.25">
      <c r="A74" s="145" t="s">
        <v>771</v>
      </c>
      <c r="B74" s="145"/>
      <c r="C74" s="146"/>
      <c r="D74" s="146"/>
      <c r="E74" s="146"/>
      <c r="F74" s="147"/>
      <c r="G74" s="146"/>
    </row>
    <row r="75" spans="1:7" x14ac:dyDescent="0.25">
      <c r="A75" s="129"/>
      <c r="B75" s="129"/>
      <c r="C75" s="129"/>
      <c r="D75" s="129"/>
      <c r="E75" s="129"/>
      <c r="F75" s="148"/>
      <c r="G75" s="129"/>
    </row>
    <row r="76" spans="1:7" ht="15.75" x14ac:dyDescent="0.25">
      <c r="A76" s="114" t="s">
        <v>13</v>
      </c>
      <c r="B76" s="115" t="s">
        <v>12</v>
      </c>
      <c r="C76" s="116" t="s">
        <v>15</v>
      </c>
      <c r="D76" s="170" t="s">
        <v>521</v>
      </c>
      <c r="E76" s="116" t="s">
        <v>1</v>
      </c>
      <c r="F76" s="117" t="s">
        <v>8</v>
      </c>
      <c r="G76" s="114" t="s">
        <v>2</v>
      </c>
    </row>
    <row r="77" spans="1:7" ht="15.75" x14ac:dyDescent="0.25">
      <c r="A77" s="150">
        <v>1</v>
      </c>
      <c r="B77" s="151" t="s">
        <v>1037</v>
      </c>
      <c r="C77" s="116"/>
      <c r="D77" s="116"/>
      <c r="E77" s="116"/>
      <c r="F77" s="108">
        <v>3272600</v>
      </c>
      <c r="G77" s="114"/>
    </row>
    <row r="78" spans="1:7" ht="15.75" x14ac:dyDescent="0.25">
      <c r="A78" s="150">
        <v>2</v>
      </c>
      <c r="B78" s="151" t="s">
        <v>1060</v>
      </c>
      <c r="C78" s="116"/>
      <c r="D78" s="116"/>
      <c r="E78" s="116"/>
      <c r="F78" s="108">
        <v>60540144</v>
      </c>
      <c r="G78" s="77"/>
    </row>
    <row r="79" spans="1:7" ht="15.75" x14ac:dyDescent="0.25">
      <c r="A79" s="150">
        <v>3</v>
      </c>
      <c r="B79" s="151" t="s">
        <v>1666</v>
      </c>
      <c r="C79" s="116"/>
      <c r="D79" s="116"/>
      <c r="E79" s="116"/>
      <c r="F79" s="108">
        <v>0</v>
      </c>
      <c r="G79" s="77"/>
    </row>
    <row r="80" spans="1:7" ht="15.75" x14ac:dyDescent="0.25">
      <c r="A80" s="150">
        <v>4</v>
      </c>
      <c r="B80" s="151" t="s">
        <v>1049</v>
      </c>
      <c r="C80" s="116"/>
      <c r="D80" s="116"/>
      <c r="E80" s="116"/>
      <c r="F80" s="108">
        <v>0</v>
      </c>
      <c r="G80" s="77"/>
    </row>
    <row r="81" spans="1:7" ht="15.75" x14ac:dyDescent="0.25">
      <c r="A81" s="150">
        <v>5</v>
      </c>
      <c r="B81" s="151" t="s">
        <v>38</v>
      </c>
      <c r="C81" s="107"/>
      <c r="D81" s="107"/>
      <c r="E81" s="107"/>
      <c r="F81" s="108">
        <v>1595319</v>
      </c>
      <c r="G81" s="152"/>
    </row>
    <row r="82" spans="1:7" ht="15.75" x14ac:dyDescent="0.25">
      <c r="A82" s="150">
        <v>6</v>
      </c>
      <c r="B82" s="151" t="s">
        <v>227</v>
      </c>
      <c r="C82" s="107"/>
      <c r="D82" s="107"/>
      <c r="E82" s="107"/>
      <c r="F82" s="108">
        <v>625295</v>
      </c>
      <c r="G82" s="152"/>
    </row>
    <row r="83" spans="1:7" ht="15.75" x14ac:dyDescent="0.25">
      <c r="A83" s="150">
        <v>7</v>
      </c>
      <c r="B83" s="151" t="s">
        <v>548</v>
      </c>
      <c r="C83" s="107"/>
      <c r="D83" s="107"/>
      <c r="E83" s="107"/>
      <c r="F83" s="108">
        <v>0</v>
      </c>
      <c r="G83" s="152"/>
    </row>
    <row r="84" spans="1:7" ht="15.75" x14ac:dyDescent="0.25">
      <c r="A84" s="150">
        <v>8</v>
      </c>
      <c r="B84" s="151" t="s">
        <v>1323</v>
      </c>
      <c r="C84" s="107"/>
      <c r="D84" s="107"/>
      <c r="E84" s="107"/>
      <c r="F84" s="108">
        <v>0</v>
      </c>
      <c r="G84" s="152"/>
    </row>
    <row r="85" spans="1:7" ht="15.75" x14ac:dyDescent="0.25">
      <c r="A85" s="150">
        <v>9</v>
      </c>
      <c r="B85" s="151" t="s">
        <v>41</v>
      </c>
      <c r="C85" s="107"/>
      <c r="D85" s="107"/>
      <c r="E85" s="107"/>
      <c r="F85" s="108">
        <v>600000</v>
      </c>
      <c r="G85" s="152"/>
    </row>
    <row r="86" spans="1:7" ht="15.75" x14ac:dyDescent="0.25">
      <c r="A86" s="150">
        <v>10</v>
      </c>
      <c r="B86" s="151" t="s">
        <v>42</v>
      </c>
      <c r="C86" s="107"/>
      <c r="D86" s="107"/>
      <c r="E86" s="107"/>
      <c r="F86" s="108">
        <v>200000</v>
      </c>
      <c r="G86" s="152"/>
    </row>
    <row r="87" spans="1:7" ht="15.75" x14ac:dyDescent="0.25">
      <c r="A87" s="150"/>
      <c r="B87" s="151"/>
      <c r="C87" s="107"/>
      <c r="D87" s="107"/>
      <c r="E87" s="107"/>
      <c r="F87" s="108"/>
      <c r="G87" s="77">
        <f>SUM(F77:F86)</f>
        <v>66833358</v>
      </c>
    </row>
    <row r="88" spans="1:7" ht="15.75" x14ac:dyDescent="0.25">
      <c r="A88" s="150"/>
      <c r="B88" s="151"/>
      <c r="C88" s="153"/>
      <c r="D88" s="119"/>
      <c r="E88" s="107"/>
      <c r="F88" s="108"/>
      <c r="G88" s="77"/>
    </row>
    <row r="89" spans="1:7" ht="15.75" x14ac:dyDescent="0.25">
      <c r="A89" s="150">
        <v>12</v>
      </c>
      <c r="B89" s="18" t="s">
        <v>1669</v>
      </c>
      <c r="C89" s="153" t="s">
        <v>272</v>
      </c>
      <c r="D89" s="119" t="s">
        <v>1667</v>
      </c>
      <c r="E89" s="107" t="s">
        <v>1668</v>
      </c>
      <c r="F89" s="108"/>
      <c r="G89" s="77">
        <f>35000000+10000000</f>
        <v>45000000</v>
      </c>
    </row>
    <row r="90" spans="1:7" ht="15.75" x14ac:dyDescent="0.25">
      <c r="A90" s="150">
        <v>13</v>
      </c>
      <c r="B90" s="151" t="s">
        <v>1672</v>
      </c>
      <c r="C90" s="141" t="s">
        <v>611</v>
      </c>
      <c r="D90" s="119"/>
      <c r="E90" s="107"/>
      <c r="F90" s="108"/>
      <c r="G90" s="77">
        <v>15000000</v>
      </c>
    </row>
    <row r="91" spans="1:7" ht="15.75" x14ac:dyDescent="0.25">
      <c r="A91" s="150"/>
      <c r="B91" s="171" t="s">
        <v>1671</v>
      </c>
      <c r="C91" s="107"/>
      <c r="D91" s="107"/>
      <c r="E91" s="107"/>
      <c r="F91" s="108"/>
      <c r="G91" s="77"/>
    </row>
    <row r="92" spans="1:7" ht="15.75" x14ac:dyDescent="0.25">
      <c r="A92" s="150"/>
      <c r="B92" s="151"/>
      <c r="C92" s="151"/>
      <c r="D92" s="151"/>
      <c r="E92" s="115" t="s">
        <v>43</v>
      </c>
      <c r="F92" s="108"/>
      <c r="G92" s="156">
        <f>SUM(G87:G91)</f>
        <v>126833358</v>
      </c>
    </row>
    <row r="93" spans="1:7" ht="15.75" x14ac:dyDescent="0.25">
      <c r="A93" s="158"/>
      <c r="B93" s="146"/>
      <c r="C93" s="146"/>
      <c r="D93" s="146"/>
      <c r="E93" s="146"/>
      <c r="F93" s="147"/>
      <c r="G93" s="147"/>
    </row>
    <row r="94" spans="1:7" ht="15.75" x14ac:dyDescent="0.25">
      <c r="A94" s="158"/>
      <c r="B94" s="146" t="s">
        <v>1670</v>
      </c>
      <c r="C94" s="146"/>
      <c r="D94" s="146"/>
      <c r="E94" s="146"/>
      <c r="F94" s="147"/>
      <c r="G94" s="146"/>
    </row>
    <row r="95" spans="1:7" x14ac:dyDescent="0.25">
      <c r="A95" s="159"/>
      <c r="B95" s="160" t="s">
        <v>976</v>
      </c>
      <c r="C95" s="160" t="s">
        <v>31</v>
      </c>
      <c r="D95" s="129"/>
      <c r="E95" s="159" t="s">
        <v>36</v>
      </c>
      <c r="F95" s="148"/>
      <c r="G95" s="129"/>
    </row>
    <row r="96" spans="1:7" x14ac:dyDescent="0.25">
      <c r="A96" s="159"/>
      <c r="B96" s="129"/>
      <c r="C96" s="129"/>
      <c r="D96" s="129"/>
      <c r="E96" s="129"/>
      <c r="F96" s="148"/>
      <c r="G96" s="129"/>
    </row>
    <row r="97" spans="1:7" x14ac:dyDescent="0.25">
      <c r="A97" s="159"/>
      <c r="B97" s="129"/>
      <c r="C97" s="129"/>
      <c r="D97" s="129"/>
      <c r="E97" s="129"/>
      <c r="F97" s="148"/>
      <c r="G97" s="129"/>
    </row>
    <row r="98" spans="1:7" x14ac:dyDescent="0.25">
      <c r="A98" s="159"/>
      <c r="B98" s="129"/>
      <c r="C98" s="129"/>
      <c r="D98" s="129"/>
      <c r="E98" s="129"/>
      <c r="F98" s="148"/>
      <c r="G98" s="129"/>
    </row>
    <row r="99" spans="1:7" x14ac:dyDescent="0.25">
      <c r="A99" s="159"/>
      <c r="B99" s="129"/>
      <c r="C99" s="129"/>
      <c r="D99" s="129"/>
      <c r="E99" s="129"/>
      <c r="F99" s="148"/>
      <c r="G99" s="129"/>
    </row>
    <row r="100" spans="1:7" x14ac:dyDescent="0.25">
      <c r="A100" s="129"/>
      <c r="B100" s="161" t="s">
        <v>977</v>
      </c>
      <c r="C100" s="162" t="s">
        <v>768</v>
      </c>
      <c r="D100" s="162"/>
      <c r="E100" s="162" t="s">
        <v>3</v>
      </c>
      <c r="F100" s="163" t="s">
        <v>1413</v>
      </c>
      <c r="G100" s="129"/>
    </row>
    <row r="101" spans="1:7" x14ac:dyDescent="0.25">
      <c r="A101" s="129"/>
      <c r="B101" s="160" t="s">
        <v>978</v>
      </c>
      <c r="C101" s="129" t="s">
        <v>33</v>
      </c>
      <c r="D101" s="129"/>
      <c r="E101" s="129" t="s">
        <v>6</v>
      </c>
      <c r="F101" s="148" t="s">
        <v>37</v>
      </c>
      <c r="G101" s="129"/>
    </row>
    <row r="103" spans="1:7" ht="15.75" x14ac:dyDescent="0.25">
      <c r="A103" s="2" t="s">
        <v>0</v>
      </c>
    </row>
    <row r="104" spans="1:7" ht="15.75" x14ac:dyDescent="0.25">
      <c r="A104" s="47" t="s">
        <v>1677</v>
      </c>
    </row>
    <row r="105" spans="1:7" ht="15.75" x14ac:dyDescent="0.25">
      <c r="A105" s="47"/>
    </row>
    <row r="106" spans="1:7" ht="15.75" x14ac:dyDescent="0.25">
      <c r="A106" s="145" t="s">
        <v>1352</v>
      </c>
      <c r="B106" s="145"/>
      <c r="C106" s="146"/>
      <c r="D106" s="146"/>
      <c r="E106" s="146"/>
      <c r="F106" s="147"/>
      <c r="G106" s="146"/>
    </row>
    <row r="107" spans="1:7" ht="15.75" x14ac:dyDescent="0.25">
      <c r="A107" s="145" t="s">
        <v>1229</v>
      </c>
      <c r="B107" s="145"/>
      <c r="C107" s="146"/>
      <c r="D107" s="146"/>
      <c r="E107" s="146"/>
      <c r="F107" s="147"/>
      <c r="G107" s="146"/>
    </row>
    <row r="108" spans="1:7" ht="15.75" x14ac:dyDescent="0.25">
      <c r="A108" s="145" t="s">
        <v>771</v>
      </c>
      <c r="B108" s="145"/>
      <c r="C108" s="146"/>
      <c r="D108" s="146"/>
      <c r="E108" s="146"/>
      <c r="F108" s="147"/>
      <c r="G108" s="146"/>
    </row>
    <row r="109" spans="1:7" x14ac:dyDescent="0.25">
      <c r="A109" s="129"/>
      <c r="B109" s="129"/>
      <c r="C109" s="129"/>
      <c r="D109" s="129"/>
      <c r="E109" s="129"/>
      <c r="F109" s="148"/>
      <c r="G109" s="129"/>
    </row>
    <row r="110" spans="1:7" ht="15.75" x14ac:dyDescent="0.25">
      <c r="A110" s="114" t="s">
        <v>13</v>
      </c>
      <c r="B110" s="115" t="s">
        <v>12</v>
      </c>
      <c r="C110" s="116" t="s">
        <v>15</v>
      </c>
      <c r="D110" s="170" t="s">
        <v>521</v>
      </c>
      <c r="E110" s="116" t="s">
        <v>1</v>
      </c>
      <c r="F110" s="117" t="s">
        <v>8</v>
      </c>
      <c r="G110" s="114" t="s">
        <v>2</v>
      </c>
    </row>
    <row r="111" spans="1:7" ht="15.75" x14ac:dyDescent="0.25">
      <c r="A111" s="150">
        <v>1</v>
      </c>
      <c r="B111" s="151" t="s">
        <v>1037</v>
      </c>
      <c r="C111" s="116"/>
      <c r="D111" s="116"/>
      <c r="E111" s="116"/>
      <c r="F111" s="108">
        <v>0</v>
      </c>
      <c r="G111" s="114"/>
    </row>
    <row r="112" spans="1:7" ht="15.75" x14ac:dyDescent="0.25">
      <c r="A112" s="150">
        <v>2</v>
      </c>
      <c r="B112" s="151" t="s">
        <v>1060</v>
      </c>
      <c r="C112" s="116"/>
      <c r="D112" s="116"/>
      <c r="E112" s="116"/>
      <c r="F112" s="108">
        <v>33396341</v>
      </c>
      <c r="G112" s="77"/>
    </row>
    <row r="113" spans="1:7" ht="15.75" x14ac:dyDescent="0.25">
      <c r="A113" s="150">
        <v>3</v>
      </c>
      <c r="B113" s="151" t="s">
        <v>1666</v>
      </c>
      <c r="C113" s="116"/>
      <c r="D113" s="116"/>
      <c r="E113" s="116"/>
      <c r="F113" s="108">
        <v>0</v>
      </c>
      <c r="G113" s="77"/>
    </row>
    <row r="114" spans="1:7" ht="15.75" x14ac:dyDescent="0.25">
      <c r="A114" s="150">
        <v>4</v>
      </c>
      <c r="B114" s="151" t="s">
        <v>1049</v>
      </c>
      <c r="C114" s="116"/>
      <c r="D114" s="116"/>
      <c r="E114" s="116"/>
      <c r="F114" s="108">
        <v>0</v>
      </c>
      <c r="G114" s="77"/>
    </row>
    <row r="115" spans="1:7" ht="15.75" x14ac:dyDescent="0.25">
      <c r="A115" s="150">
        <v>5</v>
      </c>
      <c r="B115" s="151" t="s">
        <v>38</v>
      </c>
      <c r="C115" s="107"/>
      <c r="D115" s="107"/>
      <c r="E115" s="107"/>
      <c r="F115" s="108">
        <v>834909</v>
      </c>
      <c r="G115" s="152"/>
    </row>
    <row r="116" spans="1:7" ht="15.75" x14ac:dyDescent="0.25">
      <c r="A116" s="150">
        <v>6</v>
      </c>
      <c r="B116" s="151" t="s">
        <v>227</v>
      </c>
      <c r="C116" s="107"/>
      <c r="D116" s="107"/>
      <c r="E116" s="107"/>
      <c r="F116" s="108">
        <v>0</v>
      </c>
      <c r="G116" s="152"/>
    </row>
    <row r="117" spans="1:7" ht="15.75" x14ac:dyDescent="0.25">
      <c r="A117" s="150">
        <v>7</v>
      </c>
      <c r="B117" s="151" t="s">
        <v>548</v>
      </c>
      <c r="C117" s="107"/>
      <c r="D117" s="107"/>
      <c r="E117" s="107"/>
      <c r="F117" s="108">
        <v>0</v>
      </c>
      <c r="G117" s="152"/>
    </row>
    <row r="118" spans="1:7" ht="15.75" x14ac:dyDescent="0.25">
      <c r="A118" s="150">
        <v>8</v>
      </c>
      <c r="B118" s="151" t="s">
        <v>1323</v>
      </c>
      <c r="C118" s="107"/>
      <c r="D118" s="107"/>
      <c r="E118" s="107"/>
      <c r="F118" s="108">
        <v>0</v>
      </c>
      <c r="G118" s="152"/>
    </row>
    <row r="119" spans="1:7" ht="15.75" x14ac:dyDescent="0.25">
      <c r="A119" s="150">
        <v>9</v>
      </c>
      <c r="B119" s="151" t="s">
        <v>41</v>
      </c>
      <c r="C119" s="107"/>
      <c r="D119" s="107"/>
      <c r="E119" s="107"/>
      <c r="F119" s="108">
        <v>166037</v>
      </c>
      <c r="G119" s="152"/>
    </row>
    <row r="120" spans="1:7" ht="15.75" x14ac:dyDescent="0.25">
      <c r="A120" s="150">
        <v>10</v>
      </c>
      <c r="B120" s="151" t="s">
        <v>42</v>
      </c>
      <c r="C120" s="107"/>
      <c r="D120" s="107"/>
      <c r="E120" s="107"/>
      <c r="F120" s="108">
        <v>200000</v>
      </c>
      <c r="G120" s="152"/>
    </row>
    <row r="121" spans="1:7" ht="15.75" x14ac:dyDescent="0.25">
      <c r="A121" s="150"/>
      <c r="B121" s="151"/>
      <c r="C121" s="107"/>
      <c r="D121" s="107"/>
      <c r="E121" s="107"/>
      <c r="F121" s="108"/>
      <c r="G121" s="77">
        <f>SUM(F111:F120)</f>
        <v>34597287</v>
      </c>
    </row>
    <row r="122" spans="1:7" ht="15.75" x14ac:dyDescent="0.25">
      <c r="A122" s="150"/>
      <c r="B122" s="151"/>
      <c r="C122" s="153"/>
      <c r="D122" s="119"/>
      <c r="E122" s="107"/>
      <c r="F122" s="108"/>
      <c r="G122" s="77"/>
    </row>
    <row r="123" spans="1:7" ht="15.75" x14ac:dyDescent="0.25">
      <c r="A123" s="150">
        <v>12</v>
      </c>
      <c r="B123" s="18" t="s">
        <v>1558</v>
      </c>
      <c r="C123" s="26" t="s">
        <v>272</v>
      </c>
      <c r="D123" s="107">
        <v>3889889889</v>
      </c>
      <c r="E123" s="107" t="s">
        <v>85</v>
      </c>
      <c r="F123" s="108"/>
      <c r="G123" s="173">
        <v>15000000</v>
      </c>
    </row>
    <row r="124" spans="1:7" ht="15.75" x14ac:dyDescent="0.25">
      <c r="A124" s="150">
        <v>13</v>
      </c>
      <c r="B124" s="151" t="s">
        <v>1674</v>
      </c>
      <c r="C124" s="26" t="s">
        <v>272</v>
      </c>
      <c r="D124" s="119" t="s">
        <v>1675</v>
      </c>
      <c r="E124" s="107"/>
      <c r="F124" s="108"/>
      <c r="G124" s="173">
        <v>402713</v>
      </c>
    </row>
    <row r="125" spans="1:7" ht="15.75" x14ac:dyDescent="0.25">
      <c r="A125" s="150"/>
      <c r="B125" s="171"/>
      <c r="C125" s="107"/>
      <c r="D125" s="107"/>
      <c r="E125" s="107"/>
      <c r="F125" s="108"/>
      <c r="G125" s="77"/>
    </row>
    <row r="126" spans="1:7" ht="15.75" x14ac:dyDescent="0.25">
      <c r="A126" s="150"/>
      <c r="B126" s="151"/>
      <c r="C126" s="151"/>
      <c r="D126" s="151"/>
      <c r="E126" s="115" t="s">
        <v>43</v>
      </c>
      <c r="F126" s="108"/>
      <c r="G126" s="156">
        <f>SUM(G121:G125)</f>
        <v>50000000</v>
      </c>
    </row>
    <row r="127" spans="1:7" ht="15.75" x14ac:dyDescent="0.25">
      <c r="A127" s="158"/>
      <c r="B127" s="146"/>
      <c r="C127" s="146"/>
      <c r="D127" s="146"/>
      <c r="E127" s="146"/>
      <c r="F127" s="147"/>
      <c r="G127" s="147"/>
    </row>
    <row r="128" spans="1:7" ht="15.75" x14ac:dyDescent="0.25">
      <c r="A128" s="158"/>
      <c r="B128" s="146" t="s">
        <v>1676</v>
      </c>
      <c r="C128" s="146"/>
      <c r="D128" s="146"/>
      <c r="E128" s="146"/>
      <c r="F128" s="147"/>
      <c r="G128" s="146"/>
    </row>
    <row r="129" spans="1:7" x14ac:dyDescent="0.25">
      <c r="A129" s="159"/>
      <c r="B129" s="160" t="s">
        <v>976</v>
      </c>
      <c r="C129" s="160" t="s">
        <v>31</v>
      </c>
      <c r="D129" s="129"/>
      <c r="E129" s="159" t="s">
        <v>36</v>
      </c>
      <c r="F129" s="148"/>
      <c r="G129" s="129"/>
    </row>
    <row r="130" spans="1:7" x14ac:dyDescent="0.25">
      <c r="A130" s="159"/>
      <c r="B130" s="129"/>
      <c r="C130" s="129"/>
      <c r="D130" s="129"/>
      <c r="E130" s="129"/>
      <c r="F130" s="148"/>
      <c r="G130" s="129"/>
    </row>
    <row r="131" spans="1:7" x14ac:dyDescent="0.25">
      <c r="A131" s="159"/>
      <c r="B131" s="129"/>
      <c r="C131" s="129"/>
      <c r="D131" s="129"/>
      <c r="E131" s="129"/>
      <c r="F131" s="148"/>
      <c r="G131" s="129"/>
    </row>
    <row r="132" spans="1:7" x14ac:dyDescent="0.25">
      <c r="A132" s="159"/>
      <c r="B132" s="129"/>
      <c r="C132" s="129"/>
      <c r="D132" s="129"/>
      <c r="E132" s="129"/>
      <c r="F132" s="148"/>
      <c r="G132" s="129"/>
    </row>
    <row r="133" spans="1:7" x14ac:dyDescent="0.25">
      <c r="A133" s="159"/>
      <c r="B133" s="129"/>
      <c r="C133" s="129"/>
      <c r="D133" s="129"/>
      <c r="E133" s="129"/>
      <c r="F133" s="148"/>
      <c r="G133" s="129"/>
    </row>
    <row r="134" spans="1:7" x14ac:dyDescent="0.25">
      <c r="A134" s="129"/>
      <c r="B134" s="161" t="s">
        <v>977</v>
      </c>
      <c r="C134" s="162" t="s">
        <v>768</v>
      </c>
      <c r="D134" s="162"/>
      <c r="E134" s="162" t="s">
        <v>3</v>
      </c>
      <c r="F134" s="163" t="s">
        <v>1413</v>
      </c>
      <c r="G134" s="129"/>
    </row>
    <row r="135" spans="1:7" x14ac:dyDescent="0.25">
      <c r="A135" s="129"/>
      <c r="B135" s="160" t="s">
        <v>978</v>
      </c>
      <c r="C135" s="129" t="s">
        <v>33</v>
      </c>
      <c r="D135" s="129"/>
      <c r="E135" s="129" t="s">
        <v>6</v>
      </c>
      <c r="F135" s="148" t="s">
        <v>37</v>
      </c>
      <c r="G135" s="129"/>
    </row>
  </sheetData>
  <pageMargins left="0.70866141732283472" right="0.70866141732283472" top="0.74803149606299213" bottom="0.74803149606299213" header="0.31496062992125984" footer="0.31496062992125984"/>
  <pageSetup paperSize="5" scale="75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67"/>
  <sheetViews>
    <sheetView zoomScale="80" zoomScaleNormal="80" workbookViewId="0">
      <selection activeCell="D28" sqref="D28"/>
    </sheetView>
  </sheetViews>
  <sheetFormatPr defaultRowHeight="15" x14ac:dyDescent="0.25"/>
  <cols>
    <col min="1" max="1" width="7.140625" style="1" customWidth="1"/>
    <col min="2" max="2" width="64.5703125" style="1" customWidth="1"/>
    <col min="3" max="3" width="21.42578125" style="1" customWidth="1"/>
    <col min="4" max="4" width="27.42578125" style="1" customWidth="1"/>
    <col min="5" max="5" width="26.85546875" style="1" customWidth="1"/>
    <col min="6" max="6" width="19.140625" style="1" customWidth="1"/>
    <col min="7" max="7" width="23.5703125" style="1" customWidth="1"/>
    <col min="8" max="16384" width="9.140625" style="1"/>
  </cols>
  <sheetData>
    <row r="1" spans="1:7" ht="15.75" x14ac:dyDescent="0.25">
      <c r="A1" s="2" t="s">
        <v>0</v>
      </c>
      <c r="B1" s="3"/>
      <c r="C1" s="3"/>
      <c r="D1" s="3"/>
      <c r="E1" s="3"/>
      <c r="F1" s="9"/>
      <c r="G1" s="4"/>
    </row>
    <row r="2" spans="1:7" ht="15.75" x14ac:dyDescent="0.25">
      <c r="A2" s="6" t="s">
        <v>223</v>
      </c>
      <c r="B2" s="2"/>
      <c r="C2" s="2"/>
      <c r="D2" s="2"/>
      <c r="E2" s="2"/>
      <c r="F2" s="10"/>
      <c r="G2" s="4"/>
    </row>
    <row r="3" spans="1:7" ht="15.75" x14ac:dyDescent="0.25">
      <c r="A3" s="6"/>
      <c r="B3" s="2"/>
      <c r="C3" s="2"/>
      <c r="D3" s="2"/>
      <c r="E3" s="2"/>
      <c r="F3" s="10"/>
      <c r="G3" s="4"/>
    </row>
    <row r="4" spans="1:7" ht="15.75" x14ac:dyDescent="0.25">
      <c r="A4" s="27" t="s">
        <v>224</v>
      </c>
      <c r="B4" s="27"/>
      <c r="C4" s="16"/>
      <c r="D4" s="16"/>
      <c r="E4" s="16"/>
      <c r="F4" s="21"/>
      <c r="G4" s="16"/>
    </row>
    <row r="5" spans="1:7" ht="15.75" x14ac:dyDescent="0.25">
      <c r="A5" s="27" t="s">
        <v>225</v>
      </c>
      <c r="B5" s="27"/>
      <c r="C5" s="16"/>
      <c r="D5" s="16"/>
      <c r="E5" s="16"/>
      <c r="F5" s="21"/>
      <c r="G5" s="16"/>
    </row>
    <row r="6" spans="1:7" ht="15.75" x14ac:dyDescent="0.25">
      <c r="A6" s="27" t="s">
        <v>226</v>
      </c>
      <c r="B6" s="27"/>
      <c r="C6" s="16"/>
      <c r="D6" s="16"/>
      <c r="E6" s="16"/>
      <c r="F6" s="21"/>
      <c r="G6" s="16"/>
    </row>
    <row r="7" spans="1:7" x14ac:dyDescent="0.25">
      <c r="F7" s="11"/>
    </row>
    <row r="8" spans="1:7" ht="15.75" x14ac:dyDescent="0.25">
      <c r="A8" s="12" t="s">
        <v>13</v>
      </c>
      <c r="B8" s="13" t="s">
        <v>12</v>
      </c>
      <c r="C8" s="14" t="s">
        <v>15</v>
      </c>
      <c r="D8" s="14" t="s">
        <v>235</v>
      </c>
      <c r="E8" s="14" t="s">
        <v>1</v>
      </c>
      <c r="F8" s="22" t="s">
        <v>8</v>
      </c>
      <c r="G8" s="12" t="s">
        <v>2</v>
      </c>
    </row>
    <row r="9" spans="1:7" ht="15.75" x14ac:dyDescent="0.25">
      <c r="A9" s="17">
        <v>1</v>
      </c>
      <c r="B9" s="18" t="s">
        <v>82</v>
      </c>
      <c r="C9" s="14"/>
      <c r="D9" s="14"/>
      <c r="E9" s="14"/>
      <c r="F9" s="19">
        <v>21437575</v>
      </c>
      <c r="G9" s="12"/>
    </row>
    <row r="10" spans="1:7" ht="15.75" x14ac:dyDescent="0.25">
      <c r="A10" s="17">
        <v>2</v>
      </c>
      <c r="B10" s="18" t="s">
        <v>214</v>
      </c>
      <c r="C10" s="14"/>
      <c r="D10" s="14"/>
      <c r="E10" s="14"/>
      <c r="F10" s="19">
        <v>2000000</v>
      </c>
      <c r="G10" s="12"/>
    </row>
    <row r="11" spans="1:7" ht="15.75" x14ac:dyDescent="0.25">
      <c r="A11" s="17">
        <v>3</v>
      </c>
      <c r="B11" s="18" t="s">
        <v>38</v>
      </c>
      <c r="C11" s="26"/>
      <c r="D11" s="26"/>
      <c r="E11" s="26"/>
      <c r="F11" s="19">
        <v>535940</v>
      </c>
      <c r="G11" s="17"/>
    </row>
    <row r="12" spans="1:7" ht="15.75" x14ac:dyDescent="0.25">
      <c r="A12" s="17">
        <v>4</v>
      </c>
      <c r="B12" s="18" t="s">
        <v>227</v>
      </c>
      <c r="C12" s="26"/>
      <c r="D12" s="26"/>
      <c r="E12" s="26"/>
      <c r="F12" s="19">
        <v>146775</v>
      </c>
      <c r="G12" s="17"/>
    </row>
    <row r="13" spans="1:7" ht="15.75" x14ac:dyDescent="0.25">
      <c r="A13" s="17">
        <v>5</v>
      </c>
      <c r="B13" s="18" t="s">
        <v>41</v>
      </c>
      <c r="C13" s="26"/>
      <c r="D13" s="26"/>
      <c r="E13" s="26"/>
      <c r="F13" s="19">
        <v>384344</v>
      </c>
      <c r="G13" s="17"/>
    </row>
    <row r="14" spans="1:7" ht="15.75" x14ac:dyDescent="0.25">
      <c r="A14" s="17">
        <v>6</v>
      </c>
      <c r="B14" s="18" t="s">
        <v>42</v>
      </c>
      <c r="C14" s="26"/>
      <c r="D14" s="26"/>
      <c r="E14" s="26"/>
      <c r="F14" s="19">
        <v>200000</v>
      </c>
      <c r="G14" s="17"/>
    </row>
    <row r="15" spans="1:7" ht="15.75" x14ac:dyDescent="0.25">
      <c r="A15" s="17"/>
      <c r="B15" s="18"/>
      <c r="C15" s="26"/>
      <c r="D15" s="26"/>
      <c r="E15" s="26"/>
      <c r="F15" s="19"/>
      <c r="G15" s="15">
        <f>SUM(F9:F14)</f>
        <v>24704634</v>
      </c>
    </row>
    <row r="16" spans="1:7" ht="15.75" x14ac:dyDescent="0.25">
      <c r="A16" s="17">
        <v>7</v>
      </c>
      <c r="B16" s="18" t="s">
        <v>228</v>
      </c>
      <c r="C16" s="18"/>
      <c r="D16" s="26">
        <v>4650369233</v>
      </c>
      <c r="E16" s="18"/>
      <c r="F16" s="19">
        <v>3710000</v>
      </c>
      <c r="G16" s="18"/>
    </row>
    <row r="17" spans="1:7" ht="15.75" x14ac:dyDescent="0.25">
      <c r="A17" s="17">
        <v>8</v>
      </c>
      <c r="B17" s="18" t="s">
        <v>229</v>
      </c>
      <c r="C17" s="18"/>
      <c r="D17" s="35" t="s">
        <v>230</v>
      </c>
      <c r="E17" s="18"/>
      <c r="F17" s="19">
        <v>5150000</v>
      </c>
      <c r="G17" s="18"/>
    </row>
    <row r="18" spans="1:7" ht="15.75" x14ac:dyDescent="0.25">
      <c r="A18" s="17">
        <v>9</v>
      </c>
      <c r="B18" s="18" t="s">
        <v>231</v>
      </c>
      <c r="C18" s="18"/>
      <c r="D18" s="35" t="s">
        <v>232</v>
      </c>
      <c r="E18" s="18"/>
      <c r="F18" s="19">
        <v>1500000</v>
      </c>
      <c r="G18" s="18"/>
    </row>
    <row r="19" spans="1:7" ht="15.75" x14ac:dyDescent="0.25">
      <c r="A19" s="17">
        <v>10</v>
      </c>
      <c r="B19" s="18" t="s">
        <v>175</v>
      </c>
      <c r="C19" s="18"/>
      <c r="D19" s="35" t="s">
        <v>233</v>
      </c>
      <c r="E19" s="18"/>
      <c r="F19" s="19">
        <v>17300000</v>
      </c>
      <c r="G19" s="18"/>
    </row>
    <row r="20" spans="1:7" ht="15.75" x14ac:dyDescent="0.25">
      <c r="A20" s="17">
        <v>11</v>
      </c>
      <c r="B20" s="18" t="s">
        <v>234</v>
      </c>
      <c r="C20" s="18"/>
      <c r="D20" s="35" t="s">
        <v>236</v>
      </c>
      <c r="E20" s="18"/>
      <c r="F20" s="19">
        <v>2400000</v>
      </c>
      <c r="G20" s="18"/>
    </row>
    <row r="21" spans="1:7" ht="15.75" x14ac:dyDescent="0.25">
      <c r="A21" s="17">
        <v>12</v>
      </c>
      <c r="B21" s="18" t="s">
        <v>237</v>
      </c>
      <c r="C21" s="18"/>
      <c r="D21" s="35" t="s">
        <v>238</v>
      </c>
      <c r="E21" s="18"/>
      <c r="F21" s="19">
        <v>5629212</v>
      </c>
      <c r="G21" s="18"/>
    </row>
    <row r="22" spans="1:7" ht="15.75" x14ac:dyDescent="0.25">
      <c r="A22" s="17"/>
      <c r="B22" s="18"/>
      <c r="C22" s="18"/>
      <c r="D22" s="26"/>
      <c r="E22" s="18"/>
      <c r="F22" s="19"/>
      <c r="G22" s="23">
        <f>SUM(F16:F21)</f>
        <v>35689212</v>
      </c>
    </row>
    <row r="23" spans="1:7" ht="15.75" x14ac:dyDescent="0.25">
      <c r="A23" s="17">
        <v>13</v>
      </c>
      <c r="B23" s="18" t="s">
        <v>239</v>
      </c>
      <c r="C23" s="18"/>
      <c r="D23" s="32" t="s">
        <v>241</v>
      </c>
      <c r="E23" s="18"/>
      <c r="F23" s="19"/>
      <c r="G23" s="23">
        <f>61596521-G15-G22</f>
        <v>1202675</v>
      </c>
    </row>
    <row r="24" spans="1:7" ht="15.75" x14ac:dyDescent="0.25">
      <c r="A24" s="17"/>
      <c r="B24" s="18"/>
      <c r="C24" s="18"/>
      <c r="D24" s="18"/>
      <c r="E24" s="13"/>
      <c r="F24" s="19"/>
      <c r="G24" s="31"/>
    </row>
    <row r="25" spans="1:7" ht="15.75" x14ac:dyDescent="0.25">
      <c r="A25" s="17"/>
      <c r="B25" s="18"/>
      <c r="C25" s="18"/>
      <c r="D25" s="18"/>
      <c r="E25" s="13" t="s">
        <v>43</v>
      </c>
      <c r="F25" s="19"/>
      <c r="G25" s="30">
        <f>+G15+G22+G23</f>
        <v>61596521</v>
      </c>
    </row>
    <row r="26" spans="1:7" ht="15.75" x14ac:dyDescent="0.25">
      <c r="A26" s="20"/>
      <c r="B26" s="16"/>
      <c r="C26" s="16"/>
      <c r="D26" s="16"/>
      <c r="E26" s="16"/>
      <c r="F26" s="21"/>
      <c r="G26" s="21"/>
    </row>
    <row r="27" spans="1:7" ht="15.75" x14ac:dyDescent="0.25">
      <c r="A27" s="20"/>
      <c r="B27" s="16" t="s">
        <v>240</v>
      </c>
      <c r="C27" s="16"/>
      <c r="D27" s="16"/>
      <c r="E27" s="16"/>
      <c r="F27" s="21"/>
      <c r="G27" s="16"/>
    </row>
    <row r="28" spans="1:7" ht="15.75" x14ac:dyDescent="0.25">
      <c r="A28" s="20"/>
      <c r="B28" s="16"/>
      <c r="C28" s="16"/>
      <c r="D28" s="16"/>
      <c r="E28" s="16"/>
      <c r="F28" s="21"/>
      <c r="G28" s="16"/>
    </row>
    <row r="29" spans="1:7" x14ac:dyDescent="0.25">
      <c r="A29" s="8"/>
      <c r="B29" s="8" t="s">
        <v>29</v>
      </c>
      <c r="C29" s="8" t="s">
        <v>31</v>
      </c>
      <c r="E29" s="8" t="s">
        <v>36</v>
      </c>
      <c r="F29" s="11"/>
    </row>
    <row r="30" spans="1:7" x14ac:dyDescent="0.25">
      <c r="A30" s="8"/>
      <c r="F30" s="11"/>
    </row>
    <row r="31" spans="1:7" x14ac:dyDescent="0.25">
      <c r="A31" s="8"/>
      <c r="F31" s="11"/>
    </row>
    <row r="32" spans="1:7" x14ac:dyDescent="0.25">
      <c r="A32" s="8"/>
      <c r="F32" s="11"/>
    </row>
    <row r="33" spans="1:7" x14ac:dyDescent="0.25">
      <c r="B33" s="28" t="s">
        <v>30</v>
      </c>
      <c r="C33" s="24" t="s">
        <v>32</v>
      </c>
      <c r="D33" s="24"/>
      <c r="E33" s="24" t="s">
        <v>3</v>
      </c>
      <c r="F33" s="25" t="s">
        <v>4</v>
      </c>
    </row>
    <row r="34" spans="1:7" x14ac:dyDescent="0.25">
      <c r="B34" s="8" t="s">
        <v>5</v>
      </c>
      <c r="C34" s="1" t="s">
        <v>33</v>
      </c>
      <c r="E34" s="1" t="s">
        <v>6</v>
      </c>
      <c r="F34" s="11" t="s">
        <v>37</v>
      </c>
    </row>
    <row r="36" spans="1:7" ht="15.75" x14ac:dyDescent="0.25">
      <c r="A36" s="2" t="s">
        <v>0</v>
      </c>
      <c r="B36" s="3"/>
      <c r="C36" s="3"/>
      <c r="D36" s="3"/>
      <c r="E36" s="3"/>
      <c r="F36" s="9"/>
      <c r="G36" s="4"/>
    </row>
    <row r="37" spans="1:7" ht="15.75" x14ac:dyDescent="0.25">
      <c r="A37" s="6" t="s">
        <v>242</v>
      </c>
      <c r="B37" s="2"/>
      <c r="C37" s="2"/>
      <c r="D37" s="2"/>
      <c r="E37" s="2"/>
      <c r="F37" s="10"/>
      <c r="G37" s="4"/>
    </row>
    <row r="38" spans="1:7" ht="15.75" x14ac:dyDescent="0.25">
      <c r="A38" s="6"/>
      <c r="B38" s="2"/>
      <c r="C38" s="2"/>
      <c r="D38" s="2"/>
      <c r="E38" s="2"/>
      <c r="F38" s="10"/>
      <c r="G38" s="4"/>
    </row>
    <row r="39" spans="1:7" ht="15.75" x14ac:dyDescent="0.25">
      <c r="A39" s="27" t="s">
        <v>243</v>
      </c>
      <c r="B39" s="27"/>
      <c r="C39" s="16"/>
      <c r="D39" s="16"/>
      <c r="E39" s="16"/>
      <c r="F39" s="21"/>
      <c r="G39" s="16"/>
    </row>
    <row r="40" spans="1:7" ht="15.75" x14ac:dyDescent="0.25">
      <c r="A40" s="27" t="s">
        <v>244</v>
      </c>
      <c r="B40" s="27"/>
      <c r="C40" s="16"/>
      <c r="D40" s="16"/>
      <c r="E40" s="16"/>
      <c r="F40" s="21"/>
      <c r="G40" s="16"/>
    </row>
    <row r="41" spans="1:7" ht="15.75" x14ac:dyDescent="0.25">
      <c r="A41" s="27" t="s">
        <v>245</v>
      </c>
      <c r="B41" s="27"/>
      <c r="C41" s="16"/>
      <c r="D41" s="16"/>
      <c r="E41" s="16"/>
      <c r="F41" s="21"/>
      <c r="G41" s="16"/>
    </row>
    <row r="42" spans="1:7" x14ac:dyDescent="0.25">
      <c r="F42" s="11"/>
    </row>
    <row r="43" spans="1:7" ht="15.75" x14ac:dyDescent="0.25">
      <c r="A43" s="12" t="s">
        <v>13</v>
      </c>
      <c r="B43" s="13" t="s">
        <v>12</v>
      </c>
      <c r="C43" s="14" t="s">
        <v>246</v>
      </c>
      <c r="D43" s="14" t="s">
        <v>235</v>
      </c>
      <c r="E43" s="14" t="s">
        <v>1</v>
      </c>
      <c r="F43" s="22" t="s">
        <v>8</v>
      </c>
      <c r="G43" s="12" t="s">
        <v>2</v>
      </c>
    </row>
    <row r="44" spans="1:7" ht="15.75" x14ac:dyDescent="0.25">
      <c r="A44" s="17">
        <v>1</v>
      </c>
      <c r="B44" s="18" t="s">
        <v>82</v>
      </c>
      <c r="C44" s="14"/>
      <c r="D44" s="14"/>
      <c r="E44" s="14"/>
      <c r="F44" s="19">
        <v>32083480</v>
      </c>
      <c r="G44" s="12"/>
    </row>
    <row r="45" spans="1:7" ht="15.75" x14ac:dyDescent="0.25">
      <c r="A45" s="17">
        <v>2</v>
      </c>
      <c r="B45" s="18" t="s">
        <v>214</v>
      </c>
      <c r="C45" s="14"/>
      <c r="D45" s="14"/>
      <c r="E45" s="14"/>
      <c r="F45" s="19">
        <v>4500000</v>
      </c>
      <c r="G45" s="12"/>
    </row>
    <row r="46" spans="1:7" ht="15.75" x14ac:dyDescent="0.25">
      <c r="A46" s="17">
        <v>3</v>
      </c>
      <c r="B46" s="18" t="s">
        <v>38</v>
      </c>
      <c r="C46" s="26"/>
      <c r="D46" s="26"/>
      <c r="E46" s="26"/>
      <c r="F46" s="19">
        <v>820317</v>
      </c>
      <c r="G46" s="17"/>
    </row>
    <row r="47" spans="1:7" ht="15.75" x14ac:dyDescent="0.25">
      <c r="A47" s="17">
        <v>4</v>
      </c>
      <c r="B47" s="18" t="s">
        <v>227</v>
      </c>
      <c r="C47" s="26"/>
      <c r="D47" s="26"/>
      <c r="E47" s="26"/>
      <c r="F47" s="19">
        <v>308226</v>
      </c>
      <c r="G47" s="17"/>
    </row>
    <row r="48" spans="1:7" ht="15.75" x14ac:dyDescent="0.25">
      <c r="A48" s="17">
        <v>5</v>
      </c>
      <c r="B48" s="18" t="s">
        <v>41</v>
      </c>
      <c r="C48" s="26"/>
      <c r="D48" s="26"/>
      <c r="E48" s="26"/>
      <c r="F48" s="19">
        <v>679166</v>
      </c>
      <c r="G48" s="17"/>
    </row>
    <row r="49" spans="1:7" ht="15.75" x14ac:dyDescent="0.25">
      <c r="A49" s="17">
        <v>6</v>
      </c>
      <c r="B49" s="18" t="s">
        <v>42</v>
      </c>
      <c r="C49" s="26"/>
      <c r="D49" s="26"/>
      <c r="E49" s="26"/>
      <c r="F49" s="19">
        <v>200000</v>
      </c>
      <c r="G49" s="17"/>
    </row>
    <row r="50" spans="1:7" ht="15.75" x14ac:dyDescent="0.25">
      <c r="A50" s="17"/>
      <c r="B50" s="18"/>
      <c r="C50" s="26"/>
      <c r="D50" s="26"/>
      <c r="E50" s="26"/>
      <c r="F50" s="19"/>
      <c r="G50" s="15">
        <f>SUM(F44:F49)</f>
        <v>38591189</v>
      </c>
    </row>
    <row r="51" spans="1:7" ht="15.75" x14ac:dyDescent="0.25">
      <c r="A51" s="17">
        <v>7</v>
      </c>
      <c r="B51" s="18" t="s">
        <v>229</v>
      </c>
      <c r="C51" s="18" t="s">
        <v>247</v>
      </c>
      <c r="D51" s="35" t="s">
        <v>230</v>
      </c>
      <c r="E51" s="18"/>
      <c r="F51" s="19">
        <v>17905000</v>
      </c>
      <c r="G51" s="18"/>
    </row>
    <row r="52" spans="1:7" ht="15.75" x14ac:dyDescent="0.25">
      <c r="A52" s="17">
        <v>8</v>
      </c>
      <c r="B52" s="18" t="s">
        <v>229</v>
      </c>
      <c r="C52" s="18" t="s">
        <v>248</v>
      </c>
      <c r="D52" s="35" t="s">
        <v>230</v>
      </c>
      <c r="E52" s="18"/>
      <c r="F52" s="19">
        <v>10000000</v>
      </c>
      <c r="G52" s="18"/>
    </row>
    <row r="53" spans="1:7" ht="15.75" x14ac:dyDescent="0.25">
      <c r="A53" s="17">
        <v>9</v>
      </c>
      <c r="B53" s="18" t="s">
        <v>175</v>
      </c>
      <c r="C53" s="18"/>
      <c r="D53" s="35" t="s">
        <v>233</v>
      </c>
      <c r="E53" s="18"/>
      <c r="F53" s="19">
        <v>18425000</v>
      </c>
      <c r="G53" s="18"/>
    </row>
    <row r="54" spans="1:7" ht="15.75" x14ac:dyDescent="0.25">
      <c r="A54" s="17">
        <v>10</v>
      </c>
      <c r="B54" s="18" t="s">
        <v>249</v>
      </c>
      <c r="C54" s="18"/>
      <c r="D54" s="35">
        <v>1020057102</v>
      </c>
      <c r="E54" s="18"/>
      <c r="F54" s="19">
        <v>15000000</v>
      </c>
      <c r="G54" s="18"/>
    </row>
    <row r="55" spans="1:7" ht="15.75" x14ac:dyDescent="0.25">
      <c r="A55" s="17"/>
      <c r="B55" s="18"/>
      <c r="C55" s="18"/>
      <c r="D55" s="26"/>
      <c r="E55" s="18"/>
      <c r="F55" s="19"/>
      <c r="G55" s="23">
        <f>SUM(F51:F54)</f>
        <v>61330000</v>
      </c>
    </row>
    <row r="56" spans="1:7" ht="15.75" x14ac:dyDescent="0.25">
      <c r="A56" s="17">
        <v>11</v>
      </c>
      <c r="B56" s="18" t="s">
        <v>250</v>
      </c>
      <c r="C56" s="18"/>
      <c r="D56" s="35">
        <v>3642508781</v>
      </c>
      <c r="E56" s="18"/>
      <c r="F56" s="19"/>
      <c r="G56" s="23">
        <f>100000000-G50-G55</f>
        <v>78811</v>
      </c>
    </row>
    <row r="57" spans="1:7" ht="15.75" x14ac:dyDescent="0.25">
      <c r="A57" s="17"/>
      <c r="B57" s="18"/>
      <c r="C57" s="18"/>
      <c r="D57" s="18"/>
      <c r="E57" s="13"/>
      <c r="F57" s="19"/>
      <c r="G57" s="31"/>
    </row>
    <row r="58" spans="1:7" ht="15.75" x14ac:dyDescent="0.25">
      <c r="A58" s="17"/>
      <c r="B58" s="18"/>
      <c r="C58" s="18"/>
      <c r="D58" s="18"/>
      <c r="E58" s="13" t="s">
        <v>43</v>
      </c>
      <c r="F58" s="19"/>
      <c r="G58" s="30">
        <f>+G50+G55+G56</f>
        <v>100000000</v>
      </c>
    </row>
    <row r="59" spans="1:7" ht="15.75" x14ac:dyDescent="0.25">
      <c r="A59" s="20"/>
      <c r="B59" s="16"/>
      <c r="C59" s="16"/>
      <c r="D59" s="16"/>
      <c r="E59" s="16"/>
      <c r="F59" s="21"/>
      <c r="G59" s="21"/>
    </row>
    <row r="60" spans="1:7" ht="15.75" x14ac:dyDescent="0.25">
      <c r="A60" s="20"/>
      <c r="B60" s="16" t="s">
        <v>251</v>
      </c>
      <c r="C60" s="16"/>
      <c r="D60" s="16"/>
      <c r="E60" s="16"/>
      <c r="F60" s="21"/>
      <c r="G60" s="16"/>
    </row>
    <row r="61" spans="1:7" ht="15.75" x14ac:dyDescent="0.25">
      <c r="A61" s="20"/>
      <c r="B61" s="16"/>
      <c r="C61" s="16"/>
      <c r="D61" s="16"/>
      <c r="E61" s="16"/>
      <c r="F61" s="21"/>
      <c r="G61" s="16"/>
    </row>
    <row r="62" spans="1:7" x14ac:dyDescent="0.25">
      <c r="A62" s="8"/>
      <c r="B62" s="8" t="s">
        <v>29</v>
      </c>
      <c r="C62" s="8" t="s">
        <v>31</v>
      </c>
      <c r="E62" s="8" t="s">
        <v>36</v>
      </c>
      <c r="F62" s="11"/>
    </row>
    <row r="63" spans="1:7" x14ac:dyDescent="0.25">
      <c r="A63" s="8"/>
      <c r="F63" s="11"/>
    </row>
    <row r="64" spans="1:7" x14ac:dyDescent="0.25">
      <c r="A64" s="8"/>
      <c r="F64" s="11"/>
    </row>
    <row r="65" spans="1:6" x14ac:dyDescent="0.25">
      <c r="A65" s="8"/>
      <c r="F65" s="11"/>
    </row>
    <row r="66" spans="1:6" x14ac:dyDescent="0.25">
      <c r="B66" s="28" t="s">
        <v>30</v>
      </c>
      <c r="C66" s="24" t="s">
        <v>32</v>
      </c>
      <c r="D66" s="24"/>
      <c r="E66" s="24" t="s">
        <v>3</v>
      </c>
      <c r="F66" s="25" t="s">
        <v>4</v>
      </c>
    </row>
    <row r="67" spans="1:6" x14ac:dyDescent="0.25">
      <c r="B67" s="8" t="s">
        <v>5</v>
      </c>
      <c r="C67" s="1" t="s">
        <v>33</v>
      </c>
      <c r="E67" s="1" t="s">
        <v>6</v>
      </c>
      <c r="F67" s="11" t="s">
        <v>37</v>
      </c>
    </row>
  </sheetData>
  <pageMargins left="0.7" right="0.7" top="0.75" bottom="0.75" header="0.3" footer="0.3"/>
  <pageSetup paperSize="5" scale="80" orientation="landscape" horizontalDpi="4294967293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0"/>
  <sheetViews>
    <sheetView topLeftCell="A93" workbookViewId="0">
      <selection activeCell="B108" sqref="B108"/>
    </sheetView>
  </sheetViews>
  <sheetFormatPr defaultRowHeight="15" x14ac:dyDescent="0.25"/>
  <cols>
    <col min="1" max="1" width="4.5703125" style="1" customWidth="1"/>
    <col min="2" max="2" width="57.85546875" style="1" customWidth="1"/>
    <col min="3" max="3" width="15.28515625" style="1" customWidth="1"/>
    <col min="4" max="4" width="22.140625" style="1" customWidth="1"/>
    <col min="5" max="5" width="15.85546875" style="1" customWidth="1"/>
    <col min="6" max="6" width="23.7109375" style="1" bestFit="1" customWidth="1"/>
    <col min="7" max="7" width="17.7109375" style="1" customWidth="1"/>
    <col min="8" max="8" width="14.28515625" style="1" bestFit="1" customWidth="1"/>
    <col min="9" max="16384" width="9.140625" style="1"/>
  </cols>
  <sheetData>
    <row r="1" spans="1:7" ht="15.75" x14ac:dyDescent="0.25">
      <c r="A1" s="2" t="s">
        <v>0</v>
      </c>
    </row>
    <row r="2" spans="1:7" ht="15.75" x14ac:dyDescent="0.25">
      <c r="A2" s="47" t="s">
        <v>1699</v>
      </c>
    </row>
    <row r="3" spans="1:7" ht="15.75" x14ac:dyDescent="0.25">
      <c r="A3" s="47"/>
    </row>
    <row r="4" spans="1:7" ht="15.75" x14ac:dyDescent="0.25">
      <c r="A4" s="145" t="s">
        <v>1555</v>
      </c>
      <c r="B4" s="145"/>
      <c r="C4" s="146"/>
      <c r="D4" s="146"/>
      <c r="E4" s="146"/>
      <c r="F4" s="147"/>
      <c r="G4" s="146"/>
    </row>
    <row r="5" spans="1:7" ht="15.75" x14ac:dyDescent="0.25">
      <c r="A5" s="145" t="s">
        <v>1678</v>
      </c>
      <c r="B5" s="145"/>
      <c r="C5" s="146"/>
      <c r="D5" s="146"/>
      <c r="E5" s="146"/>
      <c r="F5" s="147"/>
      <c r="G5" s="146"/>
    </row>
    <row r="6" spans="1:7" ht="15.75" x14ac:dyDescent="0.25">
      <c r="A6" s="145" t="s">
        <v>771</v>
      </c>
      <c r="B6" s="145"/>
      <c r="C6" s="146"/>
      <c r="D6" s="146"/>
      <c r="E6" s="146"/>
      <c r="F6" s="147"/>
      <c r="G6" s="146"/>
    </row>
    <row r="7" spans="1:7" x14ac:dyDescent="0.25">
      <c r="A7" s="129"/>
      <c r="B7" s="129"/>
      <c r="C7" s="129"/>
      <c r="D7" s="129"/>
      <c r="E7" s="129"/>
      <c r="F7" s="148"/>
      <c r="G7" s="129"/>
    </row>
    <row r="8" spans="1:7" ht="15.75" x14ac:dyDescent="0.25">
      <c r="A8" s="114" t="s">
        <v>13</v>
      </c>
      <c r="B8" s="115" t="s">
        <v>12</v>
      </c>
      <c r="C8" s="116" t="s">
        <v>15</v>
      </c>
      <c r="D8" s="170" t="s">
        <v>521</v>
      </c>
      <c r="E8" s="116" t="s">
        <v>1</v>
      </c>
      <c r="F8" s="117" t="s">
        <v>8</v>
      </c>
      <c r="G8" s="114" t="s">
        <v>2</v>
      </c>
    </row>
    <row r="9" spans="1:7" ht="15.75" x14ac:dyDescent="0.25">
      <c r="A9" s="150">
        <v>1</v>
      </c>
      <c r="B9" s="151" t="s">
        <v>1037</v>
      </c>
      <c r="C9" s="116"/>
      <c r="D9" s="116"/>
      <c r="E9" s="116"/>
      <c r="F9" s="108">
        <v>0</v>
      </c>
      <c r="G9" s="114"/>
    </row>
    <row r="10" spans="1:7" ht="15.75" x14ac:dyDescent="0.25">
      <c r="A10" s="150">
        <v>2</v>
      </c>
      <c r="B10" s="151" t="s">
        <v>1060</v>
      </c>
      <c r="C10" s="116"/>
      <c r="D10" s="116"/>
      <c r="E10" s="116"/>
      <c r="F10" s="108">
        <v>214388400</v>
      </c>
      <c r="G10" s="77"/>
    </row>
    <row r="11" spans="1:7" ht="15.75" x14ac:dyDescent="0.25">
      <c r="A11" s="150">
        <v>3</v>
      </c>
      <c r="B11" s="151" t="s">
        <v>1666</v>
      </c>
      <c r="C11" s="116"/>
      <c r="D11" s="116"/>
      <c r="E11" s="116"/>
      <c r="F11" s="108">
        <v>0</v>
      </c>
      <c r="G11" s="77"/>
    </row>
    <row r="12" spans="1:7" ht="15.75" x14ac:dyDescent="0.25">
      <c r="A12" s="150">
        <v>4</v>
      </c>
      <c r="B12" s="151" t="s">
        <v>1049</v>
      </c>
      <c r="C12" s="116"/>
      <c r="D12" s="116"/>
      <c r="E12" s="116"/>
      <c r="F12" s="108">
        <v>0</v>
      </c>
      <c r="G12" s="77"/>
    </row>
    <row r="13" spans="1:7" ht="15.75" x14ac:dyDescent="0.25">
      <c r="A13" s="150">
        <v>5</v>
      </c>
      <c r="B13" s="151" t="s">
        <v>38</v>
      </c>
      <c r="C13" s="107"/>
      <c r="D13" s="107"/>
      <c r="E13" s="107"/>
      <c r="F13" s="108">
        <v>5359710</v>
      </c>
      <c r="G13" s="152"/>
    </row>
    <row r="14" spans="1:7" ht="15.75" x14ac:dyDescent="0.25">
      <c r="A14" s="150">
        <v>6</v>
      </c>
      <c r="B14" s="151" t="s">
        <v>227</v>
      </c>
      <c r="C14" s="107"/>
      <c r="D14" s="107"/>
      <c r="E14" s="107"/>
      <c r="F14" s="108">
        <v>1663279</v>
      </c>
      <c r="G14" s="152"/>
    </row>
    <row r="15" spans="1:7" ht="15.75" x14ac:dyDescent="0.25">
      <c r="A15" s="150">
        <v>7</v>
      </c>
      <c r="B15" s="151" t="s">
        <v>548</v>
      </c>
      <c r="C15" s="107"/>
      <c r="D15" s="107"/>
      <c r="E15" s="107"/>
      <c r="F15" s="108">
        <v>0</v>
      </c>
      <c r="G15" s="152"/>
    </row>
    <row r="16" spans="1:7" ht="15.75" x14ac:dyDescent="0.25">
      <c r="A16" s="150">
        <v>8</v>
      </c>
      <c r="B16" s="151" t="s">
        <v>1323</v>
      </c>
      <c r="C16" s="107"/>
      <c r="D16" s="107"/>
      <c r="E16" s="107"/>
      <c r="F16" s="108">
        <v>0</v>
      </c>
      <c r="G16" s="152"/>
    </row>
    <row r="17" spans="1:9" ht="15.75" x14ac:dyDescent="0.25">
      <c r="A17" s="150">
        <v>9</v>
      </c>
      <c r="B17" s="151" t="s">
        <v>41</v>
      </c>
      <c r="C17" s="107"/>
      <c r="D17" s="107"/>
      <c r="E17" s="107"/>
      <c r="F17" s="108">
        <v>2943493</v>
      </c>
      <c r="G17" s="152"/>
    </row>
    <row r="18" spans="1:9" ht="15.75" x14ac:dyDescent="0.25">
      <c r="A18" s="150">
        <v>10</v>
      </c>
      <c r="B18" s="151" t="s">
        <v>42</v>
      </c>
      <c r="C18" s="107"/>
      <c r="D18" s="107"/>
      <c r="E18" s="107"/>
      <c r="F18" s="108">
        <v>200000</v>
      </c>
      <c r="G18" s="152"/>
    </row>
    <row r="19" spans="1:9" ht="15.75" x14ac:dyDescent="0.25">
      <c r="A19" s="150"/>
      <c r="B19" s="151"/>
      <c r="C19" s="107"/>
      <c r="D19" s="107"/>
      <c r="E19" s="107"/>
      <c r="F19" s="108"/>
      <c r="G19" s="77">
        <f>SUM(F9:F18)</f>
        <v>224554882</v>
      </c>
    </row>
    <row r="20" spans="1:9" ht="15.75" x14ac:dyDescent="0.25">
      <c r="A20" s="150"/>
      <c r="B20" s="151"/>
      <c r="C20" s="153"/>
      <c r="D20" s="119"/>
      <c r="E20" s="107"/>
      <c r="F20" s="108"/>
      <c r="G20" s="77"/>
    </row>
    <row r="21" spans="1:9" ht="15.75" x14ac:dyDescent="0.25">
      <c r="A21" s="150">
        <v>11</v>
      </c>
      <c r="B21" s="18" t="s">
        <v>372</v>
      </c>
      <c r="C21" s="153" t="s">
        <v>1688</v>
      </c>
      <c r="D21" s="119" t="s">
        <v>1689</v>
      </c>
      <c r="E21" s="153" t="s">
        <v>611</v>
      </c>
      <c r="F21" s="108"/>
      <c r="G21" s="152">
        <f>234086000</f>
        <v>234086000</v>
      </c>
    </row>
    <row r="22" spans="1:9" ht="15.75" x14ac:dyDescent="0.25">
      <c r="A22" s="150">
        <v>12</v>
      </c>
      <c r="B22" s="18" t="s">
        <v>1679</v>
      </c>
      <c r="C22" s="153" t="s">
        <v>1688</v>
      </c>
      <c r="D22" s="119" t="s">
        <v>1691</v>
      </c>
      <c r="E22" s="153" t="s">
        <v>611</v>
      </c>
      <c r="F22" s="108"/>
      <c r="G22" s="152"/>
    </row>
    <row r="23" spans="1:9" ht="15.75" x14ac:dyDescent="0.25">
      <c r="A23" s="150">
        <v>13</v>
      </c>
      <c r="B23" s="18" t="s">
        <v>1680</v>
      </c>
      <c r="C23" s="153" t="s">
        <v>919</v>
      </c>
      <c r="D23" s="119" t="s">
        <v>1692</v>
      </c>
      <c r="E23" s="153" t="s">
        <v>611</v>
      </c>
      <c r="F23" s="108"/>
      <c r="G23" s="152"/>
    </row>
    <row r="24" spans="1:9" ht="15.75" x14ac:dyDescent="0.25">
      <c r="A24" s="150">
        <v>14</v>
      </c>
      <c r="B24" s="18" t="s">
        <v>1696</v>
      </c>
      <c r="C24" s="153" t="s">
        <v>1690</v>
      </c>
      <c r="D24" s="178" t="s">
        <v>1693</v>
      </c>
      <c r="E24" s="153" t="s">
        <v>611</v>
      </c>
      <c r="F24" s="108"/>
      <c r="G24" s="152"/>
    </row>
    <row r="25" spans="1:9" ht="15.75" x14ac:dyDescent="0.25">
      <c r="A25" s="150">
        <v>15</v>
      </c>
      <c r="B25" s="18" t="s">
        <v>1696</v>
      </c>
      <c r="C25" s="153" t="s">
        <v>919</v>
      </c>
      <c r="D25" s="178" t="s">
        <v>1694</v>
      </c>
      <c r="E25" s="153" t="s">
        <v>611</v>
      </c>
      <c r="F25" s="108"/>
      <c r="G25" s="152"/>
    </row>
    <row r="26" spans="1:9" ht="15.75" x14ac:dyDescent="0.25">
      <c r="A26" s="150">
        <v>16</v>
      </c>
      <c r="B26" s="18" t="s">
        <v>1696</v>
      </c>
      <c r="C26" s="153" t="s">
        <v>919</v>
      </c>
      <c r="D26" s="178" t="s">
        <v>1695</v>
      </c>
      <c r="E26" s="153" t="s">
        <v>611</v>
      </c>
      <c r="F26" s="108"/>
      <c r="G26" s="152"/>
    </row>
    <row r="27" spans="1:9" ht="15.75" x14ac:dyDescent="0.25">
      <c r="A27" s="150">
        <v>17</v>
      </c>
      <c r="B27" s="18" t="s">
        <v>1696</v>
      </c>
      <c r="C27" s="153"/>
      <c r="D27" s="119"/>
      <c r="E27" s="153" t="s">
        <v>611</v>
      </c>
      <c r="F27" s="108"/>
      <c r="G27" s="152"/>
    </row>
    <row r="28" spans="1:9" ht="15.75" x14ac:dyDescent="0.25">
      <c r="A28" s="150">
        <v>18</v>
      </c>
      <c r="B28" s="18" t="s">
        <v>1682</v>
      </c>
      <c r="C28" s="153"/>
      <c r="D28" s="119"/>
      <c r="E28" s="153" t="s">
        <v>611</v>
      </c>
      <c r="F28" s="108"/>
      <c r="G28" s="152"/>
    </row>
    <row r="29" spans="1:9" ht="15.75" x14ac:dyDescent="0.25">
      <c r="A29" s="150">
        <v>19</v>
      </c>
      <c r="B29" s="18" t="s">
        <v>1684</v>
      </c>
      <c r="C29" s="126"/>
      <c r="D29" s="35"/>
      <c r="E29" s="153" t="s">
        <v>611</v>
      </c>
      <c r="F29" s="108"/>
      <c r="G29" s="152"/>
      <c r="H29" s="175">
        <v>25833335</v>
      </c>
      <c r="I29" s="174">
        <v>5000000</v>
      </c>
    </row>
    <row r="30" spans="1:9" ht="15.75" x14ac:dyDescent="0.25">
      <c r="A30" s="150">
        <v>20</v>
      </c>
      <c r="B30" s="18" t="s">
        <v>1686</v>
      </c>
      <c r="C30" s="126"/>
      <c r="D30" s="107"/>
      <c r="E30" s="153" t="s">
        <v>611</v>
      </c>
      <c r="F30" s="108"/>
      <c r="G30" s="152"/>
      <c r="H30" s="175">
        <v>11662500</v>
      </c>
    </row>
    <row r="31" spans="1:9" ht="15.75" x14ac:dyDescent="0.25">
      <c r="A31" s="150">
        <v>21</v>
      </c>
      <c r="B31" s="18" t="s">
        <v>1683</v>
      </c>
      <c r="C31" s="126"/>
      <c r="D31" s="119" t="s">
        <v>1697</v>
      </c>
      <c r="E31" s="26" t="s">
        <v>272</v>
      </c>
      <c r="F31" s="108" t="s">
        <v>1703</v>
      </c>
      <c r="G31" s="152">
        <v>30000000</v>
      </c>
      <c r="H31" s="131"/>
    </row>
    <row r="32" spans="1:9" ht="15.75" x14ac:dyDescent="0.25">
      <c r="A32" s="150">
        <v>22</v>
      </c>
      <c r="B32" s="18" t="s">
        <v>1685</v>
      </c>
      <c r="C32" s="126"/>
      <c r="D32" s="35" t="s">
        <v>232</v>
      </c>
      <c r="E32" s="26" t="s">
        <v>272</v>
      </c>
      <c r="F32" s="108"/>
      <c r="G32" s="152">
        <v>5000000</v>
      </c>
    </row>
    <row r="33" spans="1:7" s="129" customFormat="1" ht="15.75" x14ac:dyDescent="0.25">
      <c r="A33" s="150">
        <v>23</v>
      </c>
      <c r="B33" s="151" t="s">
        <v>1687</v>
      </c>
      <c r="C33" s="176"/>
      <c r="D33" s="107">
        <v>3889889889</v>
      </c>
      <c r="E33" s="107" t="s">
        <v>272</v>
      </c>
      <c r="F33" s="108"/>
      <c r="G33" s="152">
        <v>5000000</v>
      </c>
    </row>
    <row r="34" spans="1:7" s="129" customFormat="1" ht="15.75" x14ac:dyDescent="0.25">
      <c r="A34" s="150">
        <v>24</v>
      </c>
      <c r="B34" s="151" t="s">
        <v>1701</v>
      </c>
      <c r="C34" s="176"/>
      <c r="D34" s="119" t="s">
        <v>1702</v>
      </c>
      <c r="E34" s="107" t="s">
        <v>272</v>
      </c>
      <c r="F34" s="153" t="s">
        <v>1574</v>
      </c>
      <c r="G34" s="152">
        <v>13700000</v>
      </c>
    </row>
    <row r="35" spans="1:7" s="129" customFormat="1" ht="15.75" x14ac:dyDescent="0.25">
      <c r="A35" s="150">
        <v>25</v>
      </c>
      <c r="B35" s="151" t="s">
        <v>1681</v>
      </c>
      <c r="C35" s="176"/>
      <c r="D35" s="119" t="s">
        <v>1702</v>
      </c>
      <c r="E35" s="107" t="s">
        <v>272</v>
      </c>
      <c r="F35" s="153" t="s">
        <v>1574</v>
      </c>
      <c r="G35" s="152">
        <v>6554000</v>
      </c>
    </row>
    <row r="36" spans="1:7" s="129" customFormat="1" ht="15.75" x14ac:dyDescent="0.25">
      <c r="A36" s="150">
        <v>26</v>
      </c>
      <c r="B36" s="151" t="s">
        <v>1700</v>
      </c>
      <c r="C36" s="176"/>
      <c r="D36" s="119" t="s">
        <v>1702</v>
      </c>
      <c r="E36" s="107" t="s">
        <v>272</v>
      </c>
      <c r="F36" s="153" t="s">
        <v>1574</v>
      </c>
      <c r="G36" s="152">
        <v>9271</v>
      </c>
    </row>
    <row r="37" spans="1:7" ht="15.75" x14ac:dyDescent="0.25">
      <c r="A37" s="150"/>
      <c r="B37" s="18"/>
      <c r="C37" s="107"/>
      <c r="D37" s="107"/>
      <c r="E37" s="107"/>
      <c r="F37" s="108"/>
      <c r="G37" s="77"/>
    </row>
    <row r="38" spans="1:7" ht="15.75" x14ac:dyDescent="0.25">
      <c r="A38" s="150"/>
      <c r="B38" s="151"/>
      <c r="C38" s="151"/>
      <c r="D38" s="151"/>
      <c r="E38" s="115" t="s">
        <v>43</v>
      </c>
      <c r="F38" s="108"/>
      <c r="G38" s="156">
        <f>SUM(G19:G36)</f>
        <v>518904153</v>
      </c>
    </row>
    <row r="39" spans="1:7" ht="15.75" x14ac:dyDescent="0.25">
      <c r="A39" s="158"/>
      <c r="B39" s="146"/>
      <c r="C39" s="146"/>
      <c r="D39" s="146"/>
      <c r="E39" s="146"/>
      <c r="F39" s="147"/>
      <c r="G39" s="147"/>
    </row>
    <row r="40" spans="1:7" ht="15.75" x14ac:dyDescent="0.25">
      <c r="A40" s="158"/>
      <c r="B40" s="146" t="s">
        <v>1698</v>
      </c>
      <c r="C40" s="146"/>
      <c r="D40" s="146"/>
      <c r="E40" s="146"/>
      <c r="F40" s="147"/>
      <c r="G40" s="146"/>
    </row>
    <row r="41" spans="1:7" x14ac:dyDescent="0.25">
      <c r="A41" s="159"/>
      <c r="B41" s="160" t="s">
        <v>976</v>
      </c>
      <c r="C41" s="160" t="s">
        <v>31</v>
      </c>
      <c r="D41" s="129"/>
      <c r="E41" s="159" t="s">
        <v>36</v>
      </c>
      <c r="F41" s="148"/>
      <c r="G41" s="129"/>
    </row>
    <row r="42" spans="1:7" x14ac:dyDescent="0.25">
      <c r="A42" s="159"/>
      <c r="B42" s="129"/>
      <c r="C42" s="129"/>
      <c r="D42" s="129"/>
      <c r="E42" s="129"/>
      <c r="F42" s="148"/>
      <c r="G42" s="129"/>
    </row>
    <row r="43" spans="1:7" x14ac:dyDescent="0.25">
      <c r="A43" s="159"/>
      <c r="B43" s="129"/>
      <c r="C43" s="129"/>
      <c r="D43" s="129"/>
      <c r="E43" s="129"/>
      <c r="F43" s="148"/>
      <c r="G43" s="129"/>
    </row>
    <row r="44" spans="1:7" x14ac:dyDescent="0.25">
      <c r="A44" s="159"/>
      <c r="B44" s="129"/>
      <c r="C44" s="129"/>
      <c r="D44" s="129"/>
      <c r="E44" s="129"/>
      <c r="F44" s="148"/>
      <c r="G44" s="129"/>
    </row>
    <row r="45" spans="1:7" x14ac:dyDescent="0.25">
      <c r="A45" s="159"/>
      <c r="B45" s="129"/>
      <c r="C45" s="129"/>
      <c r="D45" s="129"/>
      <c r="E45" s="129"/>
      <c r="F45" s="148"/>
      <c r="G45" s="129"/>
    </row>
    <row r="46" spans="1:7" x14ac:dyDescent="0.25">
      <c r="A46" s="129"/>
      <c r="B46" s="161" t="s">
        <v>977</v>
      </c>
      <c r="C46" s="162" t="s">
        <v>768</v>
      </c>
      <c r="D46" s="162"/>
      <c r="E46" s="162" t="s">
        <v>3</v>
      </c>
      <c r="F46" s="163" t="s">
        <v>1413</v>
      </c>
      <c r="G46" s="129"/>
    </row>
    <row r="47" spans="1:7" x14ac:dyDescent="0.25">
      <c r="A47" s="129"/>
      <c r="B47" s="160" t="s">
        <v>978</v>
      </c>
      <c r="C47" s="129" t="s">
        <v>33</v>
      </c>
      <c r="D47" s="129"/>
      <c r="E47" s="129" t="s">
        <v>6</v>
      </c>
      <c r="F47" s="148" t="s">
        <v>37</v>
      </c>
      <c r="G47" s="129"/>
    </row>
    <row r="49" spans="1:7" ht="15.75" x14ac:dyDescent="0.25">
      <c r="A49" s="2" t="s">
        <v>0</v>
      </c>
    </row>
    <row r="50" spans="1:7" ht="15.75" x14ac:dyDescent="0.25">
      <c r="A50" s="47" t="s">
        <v>1704</v>
      </c>
    </row>
    <row r="51" spans="1:7" ht="15.75" x14ac:dyDescent="0.25">
      <c r="A51" s="47"/>
    </row>
    <row r="52" spans="1:7" ht="15.75" x14ac:dyDescent="0.25">
      <c r="A52" s="145" t="s">
        <v>526</v>
      </c>
      <c r="B52" s="145"/>
      <c r="C52" s="146"/>
      <c r="D52" s="146"/>
      <c r="E52" s="146"/>
      <c r="F52" s="147"/>
      <c r="G52" s="146"/>
    </row>
    <row r="53" spans="1:7" ht="15.75" x14ac:dyDescent="0.25">
      <c r="A53" s="145" t="s">
        <v>1705</v>
      </c>
      <c r="B53" s="145"/>
      <c r="C53" s="146"/>
      <c r="D53" s="146"/>
      <c r="E53" s="146"/>
      <c r="F53" s="147"/>
      <c r="G53" s="146"/>
    </row>
    <row r="54" spans="1:7" ht="15.75" x14ac:dyDescent="0.25">
      <c r="A54" s="145" t="s">
        <v>771</v>
      </c>
      <c r="B54" s="145"/>
      <c r="C54" s="146"/>
      <c r="D54" s="146"/>
      <c r="E54" s="146"/>
      <c r="F54" s="147"/>
      <c r="G54" s="146"/>
    </row>
    <row r="55" spans="1:7" x14ac:dyDescent="0.25">
      <c r="A55" s="129"/>
      <c r="B55" s="129"/>
      <c r="C55" s="129"/>
      <c r="D55" s="129"/>
      <c r="E55" s="129"/>
      <c r="F55" s="148"/>
      <c r="G55" s="129"/>
    </row>
    <row r="56" spans="1:7" ht="15.75" x14ac:dyDescent="0.25">
      <c r="A56" s="114" t="s">
        <v>13</v>
      </c>
      <c r="B56" s="115" t="s">
        <v>12</v>
      </c>
      <c r="C56" s="116" t="s">
        <v>15</v>
      </c>
      <c r="D56" s="170" t="s">
        <v>521</v>
      </c>
      <c r="E56" s="116" t="s">
        <v>1</v>
      </c>
      <c r="F56" s="117" t="s">
        <v>8</v>
      </c>
      <c r="G56" s="114" t="s">
        <v>2</v>
      </c>
    </row>
    <row r="57" spans="1:7" ht="15.75" x14ac:dyDescent="0.25">
      <c r="A57" s="150">
        <v>1</v>
      </c>
      <c r="B57" s="151" t="s">
        <v>1037</v>
      </c>
      <c r="C57" s="116"/>
      <c r="D57" s="116"/>
      <c r="E57" s="116"/>
      <c r="F57" s="108">
        <v>4374700</v>
      </c>
      <c r="G57" s="114"/>
    </row>
    <row r="58" spans="1:7" ht="15.75" x14ac:dyDescent="0.25">
      <c r="A58" s="150">
        <v>2</v>
      </c>
      <c r="B58" s="151" t="s">
        <v>1060</v>
      </c>
      <c r="C58" s="116"/>
      <c r="D58" s="116"/>
      <c r="E58" s="116"/>
      <c r="F58" s="108">
        <v>52316986</v>
      </c>
      <c r="G58" s="77"/>
    </row>
    <row r="59" spans="1:7" ht="15.75" x14ac:dyDescent="0.25">
      <c r="A59" s="150">
        <v>3</v>
      </c>
      <c r="B59" s="151" t="s">
        <v>1666</v>
      </c>
      <c r="C59" s="116"/>
      <c r="D59" s="116"/>
      <c r="E59" s="116"/>
      <c r="F59" s="108">
        <v>0</v>
      </c>
      <c r="G59" s="77"/>
    </row>
    <row r="60" spans="1:7" ht="15.75" x14ac:dyDescent="0.25">
      <c r="A60" s="150">
        <v>4</v>
      </c>
      <c r="B60" s="151" t="s">
        <v>1049</v>
      </c>
      <c r="C60" s="116"/>
      <c r="D60" s="116"/>
      <c r="E60" s="116"/>
      <c r="F60" s="108">
        <v>0</v>
      </c>
      <c r="G60" s="77"/>
    </row>
    <row r="61" spans="1:7" ht="15.75" x14ac:dyDescent="0.25">
      <c r="A61" s="150">
        <v>5</v>
      </c>
      <c r="B61" s="151" t="s">
        <v>38</v>
      </c>
      <c r="C61" s="107"/>
      <c r="D61" s="107"/>
      <c r="E61" s="107"/>
      <c r="F61" s="108">
        <v>1417292</v>
      </c>
      <c r="G61" s="152"/>
    </row>
    <row r="62" spans="1:7" ht="15.75" x14ac:dyDescent="0.25">
      <c r="A62" s="150">
        <v>6</v>
      </c>
      <c r="B62" s="151" t="s">
        <v>227</v>
      </c>
      <c r="C62" s="107"/>
      <c r="D62" s="107"/>
      <c r="E62" s="107"/>
      <c r="F62" s="108">
        <v>570001</v>
      </c>
      <c r="G62" s="152"/>
    </row>
    <row r="63" spans="1:7" ht="15.75" x14ac:dyDescent="0.25">
      <c r="A63" s="150">
        <v>7</v>
      </c>
      <c r="B63" s="151" t="s">
        <v>548</v>
      </c>
      <c r="C63" s="107"/>
      <c r="D63" s="107"/>
      <c r="E63" s="107"/>
      <c r="F63" s="108">
        <v>0</v>
      </c>
      <c r="G63" s="152"/>
    </row>
    <row r="64" spans="1:7" ht="15.75" x14ac:dyDescent="0.25">
      <c r="A64" s="150">
        <v>8</v>
      </c>
      <c r="B64" s="151" t="s">
        <v>1323</v>
      </c>
      <c r="C64" s="107"/>
      <c r="D64" s="107"/>
      <c r="E64" s="107"/>
      <c r="F64" s="108">
        <v>0</v>
      </c>
      <c r="G64" s="152"/>
    </row>
    <row r="65" spans="1:7" ht="15.75" x14ac:dyDescent="0.25">
      <c r="A65" s="150">
        <v>9</v>
      </c>
      <c r="B65" s="151" t="s">
        <v>41</v>
      </c>
      <c r="C65" s="107"/>
      <c r="D65" s="107"/>
      <c r="E65" s="107"/>
      <c r="F65" s="108">
        <v>980000</v>
      </c>
      <c r="G65" s="152"/>
    </row>
    <row r="66" spans="1:7" ht="15.75" x14ac:dyDescent="0.25">
      <c r="A66" s="150">
        <v>10</v>
      </c>
      <c r="B66" s="151" t="s">
        <v>42</v>
      </c>
      <c r="C66" s="107"/>
      <c r="D66" s="107"/>
      <c r="E66" s="107"/>
      <c r="F66" s="108">
        <v>200000</v>
      </c>
      <c r="G66" s="152"/>
    </row>
    <row r="67" spans="1:7" ht="15.75" x14ac:dyDescent="0.25">
      <c r="A67" s="150"/>
      <c r="B67" s="151"/>
      <c r="C67" s="107"/>
      <c r="D67" s="107"/>
      <c r="E67" s="107"/>
      <c r="F67" s="108"/>
      <c r="G67" s="77">
        <f>SUM(F57:F66)</f>
        <v>59858979</v>
      </c>
    </row>
    <row r="68" spans="1:7" ht="15.75" x14ac:dyDescent="0.25">
      <c r="A68" s="150"/>
      <c r="B68" s="151"/>
      <c r="C68" s="107"/>
      <c r="D68" s="107"/>
      <c r="E68" s="107"/>
      <c r="F68" s="108"/>
      <c r="G68" s="77"/>
    </row>
    <row r="69" spans="1:7" ht="15.75" x14ac:dyDescent="0.25">
      <c r="A69" s="150">
        <v>21</v>
      </c>
      <c r="B69" s="18" t="s">
        <v>1706</v>
      </c>
      <c r="C69" s="107"/>
      <c r="D69" s="179" t="s">
        <v>233</v>
      </c>
      <c r="E69" s="180" t="s">
        <v>272</v>
      </c>
      <c r="F69" s="108"/>
      <c r="G69" s="152">
        <v>35860000</v>
      </c>
    </row>
    <row r="70" spans="1:7" ht="15.75" x14ac:dyDescent="0.25">
      <c r="A70" s="150">
        <v>22</v>
      </c>
      <c r="B70" s="18" t="s">
        <v>1707</v>
      </c>
      <c r="C70" s="126"/>
      <c r="D70" s="181">
        <v>3889889889</v>
      </c>
      <c r="E70" s="180" t="s">
        <v>272</v>
      </c>
      <c r="F70" s="108"/>
      <c r="G70" s="152">
        <v>31825000</v>
      </c>
    </row>
    <row r="71" spans="1:7" ht="15.75" x14ac:dyDescent="0.25">
      <c r="A71" s="150">
        <v>23</v>
      </c>
      <c r="B71" s="18" t="s">
        <v>1708</v>
      </c>
      <c r="C71" s="126"/>
      <c r="D71" s="179" t="s">
        <v>232</v>
      </c>
      <c r="E71" s="180" t="s">
        <v>272</v>
      </c>
      <c r="F71" s="108"/>
      <c r="G71" s="152">
        <v>7638900</v>
      </c>
    </row>
    <row r="72" spans="1:7" ht="15.75" x14ac:dyDescent="0.25">
      <c r="A72" s="150">
        <v>24</v>
      </c>
      <c r="B72" s="18" t="s">
        <v>1709</v>
      </c>
      <c r="C72" s="126"/>
      <c r="D72" s="177"/>
      <c r="E72" s="153" t="s">
        <v>611</v>
      </c>
      <c r="F72" s="108"/>
      <c r="G72" s="152">
        <v>8600000</v>
      </c>
    </row>
    <row r="73" spans="1:7" s="129" customFormat="1" ht="15.75" x14ac:dyDescent="0.25">
      <c r="A73" s="150">
        <v>25</v>
      </c>
      <c r="B73" s="151" t="s">
        <v>1710</v>
      </c>
      <c r="C73" s="176"/>
      <c r="D73" s="178"/>
      <c r="E73" s="153" t="s">
        <v>611</v>
      </c>
      <c r="F73" s="153"/>
      <c r="G73" s="152">
        <v>11000000</v>
      </c>
    </row>
    <row r="74" spans="1:7" s="129" customFormat="1" ht="15.75" x14ac:dyDescent="0.25">
      <c r="A74" s="150">
        <v>26</v>
      </c>
      <c r="B74" s="151" t="s">
        <v>1711</v>
      </c>
      <c r="C74" s="176"/>
      <c r="D74" s="178"/>
      <c r="E74" s="153" t="s">
        <v>611</v>
      </c>
      <c r="F74" s="153"/>
      <c r="G74" s="152">
        <v>2000000</v>
      </c>
    </row>
    <row r="75" spans="1:7" s="129" customFormat="1" ht="15.75" x14ac:dyDescent="0.25">
      <c r="A75" s="150">
        <v>27</v>
      </c>
      <c r="B75" s="151" t="s">
        <v>1712</v>
      </c>
      <c r="C75" s="176"/>
      <c r="D75" s="178"/>
      <c r="E75" s="153" t="s">
        <v>611</v>
      </c>
      <c r="F75" s="153"/>
      <c r="G75" s="152">
        <v>1076100</v>
      </c>
    </row>
    <row r="76" spans="1:7" s="129" customFormat="1" ht="15.75" x14ac:dyDescent="0.25">
      <c r="A76" s="150"/>
      <c r="B76" s="151"/>
      <c r="C76" s="107"/>
      <c r="D76" s="107"/>
      <c r="E76" s="107"/>
      <c r="F76" s="108"/>
      <c r="G76" s="77"/>
    </row>
    <row r="77" spans="1:7" s="129" customFormat="1" ht="15.75" x14ac:dyDescent="0.25">
      <c r="A77" s="150"/>
      <c r="B77" s="151"/>
      <c r="C77" s="151"/>
      <c r="D77" s="151"/>
      <c r="E77" s="115" t="s">
        <v>43</v>
      </c>
      <c r="F77" s="108"/>
      <c r="G77" s="156">
        <f>SUM(G67:G75)</f>
        <v>157858979</v>
      </c>
    </row>
    <row r="78" spans="1:7" s="129" customFormat="1" ht="15.75" x14ac:dyDescent="0.25">
      <c r="A78" s="158"/>
      <c r="B78" s="146"/>
      <c r="C78" s="146"/>
      <c r="D78" s="146"/>
      <c r="E78" s="146"/>
      <c r="F78" s="147"/>
      <c r="G78" s="147"/>
    </row>
    <row r="79" spans="1:7" s="129" customFormat="1" ht="15.75" x14ac:dyDescent="0.25">
      <c r="A79" s="158"/>
      <c r="B79" s="146" t="s">
        <v>1713</v>
      </c>
      <c r="C79" s="146"/>
      <c r="D79" s="146"/>
      <c r="E79" s="146"/>
      <c r="F79" s="147"/>
      <c r="G79" s="146"/>
    </row>
    <row r="80" spans="1:7" s="129" customFormat="1" x14ac:dyDescent="0.25">
      <c r="A80" s="159"/>
      <c r="B80" s="160" t="s">
        <v>976</v>
      </c>
      <c r="C80" s="160" t="s">
        <v>31</v>
      </c>
      <c r="E80" s="159" t="s">
        <v>36</v>
      </c>
      <c r="F80" s="148"/>
    </row>
    <row r="81" spans="1:7" s="129" customFormat="1" x14ac:dyDescent="0.25">
      <c r="A81" s="159"/>
      <c r="F81" s="148"/>
    </row>
    <row r="82" spans="1:7" x14ac:dyDescent="0.25">
      <c r="A82" s="159"/>
      <c r="B82" s="129"/>
      <c r="C82" s="129"/>
      <c r="D82" s="129"/>
      <c r="E82" s="129"/>
      <c r="F82" s="148"/>
      <c r="G82" s="129"/>
    </row>
    <row r="83" spans="1:7" x14ac:dyDescent="0.25">
      <c r="A83" s="159"/>
      <c r="B83" s="129"/>
      <c r="C83" s="129"/>
      <c r="D83" s="129"/>
      <c r="E83" s="129"/>
      <c r="F83" s="148"/>
      <c r="G83" s="129"/>
    </row>
    <row r="84" spans="1:7" x14ac:dyDescent="0.25">
      <c r="A84" s="159"/>
      <c r="B84" s="129"/>
      <c r="C84" s="129"/>
      <c r="D84" s="129"/>
      <c r="E84" s="129"/>
      <c r="F84" s="148"/>
      <c r="G84" s="129"/>
    </row>
    <row r="85" spans="1:7" x14ac:dyDescent="0.25">
      <c r="A85" s="129"/>
      <c r="B85" s="161" t="s">
        <v>977</v>
      </c>
      <c r="C85" s="162" t="s">
        <v>768</v>
      </c>
      <c r="D85" s="162"/>
      <c r="E85" s="162" t="s">
        <v>3</v>
      </c>
      <c r="F85" s="163" t="s">
        <v>1413</v>
      </c>
      <c r="G85" s="129"/>
    </row>
    <row r="86" spans="1:7" x14ac:dyDescent="0.25">
      <c r="A86" s="129"/>
      <c r="B86" s="160" t="s">
        <v>978</v>
      </c>
      <c r="C86" s="129" t="s">
        <v>33</v>
      </c>
      <c r="D86" s="129"/>
      <c r="E86" s="129" t="s">
        <v>6</v>
      </c>
      <c r="F86" s="148" t="s">
        <v>37</v>
      </c>
      <c r="G86" s="129"/>
    </row>
    <row r="88" spans="1:7" ht="15.75" x14ac:dyDescent="0.25">
      <c r="A88" s="2" t="s">
        <v>0</v>
      </c>
    </row>
    <row r="89" spans="1:7" ht="15.75" x14ac:dyDescent="0.25">
      <c r="A89" s="47" t="s">
        <v>1714</v>
      </c>
    </row>
    <row r="90" spans="1:7" ht="15.75" x14ac:dyDescent="0.25">
      <c r="A90" s="47"/>
    </row>
    <row r="91" spans="1:7" ht="15.75" x14ac:dyDescent="0.25">
      <c r="A91" s="145" t="s">
        <v>1715</v>
      </c>
      <c r="B91" s="145"/>
      <c r="C91" s="146"/>
      <c r="D91" s="146"/>
      <c r="E91" s="146"/>
      <c r="F91" s="147"/>
      <c r="G91" s="146"/>
    </row>
    <row r="92" spans="1:7" ht="15.75" x14ac:dyDescent="0.25">
      <c r="A92" s="145" t="s">
        <v>1716</v>
      </c>
      <c r="B92" s="145"/>
      <c r="C92" s="146"/>
      <c r="D92" s="146"/>
      <c r="E92" s="146"/>
      <c r="F92" s="147"/>
      <c r="G92" s="146"/>
    </row>
    <row r="93" spans="1:7" ht="15.75" x14ac:dyDescent="0.25">
      <c r="A93" s="145" t="s">
        <v>785</v>
      </c>
      <c r="B93" s="145"/>
      <c r="C93" s="146"/>
      <c r="D93" s="146"/>
      <c r="E93" s="146"/>
      <c r="F93" s="147"/>
      <c r="G93" s="146"/>
    </row>
    <row r="94" spans="1:7" x14ac:dyDescent="0.25">
      <c r="A94" s="129"/>
      <c r="B94" s="129"/>
      <c r="C94" s="129"/>
      <c r="D94" s="129"/>
      <c r="E94" s="129"/>
      <c r="F94" s="148"/>
      <c r="G94" s="129"/>
    </row>
    <row r="95" spans="1:7" ht="15.75" x14ac:dyDescent="0.25">
      <c r="A95" s="114" t="s">
        <v>13</v>
      </c>
      <c r="B95" s="115" t="s">
        <v>12</v>
      </c>
      <c r="C95" s="116" t="s">
        <v>15</v>
      </c>
      <c r="D95" s="170" t="s">
        <v>521</v>
      </c>
      <c r="E95" s="116" t="s">
        <v>1</v>
      </c>
      <c r="F95" s="117" t="s">
        <v>8</v>
      </c>
      <c r="G95" s="114" t="s">
        <v>2</v>
      </c>
    </row>
    <row r="96" spans="1:7" ht="15.75" x14ac:dyDescent="0.25">
      <c r="A96" s="150">
        <v>1</v>
      </c>
      <c r="B96" s="151" t="s">
        <v>1037</v>
      </c>
      <c r="C96" s="116"/>
      <c r="D96" s="116"/>
      <c r="E96" s="116"/>
      <c r="F96" s="108">
        <v>0</v>
      </c>
      <c r="G96" s="114"/>
    </row>
    <row r="97" spans="1:7" ht="15.75" x14ac:dyDescent="0.25">
      <c r="A97" s="150">
        <v>2</v>
      </c>
      <c r="B97" s="151" t="s">
        <v>1060</v>
      </c>
      <c r="C97" s="116"/>
      <c r="D97" s="116"/>
      <c r="E97" s="116"/>
      <c r="F97" s="108">
        <v>37343470</v>
      </c>
      <c r="G97" s="77"/>
    </row>
    <row r="98" spans="1:7" ht="15.75" x14ac:dyDescent="0.25">
      <c r="A98" s="150">
        <v>3</v>
      </c>
      <c r="B98" s="151" t="s">
        <v>1666</v>
      </c>
      <c r="C98" s="116"/>
      <c r="D98" s="116"/>
      <c r="E98" s="116"/>
      <c r="F98" s="108">
        <v>0</v>
      </c>
      <c r="G98" s="77"/>
    </row>
    <row r="99" spans="1:7" ht="15.75" x14ac:dyDescent="0.25">
      <c r="A99" s="150">
        <v>4</v>
      </c>
      <c r="B99" s="151" t="s">
        <v>1049</v>
      </c>
      <c r="C99" s="116"/>
      <c r="D99" s="116"/>
      <c r="E99" s="116"/>
      <c r="F99" s="108">
        <v>0</v>
      </c>
      <c r="G99" s="77"/>
    </row>
    <row r="100" spans="1:7" ht="15.75" x14ac:dyDescent="0.25">
      <c r="A100" s="150">
        <v>5</v>
      </c>
      <c r="B100" s="151" t="s">
        <v>38</v>
      </c>
      <c r="C100" s="107"/>
      <c r="D100" s="107"/>
      <c r="E100" s="107"/>
      <c r="F100" s="108">
        <v>933587</v>
      </c>
      <c r="G100" s="152"/>
    </row>
    <row r="101" spans="1:7" ht="15.75" x14ac:dyDescent="0.25">
      <c r="A101" s="150">
        <v>6</v>
      </c>
      <c r="B101" s="151" t="s">
        <v>227</v>
      </c>
      <c r="C101" s="107"/>
      <c r="D101" s="107"/>
      <c r="E101" s="107"/>
      <c r="F101" s="108">
        <v>0</v>
      </c>
      <c r="G101" s="152"/>
    </row>
    <row r="102" spans="1:7" ht="15.75" x14ac:dyDescent="0.25">
      <c r="A102" s="150">
        <v>7</v>
      </c>
      <c r="B102" s="151" t="s">
        <v>548</v>
      </c>
      <c r="C102" s="107"/>
      <c r="D102" s="107"/>
      <c r="E102" s="107"/>
      <c r="F102" s="108">
        <v>0</v>
      </c>
      <c r="G102" s="152"/>
    </row>
    <row r="103" spans="1:7" ht="15.75" x14ac:dyDescent="0.25">
      <c r="A103" s="150">
        <v>8</v>
      </c>
      <c r="B103" s="151" t="s">
        <v>1323</v>
      </c>
      <c r="C103" s="107"/>
      <c r="D103" s="107"/>
      <c r="E103" s="107"/>
      <c r="F103" s="108">
        <v>0</v>
      </c>
      <c r="G103" s="152"/>
    </row>
    <row r="104" spans="1:7" ht="15.75" x14ac:dyDescent="0.25">
      <c r="A104" s="150">
        <v>9</v>
      </c>
      <c r="B104" s="151" t="s">
        <v>41</v>
      </c>
      <c r="C104" s="107"/>
      <c r="D104" s="107"/>
      <c r="E104" s="107"/>
      <c r="F104" s="108">
        <v>260000</v>
      </c>
      <c r="G104" s="152"/>
    </row>
    <row r="105" spans="1:7" ht="15.75" x14ac:dyDescent="0.25">
      <c r="A105" s="150">
        <v>10</v>
      </c>
      <c r="B105" s="151" t="s">
        <v>42</v>
      </c>
      <c r="C105" s="107"/>
      <c r="D105" s="107"/>
      <c r="E105" s="107"/>
      <c r="F105" s="108">
        <v>200000</v>
      </c>
      <c r="G105" s="152"/>
    </row>
    <row r="106" spans="1:7" ht="15.75" x14ac:dyDescent="0.25">
      <c r="A106" s="150"/>
      <c r="B106" s="151"/>
      <c r="C106" s="107"/>
      <c r="D106" s="107"/>
      <c r="E106" s="107"/>
      <c r="F106" s="108"/>
      <c r="G106" s="77">
        <f>SUM(F96:F105)</f>
        <v>38737057</v>
      </c>
    </row>
    <row r="107" spans="1:7" ht="15.75" x14ac:dyDescent="0.25">
      <c r="A107" s="150"/>
      <c r="B107" s="151"/>
      <c r="C107" s="107"/>
      <c r="D107" s="107"/>
      <c r="E107" s="107"/>
      <c r="F107" s="108"/>
      <c r="G107" s="77"/>
    </row>
    <row r="108" spans="1:7" ht="15.75" x14ac:dyDescent="0.25">
      <c r="A108" s="150">
        <v>21</v>
      </c>
      <c r="B108" s="18" t="s">
        <v>1717</v>
      </c>
      <c r="C108" s="107"/>
      <c r="D108" s="179" t="s">
        <v>236</v>
      </c>
      <c r="E108" s="180" t="s">
        <v>272</v>
      </c>
      <c r="F108" s="108"/>
      <c r="G108" s="152">
        <v>20000000</v>
      </c>
    </row>
    <row r="109" spans="1:7" ht="15.75" x14ac:dyDescent="0.25">
      <c r="A109" s="150">
        <v>22</v>
      </c>
      <c r="B109" s="18" t="s">
        <v>1718</v>
      </c>
      <c r="C109" s="126"/>
      <c r="D109" s="182" t="s">
        <v>1719</v>
      </c>
      <c r="E109" s="180" t="s">
        <v>272</v>
      </c>
      <c r="F109" s="108"/>
      <c r="G109" s="152">
        <v>6000000</v>
      </c>
    </row>
    <row r="110" spans="1:7" ht="15.75" x14ac:dyDescent="0.25">
      <c r="A110" s="150"/>
      <c r="B110" s="151"/>
      <c r="C110" s="107"/>
      <c r="D110" s="107"/>
      <c r="E110" s="107"/>
      <c r="F110" s="108"/>
      <c r="G110" s="77"/>
    </row>
    <row r="111" spans="1:7" ht="15.75" x14ac:dyDescent="0.25">
      <c r="A111" s="150"/>
      <c r="B111" s="151"/>
      <c r="C111" s="151"/>
      <c r="D111" s="151"/>
      <c r="E111" s="115" t="s">
        <v>43</v>
      </c>
      <c r="F111" s="108"/>
      <c r="G111" s="156">
        <f>SUM(G106:G109)</f>
        <v>64737057</v>
      </c>
    </row>
    <row r="112" spans="1:7" ht="15.75" x14ac:dyDescent="0.25">
      <c r="A112" s="158"/>
      <c r="B112" s="146"/>
      <c r="C112" s="146"/>
      <c r="D112" s="146"/>
      <c r="E112" s="146"/>
      <c r="F112" s="147"/>
      <c r="G112" s="147"/>
    </row>
    <row r="113" spans="1:7" ht="15.75" x14ac:dyDescent="0.25">
      <c r="A113" s="158"/>
      <c r="B113" s="146" t="s">
        <v>1720</v>
      </c>
      <c r="C113" s="146"/>
      <c r="D113" s="146"/>
      <c r="E113" s="146"/>
      <c r="F113" s="147"/>
      <c r="G113" s="146"/>
    </row>
    <row r="114" spans="1:7" x14ac:dyDescent="0.25">
      <c r="A114" s="159"/>
      <c r="B114" s="160" t="s">
        <v>976</v>
      </c>
      <c r="C114" s="160" t="s">
        <v>31</v>
      </c>
      <c r="D114" s="129"/>
      <c r="E114" s="159" t="s">
        <v>36</v>
      </c>
      <c r="F114" s="148"/>
      <c r="G114" s="129"/>
    </row>
    <row r="115" spans="1:7" x14ac:dyDescent="0.25">
      <c r="A115" s="159"/>
      <c r="B115" s="129"/>
      <c r="C115" s="129"/>
      <c r="D115" s="129"/>
      <c r="E115" s="129"/>
      <c r="F115" s="148"/>
      <c r="G115" s="129"/>
    </row>
    <row r="116" spans="1:7" x14ac:dyDescent="0.25">
      <c r="A116" s="159"/>
      <c r="B116" s="129"/>
      <c r="C116" s="129"/>
      <c r="D116" s="129"/>
      <c r="E116" s="129"/>
      <c r="F116" s="148"/>
      <c r="G116" s="129"/>
    </row>
    <row r="117" spans="1:7" x14ac:dyDescent="0.25">
      <c r="A117" s="159"/>
      <c r="B117" s="129"/>
      <c r="C117" s="129"/>
      <c r="D117" s="129"/>
      <c r="E117" s="129"/>
      <c r="F117" s="148"/>
      <c r="G117" s="129"/>
    </row>
    <row r="118" spans="1:7" x14ac:dyDescent="0.25">
      <c r="A118" s="159"/>
      <c r="B118" s="129"/>
      <c r="C118" s="129"/>
      <c r="D118" s="129"/>
      <c r="E118" s="129"/>
      <c r="F118" s="148"/>
      <c r="G118" s="129"/>
    </row>
    <row r="119" spans="1:7" x14ac:dyDescent="0.25">
      <c r="A119" s="129"/>
      <c r="B119" s="161" t="s">
        <v>977</v>
      </c>
      <c r="C119" s="162" t="s">
        <v>768</v>
      </c>
      <c r="D119" s="162"/>
      <c r="E119" s="162" t="s">
        <v>3</v>
      </c>
      <c r="F119" s="163" t="s">
        <v>1413</v>
      </c>
      <c r="G119" s="129"/>
    </row>
    <row r="120" spans="1:7" x14ac:dyDescent="0.25">
      <c r="A120" s="129"/>
      <c r="B120" s="160" t="s">
        <v>978</v>
      </c>
      <c r="C120" s="129" t="s">
        <v>33</v>
      </c>
      <c r="D120" s="129"/>
      <c r="E120" s="129" t="s">
        <v>6</v>
      </c>
      <c r="F120" s="148" t="s">
        <v>37</v>
      </c>
      <c r="G120" s="129"/>
    </row>
  </sheetData>
  <pageMargins left="0.3" right="0.7" top="0.3" bottom="0.75" header="0.3" footer="0.3"/>
  <pageSetup paperSize="5" scale="73" orientation="landscape" horizontalDpi="4294967293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0"/>
  <sheetViews>
    <sheetView zoomScale="90" zoomScaleNormal="90" workbookViewId="0">
      <selection activeCell="C6" sqref="C6"/>
    </sheetView>
  </sheetViews>
  <sheetFormatPr defaultRowHeight="15" x14ac:dyDescent="0.25"/>
  <cols>
    <col min="1" max="1" width="4.5703125" style="1" customWidth="1"/>
    <col min="2" max="2" width="53.42578125" style="1" customWidth="1"/>
    <col min="3" max="3" width="31.42578125" style="1" customWidth="1"/>
    <col min="4" max="4" width="27.28515625" style="1" bestFit="1" customWidth="1"/>
    <col min="5" max="5" width="15.85546875" style="1" customWidth="1"/>
    <col min="6" max="6" width="18.5703125" style="1" customWidth="1"/>
    <col min="7" max="7" width="17.7109375" style="1" customWidth="1"/>
    <col min="8" max="8" width="14.28515625" style="1" bestFit="1" customWidth="1"/>
    <col min="9" max="16384" width="9.140625" style="1"/>
  </cols>
  <sheetData>
    <row r="1" spans="1:7" ht="15.75" x14ac:dyDescent="0.25">
      <c r="A1" s="2" t="s">
        <v>0</v>
      </c>
    </row>
    <row r="2" spans="1:7" ht="15.75" x14ac:dyDescent="0.25">
      <c r="A2" s="47" t="s">
        <v>1721</v>
      </c>
    </row>
    <row r="3" spans="1:7" ht="15.75" x14ac:dyDescent="0.25">
      <c r="A3" s="47"/>
    </row>
    <row r="4" spans="1:7" ht="15.75" x14ac:dyDescent="0.25">
      <c r="A4" s="184" t="s">
        <v>1722</v>
      </c>
      <c r="B4" s="145"/>
      <c r="C4" s="146"/>
      <c r="D4" s="146"/>
      <c r="E4" s="146"/>
      <c r="F4" s="147"/>
      <c r="G4" s="146"/>
    </row>
    <row r="5" spans="1:7" ht="15.75" x14ac:dyDescent="0.25">
      <c r="A5" s="145" t="s">
        <v>1730</v>
      </c>
      <c r="B5" s="145"/>
      <c r="C5" s="146"/>
      <c r="D5" s="146"/>
      <c r="E5" s="146"/>
      <c r="F5" s="147"/>
      <c r="G5" s="146"/>
    </row>
    <row r="6" spans="1:7" ht="15.75" x14ac:dyDescent="0.25">
      <c r="A6" s="145" t="s">
        <v>1729</v>
      </c>
      <c r="B6" s="145"/>
      <c r="C6" s="146"/>
      <c r="D6" s="146"/>
      <c r="E6" s="146"/>
      <c r="F6" s="147"/>
      <c r="G6" s="146"/>
    </row>
    <row r="7" spans="1:7" x14ac:dyDescent="0.25">
      <c r="A7" s="129"/>
      <c r="B7" s="129"/>
      <c r="C7" s="129"/>
      <c r="D7" s="129"/>
      <c r="E7" s="129"/>
      <c r="F7" s="148"/>
      <c r="G7" s="129"/>
    </row>
    <row r="8" spans="1:7" ht="15.75" x14ac:dyDescent="0.25">
      <c r="A8" s="114" t="s">
        <v>13</v>
      </c>
      <c r="B8" s="115" t="s">
        <v>12</v>
      </c>
      <c r="C8" s="116" t="s">
        <v>15</v>
      </c>
      <c r="D8" s="170" t="s">
        <v>521</v>
      </c>
      <c r="E8" s="116" t="s">
        <v>1</v>
      </c>
      <c r="F8" s="117" t="s">
        <v>8</v>
      </c>
      <c r="G8" s="114" t="s">
        <v>2</v>
      </c>
    </row>
    <row r="9" spans="1:7" ht="15.75" x14ac:dyDescent="0.25">
      <c r="A9" s="150">
        <v>1</v>
      </c>
      <c r="B9" s="151" t="s">
        <v>1037</v>
      </c>
      <c r="C9" s="116"/>
      <c r="D9" s="116"/>
      <c r="E9" s="116"/>
      <c r="F9" s="108">
        <v>0</v>
      </c>
      <c r="G9" s="114"/>
    </row>
    <row r="10" spans="1:7" ht="15.75" x14ac:dyDescent="0.25">
      <c r="A10" s="150">
        <v>2</v>
      </c>
      <c r="B10" s="151" t="s">
        <v>39</v>
      </c>
      <c r="C10" s="116"/>
      <c r="D10" s="116"/>
      <c r="E10" s="116"/>
      <c r="F10" s="108">
        <v>19999200</v>
      </c>
      <c r="G10" s="77"/>
    </row>
    <row r="11" spans="1:7" ht="15.75" x14ac:dyDescent="0.25">
      <c r="A11" s="150">
        <v>3</v>
      </c>
      <c r="B11" s="151" t="s">
        <v>1666</v>
      </c>
      <c r="C11" s="116"/>
      <c r="D11" s="116"/>
      <c r="E11" s="116"/>
      <c r="F11" s="108">
        <v>0</v>
      </c>
      <c r="G11" s="77"/>
    </row>
    <row r="12" spans="1:7" ht="15.75" x14ac:dyDescent="0.25">
      <c r="A12" s="150">
        <v>4</v>
      </c>
      <c r="B12" s="151" t="s">
        <v>1049</v>
      </c>
      <c r="C12" s="116"/>
      <c r="D12" s="116"/>
      <c r="E12" s="116"/>
      <c r="F12" s="108">
        <v>0</v>
      </c>
      <c r="G12" s="77"/>
    </row>
    <row r="13" spans="1:7" ht="15.75" x14ac:dyDescent="0.25">
      <c r="A13" s="150">
        <v>5</v>
      </c>
      <c r="B13" s="151" t="s">
        <v>38</v>
      </c>
      <c r="C13" s="107"/>
      <c r="D13" s="107"/>
      <c r="E13" s="107"/>
      <c r="F13" s="108">
        <v>499980</v>
      </c>
      <c r="G13" s="152"/>
    </row>
    <row r="14" spans="1:7" ht="15.75" x14ac:dyDescent="0.25">
      <c r="A14" s="150">
        <v>6</v>
      </c>
      <c r="B14" s="151" t="s">
        <v>227</v>
      </c>
      <c r="C14" s="107"/>
      <c r="D14" s="107"/>
      <c r="E14" s="107"/>
      <c r="F14" s="108">
        <v>220645</v>
      </c>
      <c r="G14" s="152"/>
    </row>
    <row r="15" spans="1:7" ht="15.75" x14ac:dyDescent="0.25">
      <c r="A15" s="150">
        <v>7</v>
      </c>
      <c r="B15" s="151" t="s">
        <v>548</v>
      </c>
      <c r="C15" s="107"/>
      <c r="D15" s="107"/>
      <c r="E15" s="107"/>
      <c r="F15" s="108">
        <v>0</v>
      </c>
      <c r="G15" s="152"/>
    </row>
    <row r="16" spans="1:7" ht="15.75" x14ac:dyDescent="0.25">
      <c r="A16" s="150">
        <v>8</v>
      </c>
      <c r="B16" s="151" t="s">
        <v>1323</v>
      </c>
      <c r="C16" s="107"/>
      <c r="D16" s="107"/>
      <c r="E16" s="107"/>
      <c r="F16" s="108">
        <v>0</v>
      </c>
      <c r="G16" s="152"/>
    </row>
    <row r="17" spans="1:7" ht="15.75" x14ac:dyDescent="0.25">
      <c r="A17" s="150">
        <v>9</v>
      </c>
      <c r="B17" s="151" t="s">
        <v>41</v>
      </c>
      <c r="C17" s="107"/>
      <c r="D17" s="107"/>
      <c r="E17" s="107"/>
      <c r="F17" s="108">
        <v>450000</v>
      </c>
      <c r="G17" s="152"/>
    </row>
    <row r="18" spans="1:7" ht="15.75" x14ac:dyDescent="0.25">
      <c r="A18" s="150">
        <v>10</v>
      </c>
      <c r="B18" s="151" t="s">
        <v>42</v>
      </c>
      <c r="C18" s="107"/>
      <c r="D18" s="107"/>
      <c r="E18" s="107"/>
      <c r="F18" s="108">
        <v>200000</v>
      </c>
      <c r="G18" s="152"/>
    </row>
    <row r="19" spans="1:7" ht="15.75" x14ac:dyDescent="0.25">
      <c r="A19" s="150"/>
      <c r="B19" s="151"/>
      <c r="C19" s="107"/>
      <c r="D19" s="107"/>
      <c r="E19" s="107"/>
      <c r="F19" s="108"/>
      <c r="G19" s="77">
        <f>SUM(F9:F18)</f>
        <v>21369825</v>
      </c>
    </row>
    <row r="20" spans="1:7" ht="15.75" x14ac:dyDescent="0.25">
      <c r="A20" s="150"/>
      <c r="B20" s="151"/>
      <c r="C20" s="107"/>
      <c r="D20" s="107"/>
      <c r="E20" s="107"/>
      <c r="F20" s="108"/>
      <c r="G20" s="77"/>
    </row>
    <row r="21" spans="1:7" ht="15.75" x14ac:dyDescent="0.25">
      <c r="A21" s="150">
        <v>11</v>
      </c>
      <c r="B21" s="18" t="s">
        <v>1723</v>
      </c>
      <c r="C21" s="107"/>
      <c r="D21" s="179" t="s">
        <v>1724</v>
      </c>
      <c r="E21" s="180" t="s">
        <v>272</v>
      </c>
      <c r="F21" s="108"/>
      <c r="G21" s="152">
        <v>10000000</v>
      </c>
    </row>
    <row r="22" spans="1:7" ht="15.75" x14ac:dyDescent="0.25">
      <c r="A22" s="150"/>
      <c r="B22" s="18"/>
      <c r="C22" s="126"/>
      <c r="D22" s="181" t="s">
        <v>1725</v>
      </c>
      <c r="E22" s="180"/>
      <c r="F22" s="108"/>
      <c r="G22" s="152"/>
    </row>
    <row r="23" spans="1:7" ht="15.75" x14ac:dyDescent="0.25">
      <c r="A23" s="150"/>
      <c r="B23" s="18"/>
      <c r="C23" s="126"/>
      <c r="D23" s="181"/>
      <c r="E23" s="180"/>
      <c r="F23" s="108"/>
      <c r="G23" s="152"/>
    </row>
    <row r="24" spans="1:7" ht="15.75" x14ac:dyDescent="0.25">
      <c r="A24" s="150">
        <v>12</v>
      </c>
      <c r="B24" s="18" t="s">
        <v>1726</v>
      </c>
      <c r="C24" s="126"/>
      <c r="D24" s="181" t="s">
        <v>611</v>
      </c>
      <c r="E24" s="180"/>
      <c r="F24" s="108"/>
      <c r="G24" s="152">
        <v>43630175</v>
      </c>
    </row>
    <row r="25" spans="1:7" ht="15.75" x14ac:dyDescent="0.25">
      <c r="A25" s="150"/>
      <c r="B25" s="151" t="s">
        <v>1727</v>
      </c>
      <c r="C25" s="107"/>
      <c r="D25" s="107"/>
      <c r="E25" s="107"/>
      <c r="F25" s="108"/>
      <c r="G25" s="77"/>
    </row>
    <row r="26" spans="1:7" ht="15.75" x14ac:dyDescent="0.25">
      <c r="A26" s="150"/>
      <c r="B26" s="151"/>
      <c r="C26" s="151"/>
      <c r="D26" s="151"/>
      <c r="E26" s="115" t="s">
        <v>43</v>
      </c>
      <c r="F26" s="108"/>
      <c r="G26" s="156">
        <f>SUM(G19:G25)</f>
        <v>75000000</v>
      </c>
    </row>
    <row r="27" spans="1:7" ht="15.75" x14ac:dyDescent="0.25">
      <c r="A27" s="158"/>
      <c r="B27" s="146"/>
      <c r="C27" s="146"/>
      <c r="D27" s="146"/>
      <c r="E27" s="146"/>
      <c r="F27" s="147"/>
      <c r="G27" s="147"/>
    </row>
    <row r="28" spans="1:7" ht="15.75" x14ac:dyDescent="0.25">
      <c r="A28" s="158"/>
      <c r="B28" s="146" t="s">
        <v>1728</v>
      </c>
      <c r="C28" s="146"/>
      <c r="D28" s="146"/>
      <c r="E28" s="146"/>
      <c r="F28" s="147"/>
      <c r="G28" s="146"/>
    </row>
    <row r="29" spans="1:7" x14ac:dyDescent="0.25">
      <c r="A29" s="159"/>
      <c r="B29" s="160" t="s">
        <v>976</v>
      </c>
      <c r="C29" s="160" t="s">
        <v>31</v>
      </c>
      <c r="D29" s="129"/>
      <c r="E29" s="159" t="s">
        <v>36</v>
      </c>
      <c r="F29" s="148"/>
      <c r="G29" s="129"/>
    </row>
    <row r="30" spans="1:7" x14ac:dyDescent="0.25">
      <c r="A30" s="159"/>
      <c r="B30" s="129"/>
      <c r="C30" s="129"/>
      <c r="D30" s="129"/>
      <c r="E30" s="129"/>
      <c r="F30" s="148"/>
      <c r="G30" s="129"/>
    </row>
    <row r="31" spans="1:7" x14ac:dyDescent="0.25">
      <c r="A31" s="159"/>
      <c r="B31" s="129"/>
      <c r="C31" s="129"/>
      <c r="D31" s="129"/>
      <c r="E31" s="129"/>
      <c r="F31" s="148"/>
      <c r="G31" s="129"/>
    </row>
    <row r="32" spans="1:7" x14ac:dyDescent="0.25">
      <c r="A32" s="159"/>
      <c r="B32" s="129"/>
      <c r="C32" s="129"/>
      <c r="D32" s="129"/>
      <c r="E32" s="129"/>
      <c r="F32" s="148"/>
      <c r="G32" s="129"/>
    </row>
    <row r="33" spans="1:7" x14ac:dyDescent="0.25">
      <c r="A33" s="159"/>
      <c r="B33" s="129"/>
      <c r="C33" s="129"/>
      <c r="D33" s="129"/>
      <c r="E33" s="129"/>
      <c r="F33" s="148"/>
      <c r="G33" s="129"/>
    </row>
    <row r="34" spans="1:7" x14ac:dyDescent="0.25">
      <c r="A34" s="129"/>
      <c r="B34" s="161" t="s">
        <v>1732</v>
      </c>
      <c r="C34" s="162" t="s">
        <v>768</v>
      </c>
      <c r="D34" s="162"/>
      <c r="E34" s="162" t="s">
        <v>3</v>
      </c>
      <c r="F34" s="163" t="s">
        <v>1413</v>
      </c>
      <c r="G34" s="129"/>
    </row>
    <row r="35" spans="1:7" x14ac:dyDescent="0.25">
      <c r="A35" s="129"/>
      <c r="B35" s="160" t="s">
        <v>1731</v>
      </c>
      <c r="C35" s="129" t="s">
        <v>33</v>
      </c>
      <c r="D35" s="129"/>
      <c r="E35" s="129" t="s">
        <v>6</v>
      </c>
      <c r="F35" s="148" t="s">
        <v>37</v>
      </c>
      <c r="G35" s="129"/>
    </row>
    <row r="37" spans="1:7" ht="15.75" x14ac:dyDescent="0.25">
      <c r="A37" s="2" t="s">
        <v>0</v>
      </c>
    </row>
    <row r="38" spans="1:7" ht="15.75" x14ac:dyDescent="0.25">
      <c r="A38" s="47" t="s">
        <v>1735</v>
      </c>
    </row>
    <row r="39" spans="1:7" ht="15.75" x14ac:dyDescent="0.25">
      <c r="A39" s="47"/>
    </row>
    <row r="40" spans="1:7" s="7" customFormat="1" ht="15.75" x14ac:dyDescent="0.25">
      <c r="A40" s="183" t="s">
        <v>971</v>
      </c>
      <c r="B40" s="184"/>
      <c r="C40" s="185"/>
      <c r="D40" s="185"/>
      <c r="E40" s="185"/>
      <c r="F40" s="186"/>
      <c r="G40" s="185"/>
    </row>
    <row r="41" spans="1:7" ht="15.75" x14ac:dyDescent="0.25">
      <c r="A41" s="145" t="s">
        <v>1733</v>
      </c>
      <c r="B41" s="145"/>
      <c r="C41" s="146"/>
      <c r="D41" s="146"/>
      <c r="E41" s="146"/>
      <c r="F41" s="147"/>
      <c r="G41" s="146"/>
    </row>
    <row r="42" spans="1:7" ht="15.75" x14ac:dyDescent="0.25">
      <c r="A42" s="145" t="s">
        <v>1734</v>
      </c>
      <c r="B42" s="145"/>
      <c r="C42" s="146"/>
      <c r="D42" s="146"/>
      <c r="E42" s="146"/>
      <c r="F42" s="147"/>
      <c r="G42" s="146"/>
    </row>
    <row r="43" spans="1:7" x14ac:dyDescent="0.25">
      <c r="A43" s="129"/>
      <c r="B43" s="129"/>
      <c r="C43" s="129"/>
      <c r="D43" s="129"/>
      <c r="E43" s="129"/>
      <c r="F43" s="148"/>
      <c r="G43" s="129"/>
    </row>
    <row r="44" spans="1:7" ht="15.75" x14ac:dyDescent="0.25">
      <c r="A44" s="114" t="s">
        <v>13</v>
      </c>
      <c r="B44" s="115" t="s">
        <v>12</v>
      </c>
      <c r="C44" s="116" t="s">
        <v>15</v>
      </c>
      <c r="D44" s="170" t="s">
        <v>521</v>
      </c>
      <c r="E44" s="116" t="s">
        <v>1</v>
      </c>
      <c r="F44" s="117" t="s">
        <v>8</v>
      </c>
      <c r="G44" s="114" t="s">
        <v>2</v>
      </c>
    </row>
    <row r="45" spans="1:7" ht="15.75" x14ac:dyDescent="0.25">
      <c r="A45" s="150">
        <v>1</v>
      </c>
      <c r="B45" s="151" t="s">
        <v>1037</v>
      </c>
      <c r="C45" s="116"/>
      <c r="D45" s="116"/>
      <c r="E45" s="116"/>
      <c r="F45" s="108">
        <v>0</v>
      </c>
      <c r="G45" s="114"/>
    </row>
    <row r="46" spans="1:7" ht="15.75" x14ac:dyDescent="0.25">
      <c r="A46" s="150">
        <v>2</v>
      </c>
      <c r="B46" s="151" t="s">
        <v>39</v>
      </c>
      <c r="C46" s="116"/>
      <c r="D46" s="116"/>
      <c r="E46" s="116"/>
      <c r="F46" s="108">
        <v>0</v>
      </c>
      <c r="G46" s="77"/>
    </row>
    <row r="47" spans="1:7" ht="15.75" x14ac:dyDescent="0.25">
      <c r="A47" s="150">
        <v>3</v>
      </c>
      <c r="B47" s="151" t="s">
        <v>1666</v>
      </c>
      <c r="C47" s="116"/>
      <c r="D47" s="116"/>
      <c r="E47" s="116"/>
      <c r="F47" s="108">
        <v>0</v>
      </c>
      <c r="G47" s="77"/>
    </row>
    <row r="48" spans="1:7" ht="15.75" x14ac:dyDescent="0.25">
      <c r="A48" s="150">
        <v>4</v>
      </c>
      <c r="B48" s="151" t="s">
        <v>1049</v>
      </c>
      <c r="C48" s="116"/>
      <c r="D48" s="116"/>
      <c r="E48" s="116"/>
      <c r="F48" s="108">
        <v>0</v>
      </c>
      <c r="G48" s="77"/>
    </row>
    <row r="49" spans="1:7" ht="15.75" x14ac:dyDescent="0.25">
      <c r="A49" s="150">
        <v>5</v>
      </c>
      <c r="B49" s="151" t="s">
        <v>38</v>
      </c>
      <c r="C49" s="107"/>
      <c r="D49" s="107"/>
      <c r="E49" s="107"/>
      <c r="F49" s="108">
        <v>0</v>
      </c>
      <c r="G49" s="152"/>
    </row>
    <row r="50" spans="1:7" ht="15.75" x14ac:dyDescent="0.25">
      <c r="A50" s="150">
        <v>6</v>
      </c>
      <c r="B50" s="151" t="s">
        <v>227</v>
      </c>
      <c r="C50" s="107"/>
      <c r="D50" s="107"/>
      <c r="E50" s="107"/>
      <c r="F50" s="108">
        <v>0</v>
      </c>
      <c r="G50" s="152"/>
    </row>
    <row r="51" spans="1:7" ht="15.75" x14ac:dyDescent="0.25">
      <c r="A51" s="150">
        <v>7</v>
      </c>
      <c r="B51" s="151" t="s">
        <v>548</v>
      </c>
      <c r="C51" s="107"/>
      <c r="D51" s="107"/>
      <c r="E51" s="107"/>
      <c r="F51" s="108">
        <v>0</v>
      </c>
      <c r="G51" s="152"/>
    </row>
    <row r="52" spans="1:7" ht="15.75" x14ac:dyDescent="0.25">
      <c r="A52" s="150">
        <v>8</v>
      </c>
      <c r="B52" s="151" t="s">
        <v>1323</v>
      </c>
      <c r="C52" s="107"/>
      <c r="D52" s="107"/>
      <c r="E52" s="107"/>
      <c r="F52" s="108">
        <v>0</v>
      </c>
      <c r="G52" s="152"/>
    </row>
    <row r="53" spans="1:7" ht="15.75" x14ac:dyDescent="0.25">
      <c r="A53" s="150">
        <v>9</v>
      </c>
      <c r="B53" s="151" t="s">
        <v>41</v>
      </c>
      <c r="C53" s="107"/>
      <c r="D53" s="107"/>
      <c r="E53" s="107"/>
      <c r="F53" s="108">
        <v>0</v>
      </c>
      <c r="G53" s="152"/>
    </row>
    <row r="54" spans="1:7" ht="15.75" x14ac:dyDescent="0.25">
      <c r="A54" s="150">
        <v>10</v>
      </c>
      <c r="B54" s="151" t="s">
        <v>42</v>
      </c>
      <c r="C54" s="107"/>
      <c r="D54" s="107"/>
      <c r="E54" s="107"/>
      <c r="F54" s="108">
        <v>0</v>
      </c>
      <c r="G54" s="152"/>
    </row>
    <row r="55" spans="1:7" ht="15.75" x14ac:dyDescent="0.25">
      <c r="A55" s="150"/>
      <c r="B55" s="151"/>
      <c r="C55" s="107"/>
      <c r="D55" s="107"/>
      <c r="E55" s="107"/>
      <c r="F55" s="108"/>
      <c r="G55" s="77">
        <f>SUM(F45:F54)</f>
        <v>0</v>
      </c>
    </row>
    <row r="56" spans="1:7" ht="15.75" x14ac:dyDescent="0.25">
      <c r="A56" s="150"/>
      <c r="B56" s="151"/>
      <c r="C56" s="107"/>
      <c r="D56" s="107"/>
      <c r="E56" s="107"/>
      <c r="F56" s="108"/>
      <c r="G56" s="77"/>
    </row>
    <row r="57" spans="1:7" ht="15.75" x14ac:dyDescent="0.25">
      <c r="A57" s="150">
        <v>11</v>
      </c>
      <c r="B57" s="18" t="s">
        <v>1737</v>
      </c>
      <c r="C57" s="119" t="s">
        <v>230</v>
      </c>
      <c r="D57" s="180" t="s">
        <v>272</v>
      </c>
      <c r="E57" s="107"/>
      <c r="F57" s="108"/>
      <c r="G57" s="152">
        <v>45000000</v>
      </c>
    </row>
    <row r="58" spans="1:7" ht="15.75" x14ac:dyDescent="0.25">
      <c r="A58" s="150">
        <v>12</v>
      </c>
      <c r="B58" s="18" t="s">
        <v>336</v>
      </c>
      <c r="C58" s="107"/>
      <c r="D58" s="180" t="s">
        <v>611</v>
      </c>
      <c r="E58" s="180"/>
      <c r="F58" s="108"/>
      <c r="G58" s="152">
        <v>10000000</v>
      </c>
    </row>
    <row r="59" spans="1:7" ht="15.75" x14ac:dyDescent="0.25">
      <c r="A59" s="150">
        <v>13</v>
      </c>
      <c r="B59" s="18" t="s">
        <v>833</v>
      </c>
      <c r="C59" s="126"/>
      <c r="D59" s="180" t="s">
        <v>611</v>
      </c>
      <c r="E59" s="180"/>
      <c r="F59" s="108"/>
      <c r="G59" s="152">
        <v>9000000</v>
      </c>
    </row>
    <row r="60" spans="1:7" ht="15.75" x14ac:dyDescent="0.25">
      <c r="A60" s="150">
        <v>14</v>
      </c>
      <c r="B60" s="18" t="s">
        <v>1736</v>
      </c>
      <c r="C60" s="126"/>
      <c r="D60" s="180" t="s">
        <v>611</v>
      </c>
      <c r="E60" s="180"/>
      <c r="F60" s="108"/>
      <c r="G60" s="152">
        <v>11000000</v>
      </c>
    </row>
    <row r="61" spans="1:7" ht="15.75" x14ac:dyDescent="0.25">
      <c r="A61" s="150">
        <v>15</v>
      </c>
      <c r="B61" s="18" t="s">
        <v>1738</v>
      </c>
      <c r="C61" s="126"/>
      <c r="D61" s="180" t="s">
        <v>611</v>
      </c>
      <c r="E61" s="180"/>
      <c r="F61" s="108"/>
      <c r="G61" s="152">
        <v>79027600</v>
      </c>
    </row>
    <row r="62" spans="1:7" ht="15.75" x14ac:dyDescent="0.25">
      <c r="A62" s="150"/>
      <c r="B62" s="151" t="s">
        <v>1741</v>
      </c>
      <c r="C62" s="126"/>
      <c r="D62" s="180"/>
      <c r="E62" s="180"/>
      <c r="F62" s="108"/>
      <c r="G62" s="152"/>
    </row>
    <row r="63" spans="1:7" ht="15.75" x14ac:dyDescent="0.25">
      <c r="A63" s="150"/>
      <c r="B63" s="151" t="s">
        <v>1740</v>
      </c>
      <c r="C63" s="107"/>
      <c r="D63" s="107"/>
      <c r="E63" s="107"/>
      <c r="F63" s="108"/>
      <c r="G63" s="77"/>
    </row>
    <row r="64" spans="1:7" ht="15.75" x14ac:dyDescent="0.25">
      <c r="A64" s="150"/>
      <c r="B64" s="126"/>
      <c r="C64" s="151"/>
      <c r="D64" s="151"/>
      <c r="E64" s="115" t="s">
        <v>43</v>
      </c>
      <c r="F64" s="108"/>
      <c r="G64" s="156">
        <f>SUM(G55:G63)</f>
        <v>154027600</v>
      </c>
    </row>
    <row r="65" spans="1:7" ht="15.75" x14ac:dyDescent="0.25">
      <c r="A65" s="158"/>
      <c r="B65" s="146"/>
      <c r="C65" s="146"/>
      <c r="D65" s="146"/>
      <c r="E65" s="146"/>
      <c r="F65" s="147"/>
      <c r="G65" s="147"/>
    </row>
    <row r="66" spans="1:7" ht="15.75" x14ac:dyDescent="0.25">
      <c r="A66" s="158"/>
      <c r="B66" s="146" t="s">
        <v>1739</v>
      </c>
      <c r="C66" s="146"/>
      <c r="D66" s="146"/>
      <c r="E66" s="146"/>
      <c r="F66" s="147"/>
      <c r="G66" s="146"/>
    </row>
    <row r="67" spans="1:7" x14ac:dyDescent="0.25">
      <c r="A67" s="159"/>
      <c r="B67" s="160" t="s">
        <v>976</v>
      </c>
      <c r="C67" s="160" t="s">
        <v>31</v>
      </c>
      <c r="D67" s="129"/>
      <c r="E67" s="159" t="s">
        <v>36</v>
      </c>
      <c r="F67" s="148"/>
      <c r="G67" s="129"/>
    </row>
    <row r="68" spans="1:7" x14ac:dyDescent="0.25">
      <c r="A68" s="159"/>
      <c r="B68" s="129"/>
      <c r="C68" s="129"/>
      <c r="D68" s="129"/>
      <c r="E68" s="129"/>
      <c r="F68" s="148"/>
      <c r="G68" s="129"/>
    </row>
    <row r="69" spans="1:7" x14ac:dyDescent="0.25">
      <c r="A69" s="159"/>
      <c r="B69" s="129"/>
      <c r="C69" s="129"/>
      <c r="D69" s="129"/>
      <c r="E69" s="129"/>
      <c r="F69" s="148"/>
      <c r="G69" s="129"/>
    </row>
    <row r="70" spans="1:7" x14ac:dyDescent="0.25">
      <c r="A70" s="159"/>
      <c r="B70" s="129"/>
      <c r="C70" s="129"/>
      <c r="D70" s="129"/>
      <c r="E70" s="129"/>
      <c r="F70" s="148"/>
      <c r="G70" s="129"/>
    </row>
    <row r="71" spans="1:7" x14ac:dyDescent="0.25">
      <c r="A71" s="159"/>
      <c r="B71" s="129"/>
      <c r="C71" s="129"/>
      <c r="D71" s="129"/>
      <c r="E71" s="129"/>
      <c r="F71" s="148"/>
      <c r="G71" s="129"/>
    </row>
    <row r="72" spans="1:7" x14ac:dyDescent="0.25">
      <c r="A72" s="129"/>
      <c r="B72" s="161" t="s">
        <v>1732</v>
      </c>
      <c r="C72" s="162" t="s">
        <v>768</v>
      </c>
      <c r="D72" s="162"/>
      <c r="E72" s="162" t="s">
        <v>3</v>
      </c>
      <c r="F72" s="163" t="s">
        <v>1413</v>
      </c>
      <c r="G72" s="129"/>
    </row>
    <row r="73" spans="1:7" x14ac:dyDescent="0.25">
      <c r="A73" s="129"/>
      <c r="B73" s="160" t="s">
        <v>1731</v>
      </c>
      <c r="C73" s="129" t="s">
        <v>33</v>
      </c>
      <c r="D73" s="129"/>
      <c r="E73" s="129" t="s">
        <v>6</v>
      </c>
      <c r="F73" s="148" t="s">
        <v>37</v>
      </c>
      <c r="G73" s="129"/>
    </row>
    <row r="75" spans="1:7" ht="15.75" x14ac:dyDescent="0.25">
      <c r="A75" s="2" t="s">
        <v>0</v>
      </c>
    </row>
    <row r="76" spans="1:7" ht="15.75" x14ac:dyDescent="0.25">
      <c r="A76" s="47" t="s">
        <v>1742</v>
      </c>
    </row>
    <row r="77" spans="1:7" ht="15.75" x14ac:dyDescent="0.25">
      <c r="A77" s="47"/>
    </row>
    <row r="78" spans="1:7" ht="15.75" x14ac:dyDescent="0.25">
      <c r="A78" s="184" t="s">
        <v>1155</v>
      </c>
      <c r="B78" s="184"/>
      <c r="C78" s="185"/>
      <c r="D78" s="185"/>
      <c r="E78" s="185"/>
      <c r="F78" s="186"/>
      <c r="G78" s="185"/>
    </row>
    <row r="79" spans="1:7" ht="15.75" x14ac:dyDescent="0.25">
      <c r="A79" s="145" t="s">
        <v>1743</v>
      </c>
      <c r="B79" s="145"/>
      <c r="C79" s="146"/>
      <c r="D79" s="146"/>
      <c r="E79" s="146"/>
      <c r="F79" s="147"/>
      <c r="G79" s="146"/>
    </row>
    <row r="80" spans="1:7" ht="15.75" x14ac:dyDescent="0.25">
      <c r="A80" s="145" t="s">
        <v>1744</v>
      </c>
      <c r="B80" s="145"/>
      <c r="C80" s="146"/>
      <c r="D80" s="146"/>
      <c r="E80" s="146"/>
      <c r="F80" s="147"/>
      <c r="G80" s="146"/>
    </row>
    <row r="81" spans="1:7" x14ac:dyDescent="0.25">
      <c r="A81" s="129"/>
      <c r="B81" s="129"/>
      <c r="C81" s="129"/>
      <c r="D81" s="129"/>
      <c r="E81" s="129"/>
      <c r="F81" s="148"/>
      <c r="G81" s="129"/>
    </row>
    <row r="82" spans="1:7" ht="15.75" x14ac:dyDescent="0.25">
      <c r="A82" s="114" t="s">
        <v>13</v>
      </c>
      <c r="B82" s="115" t="s">
        <v>12</v>
      </c>
      <c r="C82" s="116" t="s">
        <v>15</v>
      </c>
      <c r="D82" s="170" t="s">
        <v>521</v>
      </c>
      <c r="E82" s="116" t="s">
        <v>1</v>
      </c>
      <c r="F82" s="117" t="s">
        <v>8</v>
      </c>
      <c r="G82" s="114" t="s">
        <v>2</v>
      </c>
    </row>
    <row r="83" spans="1:7" ht="15.75" x14ac:dyDescent="0.25">
      <c r="A83" s="150">
        <v>1</v>
      </c>
      <c r="B83" s="151" t="s">
        <v>1037</v>
      </c>
      <c r="C83" s="116"/>
      <c r="D83" s="116"/>
      <c r="E83" s="116"/>
      <c r="F83" s="108">
        <v>0</v>
      </c>
      <c r="G83" s="114"/>
    </row>
    <row r="84" spans="1:7" ht="15.75" x14ac:dyDescent="0.25">
      <c r="A84" s="150">
        <v>2</v>
      </c>
      <c r="B84" s="151" t="s">
        <v>1060</v>
      </c>
      <c r="C84" s="116"/>
      <c r="D84" s="116"/>
      <c r="E84" s="116"/>
      <c r="F84" s="108">
        <v>66111000</v>
      </c>
      <c r="G84" s="77"/>
    </row>
    <row r="85" spans="1:7" ht="15.75" x14ac:dyDescent="0.25">
      <c r="A85" s="150">
        <v>3</v>
      </c>
      <c r="B85" s="151" t="s">
        <v>1666</v>
      </c>
      <c r="C85" s="116"/>
      <c r="D85" s="116"/>
      <c r="E85" s="116"/>
      <c r="F85" s="108">
        <v>0</v>
      </c>
      <c r="G85" s="77"/>
    </row>
    <row r="86" spans="1:7" ht="15.75" x14ac:dyDescent="0.25">
      <c r="A86" s="150">
        <v>4</v>
      </c>
      <c r="B86" s="151" t="s">
        <v>1049</v>
      </c>
      <c r="C86" s="116"/>
      <c r="D86" s="116"/>
      <c r="E86" s="116"/>
      <c r="F86" s="108">
        <v>0</v>
      </c>
      <c r="G86" s="77"/>
    </row>
    <row r="87" spans="1:7" ht="15.75" x14ac:dyDescent="0.25">
      <c r="A87" s="150">
        <v>5</v>
      </c>
      <c r="B87" s="151" t="s">
        <v>38</v>
      </c>
      <c r="C87" s="107"/>
      <c r="D87" s="107"/>
      <c r="E87" s="107"/>
      <c r="F87" s="108">
        <v>1652775</v>
      </c>
      <c r="G87" s="152"/>
    </row>
    <row r="88" spans="1:7" ht="15.75" x14ac:dyDescent="0.25">
      <c r="A88" s="150">
        <v>6</v>
      </c>
      <c r="B88" s="151" t="s">
        <v>227</v>
      </c>
      <c r="C88" s="107"/>
      <c r="D88" s="107"/>
      <c r="E88" s="107"/>
      <c r="F88" s="108">
        <v>0</v>
      </c>
      <c r="G88" s="152"/>
    </row>
    <row r="89" spans="1:7" ht="15.75" x14ac:dyDescent="0.25">
      <c r="A89" s="150">
        <v>7</v>
      </c>
      <c r="B89" s="151" t="s">
        <v>548</v>
      </c>
      <c r="C89" s="107"/>
      <c r="D89" s="107"/>
      <c r="E89" s="107"/>
      <c r="F89" s="108">
        <v>0</v>
      </c>
      <c r="G89" s="152"/>
    </row>
    <row r="90" spans="1:7" ht="15.75" x14ac:dyDescent="0.25">
      <c r="A90" s="150">
        <v>8</v>
      </c>
      <c r="B90" s="151" t="s">
        <v>1323</v>
      </c>
      <c r="C90" s="107"/>
      <c r="D90" s="107"/>
      <c r="E90" s="107"/>
      <c r="F90" s="108">
        <v>0</v>
      </c>
      <c r="G90" s="152"/>
    </row>
    <row r="91" spans="1:7" ht="15.75" x14ac:dyDescent="0.25">
      <c r="A91" s="150">
        <v>9</v>
      </c>
      <c r="B91" s="151" t="s">
        <v>41</v>
      </c>
      <c r="C91" s="107"/>
      <c r="D91" s="107"/>
      <c r="E91" s="107"/>
      <c r="F91" s="108">
        <v>338890</v>
      </c>
      <c r="G91" s="152"/>
    </row>
    <row r="92" spans="1:7" ht="15.75" x14ac:dyDescent="0.25">
      <c r="A92" s="150">
        <v>10</v>
      </c>
      <c r="B92" s="151" t="s">
        <v>42</v>
      </c>
      <c r="C92" s="107"/>
      <c r="D92" s="107"/>
      <c r="E92" s="107"/>
      <c r="F92" s="108">
        <v>200000</v>
      </c>
      <c r="G92" s="152"/>
    </row>
    <row r="93" spans="1:7" ht="15.75" x14ac:dyDescent="0.25">
      <c r="A93" s="150"/>
      <c r="B93" s="151"/>
      <c r="C93" s="107"/>
      <c r="D93" s="107"/>
      <c r="E93" s="107"/>
      <c r="F93" s="108"/>
      <c r="G93" s="77">
        <f>SUM(F83:F92)</f>
        <v>68302665</v>
      </c>
    </row>
    <row r="94" spans="1:7" ht="15.75" x14ac:dyDescent="0.25">
      <c r="A94" s="150"/>
      <c r="B94" s="151"/>
      <c r="C94" s="107"/>
      <c r="D94" s="107"/>
      <c r="E94" s="107"/>
      <c r="F94" s="108"/>
      <c r="G94" s="77"/>
    </row>
    <row r="95" spans="1:7" ht="15.75" x14ac:dyDescent="0.25">
      <c r="A95" s="150">
        <v>11</v>
      </c>
      <c r="B95" s="18" t="s">
        <v>1745</v>
      </c>
      <c r="C95" s="119" t="s">
        <v>1746</v>
      </c>
      <c r="D95" s="180" t="s">
        <v>272</v>
      </c>
      <c r="E95" s="107"/>
      <c r="F95" s="108"/>
      <c r="G95" s="152">
        <v>30000000</v>
      </c>
    </row>
    <row r="96" spans="1:7" ht="15.75" x14ac:dyDescent="0.25">
      <c r="A96" s="150"/>
      <c r="B96" s="18"/>
      <c r="C96" s="107" t="s">
        <v>1747</v>
      </c>
      <c r="D96" s="180"/>
      <c r="E96" s="180"/>
      <c r="F96" s="108"/>
      <c r="G96" s="152"/>
    </row>
    <row r="97" spans="1:7" ht="15.75" x14ac:dyDescent="0.25">
      <c r="A97" s="150"/>
      <c r="B97" s="18"/>
      <c r="C97" s="126"/>
      <c r="D97" s="180"/>
      <c r="E97" s="180"/>
      <c r="F97" s="108"/>
      <c r="G97" s="152"/>
    </row>
    <row r="98" spans="1:7" ht="15.75" x14ac:dyDescent="0.25">
      <c r="A98" s="150">
        <v>12</v>
      </c>
      <c r="B98" s="151" t="s">
        <v>1161</v>
      </c>
      <c r="C98" s="126"/>
      <c r="D98" s="180" t="s">
        <v>611</v>
      </c>
      <c r="E98" s="180"/>
      <c r="F98" s="108"/>
      <c r="G98" s="152">
        <v>1690000</v>
      </c>
    </row>
    <row r="99" spans="1:7" ht="15.75" x14ac:dyDescent="0.25">
      <c r="A99" s="150"/>
      <c r="B99" s="151" t="s">
        <v>1748</v>
      </c>
      <c r="C99" s="126"/>
      <c r="D99" s="180"/>
      <c r="E99" s="180"/>
      <c r="F99" s="108"/>
      <c r="G99" s="152"/>
    </row>
    <row r="100" spans="1:7" ht="15.75" x14ac:dyDescent="0.25">
      <c r="A100" s="150"/>
      <c r="B100" s="151"/>
      <c r="C100" s="126"/>
      <c r="D100" s="180"/>
      <c r="E100" s="180"/>
      <c r="F100" s="108"/>
      <c r="G100" s="152"/>
    </row>
    <row r="101" spans="1:7" ht="15.75" x14ac:dyDescent="0.25">
      <c r="A101" s="150">
        <v>13</v>
      </c>
      <c r="B101" s="151" t="s">
        <v>1161</v>
      </c>
      <c r="C101" s="32" t="s">
        <v>1750</v>
      </c>
      <c r="D101" s="180" t="s">
        <v>272</v>
      </c>
      <c r="E101" s="180"/>
      <c r="F101" s="108"/>
      <c r="G101" s="152">
        <v>7335</v>
      </c>
    </row>
    <row r="102" spans="1:7" ht="15.75" x14ac:dyDescent="0.25">
      <c r="A102" s="150"/>
      <c r="B102" s="151"/>
      <c r="C102" s="126"/>
      <c r="D102" s="180"/>
      <c r="E102" s="180"/>
      <c r="F102" s="108"/>
      <c r="G102" s="152"/>
    </row>
    <row r="103" spans="1:7" ht="15.75" x14ac:dyDescent="0.25">
      <c r="A103" s="150"/>
      <c r="B103" s="151"/>
      <c r="C103" s="107"/>
      <c r="D103" s="107"/>
      <c r="E103" s="107"/>
      <c r="F103" s="108"/>
      <c r="G103" s="77"/>
    </row>
    <row r="104" spans="1:7" ht="15.75" x14ac:dyDescent="0.25">
      <c r="A104" s="150"/>
      <c r="B104" s="126"/>
      <c r="C104" s="151"/>
      <c r="D104" s="151"/>
      <c r="E104" s="115" t="s">
        <v>43</v>
      </c>
      <c r="F104" s="108"/>
      <c r="G104" s="156">
        <f>SUM(G93:G103)</f>
        <v>100000000</v>
      </c>
    </row>
    <row r="105" spans="1:7" ht="15.75" x14ac:dyDescent="0.25">
      <c r="A105" s="158"/>
      <c r="B105" s="146"/>
      <c r="C105" s="146"/>
      <c r="D105" s="146"/>
      <c r="E105" s="146"/>
      <c r="F105" s="147"/>
      <c r="G105" s="147"/>
    </row>
    <row r="106" spans="1:7" ht="15.75" x14ac:dyDescent="0.25">
      <c r="A106" s="158"/>
      <c r="B106" s="146" t="s">
        <v>1749</v>
      </c>
      <c r="C106" s="146"/>
      <c r="D106" s="146"/>
      <c r="E106" s="146"/>
      <c r="F106" s="147"/>
      <c r="G106" s="146"/>
    </row>
    <row r="107" spans="1:7" x14ac:dyDescent="0.25">
      <c r="A107" s="159"/>
      <c r="B107" s="160" t="s">
        <v>976</v>
      </c>
      <c r="C107" s="160" t="s">
        <v>31</v>
      </c>
      <c r="D107" s="129"/>
      <c r="E107" s="159" t="s">
        <v>36</v>
      </c>
      <c r="F107" s="148"/>
      <c r="G107" s="129"/>
    </row>
    <row r="108" spans="1:7" x14ac:dyDescent="0.25">
      <c r="A108" s="159"/>
      <c r="B108" s="129"/>
      <c r="C108" s="129"/>
      <c r="D108" s="129"/>
      <c r="E108" s="129"/>
      <c r="F108" s="148"/>
      <c r="G108" s="129"/>
    </row>
    <row r="109" spans="1:7" x14ac:dyDescent="0.25">
      <c r="A109" s="159"/>
      <c r="B109" s="129"/>
      <c r="C109" s="129"/>
      <c r="D109" s="129"/>
      <c r="E109" s="129"/>
      <c r="F109" s="148"/>
      <c r="G109" s="129"/>
    </row>
    <row r="110" spans="1:7" x14ac:dyDescent="0.25">
      <c r="A110" s="159"/>
      <c r="B110" s="129"/>
      <c r="C110" s="129"/>
      <c r="D110" s="129"/>
      <c r="E110" s="129"/>
      <c r="F110" s="148"/>
      <c r="G110" s="129"/>
    </row>
    <row r="111" spans="1:7" x14ac:dyDescent="0.25">
      <c r="A111" s="159"/>
      <c r="B111" s="129"/>
      <c r="C111" s="129"/>
      <c r="D111" s="129"/>
      <c r="E111" s="129"/>
      <c r="F111" s="148"/>
      <c r="G111" s="129"/>
    </row>
    <row r="112" spans="1:7" x14ac:dyDescent="0.25">
      <c r="A112" s="129"/>
      <c r="B112" s="161" t="s">
        <v>1732</v>
      </c>
      <c r="C112" s="162" t="s">
        <v>768</v>
      </c>
      <c r="D112" s="162"/>
      <c r="E112" s="162" t="s">
        <v>3</v>
      </c>
      <c r="F112" s="163" t="s">
        <v>1413</v>
      </c>
      <c r="G112" s="129"/>
    </row>
    <row r="113" spans="1:7" x14ac:dyDescent="0.25">
      <c r="A113" s="129"/>
      <c r="B113" s="160" t="s">
        <v>1731</v>
      </c>
      <c r="C113" s="129" t="s">
        <v>33</v>
      </c>
      <c r="D113" s="129"/>
      <c r="E113" s="129" t="s">
        <v>6</v>
      </c>
      <c r="F113" s="148" t="s">
        <v>37</v>
      </c>
      <c r="G113" s="129"/>
    </row>
    <row r="115" spans="1:7" ht="15.75" x14ac:dyDescent="0.25">
      <c r="A115" s="2" t="s">
        <v>0</v>
      </c>
    </row>
    <row r="116" spans="1:7" ht="15.75" x14ac:dyDescent="0.25">
      <c r="A116" s="47" t="s">
        <v>1742</v>
      </c>
    </row>
    <row r="117" spans="1:7" ht="15.75" x14ac:dyDescent="0.25">
      <c r="A117" s="47"/>
    </row>
    <row r="118" spans="1:7" ht="15.75" x14ac:dyDescent="0.25">
      <c r="A118" s="184" t="s">
        <v>1751</v>
      </c>
      <c r="B118" s="184"/>
      <c r="C118" s="185"/>
      <c r="D118" s="185"/>
      <c r="E118" s="185"/>
      <c r="F118" s="186"/>
      <c r="G118" s="185"/>
    </row>
    <row r="119" spans="1:7" ht="15.75" x14ac:dyDescent="0.25">
      <c r="A119" s="145" t="s">
        <v>1752</v>
      </c>
      <c r="B119" s="145"/>
      <c r="C119" s="146"/>
      <c r="D119" s="146"/>
      <c r="E119" s="146"/>
      <c r="F119" s="147"/>
      <c r="G119" s="146"/>
    </row>
    <row r="120" spans="1:7" ht="15.75" x14ac:dyDescent="0.25">
      <c r="A120" s="145" t="s">
        <v>1734</v>
      </c>
      <c r="B120" s="145"/>
      <c r="C120" s="146"/>
      <c r="D120" s="146"/>
      <c r="E120" s="146"/>
      <c r="F120" s="147"/>
      <c r="G120" s="146"/>
    </row>
    <row r="121" spans="1:7" x14ac:dyDescent="0.25">
      <c r="A121" s="129"/>
      <c r="B121" s="129"/>
      <c r="C121" s="129"/>
      <c r="D121" s="129"/>
      <c r="E121" s="129"/>
      <c r="F121" s="148"/>
      <c r="G121" s="129"/>
    </row>
    <row r="122" spans="1:7" ht="15.75" x14ac:dyDescent="0.25">
      <c r="A122" s="114" t="s">
        <v>13</v>
      </c>
      <c r="B122" s="115" t="s">
        <v>12</v>
      </c>
      <c r="C122" s="116" t="s">
        <v>15</v>
      </c>
      <c r="D122" s="170" t="s">
        <v>521</v>
      </c>
      <c r="E122" s="116" t="s">
        <v>1</v>
      </c>
      <c r="F122" s="117" t="s">
        <v>8</v>
      </c>
      <c r="G122" s="114" t="s">
        <v>2</v>
      </c>
    </row>
    <row r="123" spans="1:7" ht="15.75" x14ac:dyDescent="0.25">
      <c r="A123" s="150">
        <v>1</v>
      </c>
      <c r="B123" s="151" t="s">
        <v>1037</v>
      </c>
      <c r="C123" s="116"/>
      <c r="D123" s="116"/>
      <c r="E123" s="116"/>
      <c r="F123" s="108">
        <v>0</v>
      </c>
      <c r="G123" s="114"/>
    </row>
    <row r="124" spans="1:7" ht="15.75" x14ac:dyDescent="0.25">
      <c r="A124" s="150">
        <v>2</v>
      </c>
      <c r="B124" s="151" t="s">
        <v>1060</v>
      </c>
      <c r="C124" s="116"/>
      <c r="D124" s="116"/>
      <c r="E124" s="116"/>
      <c r="F124" s="108">
        <v>28055000</v>
      </c>
      <c r="G124" s="77"/>
    </row>
    <row r="125" spans="1:7" ht="15.75" x14ac:dyDescent="0.25">
      <c r="A125" s="150">
        <v>3</v>
      </c>
      <c r="B125" s="151" t="s">
        <v>1666</v>
      </c>
      <c r="C125" s="116"/>
      <c r="D125" s="116"/>
      <c r="E125" s="116"/>
      <c r="F125" s="108">
        <v>0</v>
      </c>
      <c r="G125" s="77"/>
    </row>
    <row r="126" spans="1:7" ht="15.75" x14ac:dyDescent="0.25">
      <c r="A126" s="150">
        <v>4</v>
      </c>
      <c r="B126" s="151" t="s">
        <v>1049</v>
      </c>
      <c r="C126" s="116"/>
      <c r="D126" s="116"/>
      <c r="E126" s="116"/>
      <c r="F126" s="108">
        <v>0</v>
      </c>
      <c r="G126" s="77"/>
    </row>
    <row r="127" spans="1:7" ht="15.75" x14ac:dyDescent="0.25">
      <c r="A127" s="150">
        <v>5</v>
      </c>
      <c r="B127" s="151" t="s">
        <v>38</v>
      </c>
      <c r="C127" s="107"/>
      <c r="D127" s="107"/>
      <c r="E127" s="107"/>
      <c r="F127" s="108">
        <v>701375</v>
      </c>
      <c r="G127" s="152"/>
    </row>
    <row r="128" spans="1:7" ht="15.75" x14ac:dyDescent="0.25">
      <c r="A128" s="150">
        <v>6</v>
      </c>
      <c r="B128" s="151" t="s">
        <v>227</v>
      </c>
      <c r="C128" s="107"/>
      <c r="D128" s="107"/>
      <c r="E128" s="107"/>
      <c r="F128" s="108">
        <v>0</v>
      </c>
      <c r="G128" s="152"/>
    </row>
    <row r="129" spans="1:7" ht="15.75" x14ac:dyDescent="0.25">
      <c r="A129" s="150">
        <v>7</v>
      </c>
      <c r="B129" s="151" t="s">
        <v>548</v>
      </c>
      <c r="C129" s="107"/>
      <c r="D129" s="107"/>
      <c r="E129" s="107"/>
      <c r="F129" s="108">
        <v>0</v>
      </c>
      <c r="G129" s="152"/>
    </row>
    <row r="130" spans="1:7" ht="15.75" x14ac:dyDescent="0.25">
      <c r="A130" s="150">
        <v>8</v>
      </c>
      <c r="B130" s="151" t="s">
        <v>1323</v>
      </c>
      <c r="C130" s="107"/>
      <c r="D130" s="107"/>
      <c r="E130" s="107"/>
      <c r="F130" s="108">
        <v>0</v>
      </c>
      <c r="G130" s="152"/>
    </row>
    <row r="131" spans="1:7" ht="15.75" x14ac:dyDescent="0.25">
      <c r="A131" s="150">
        <v>9</v>
      </c>
      <c r="B131" s="151" t="s">
        <v>41</v>
      </c>
      <c r="C131" s="107"/>
      <c r="D131" s="107"/>
      <c r="E131" s="107"/>
      <c r="F131" s="108">
        <v>700000</v>
      </c>
      <c r="G131" s="152"/>
    </row>
    <row r="132" spans="1:7" ht="15.75" x14ac:dyDescent="0.25">
      <c r="A132" s="150">
        <v>10</v>
      </c>
      <c r="B132" s="151" t="s">
        <v>42</v>
      </c>
      <c r="C132" s="107"/>
      <c r="D132" s="107"/>
      <c r="E132" s="107"/>
      <c r="F132" s="108">
        <v>200000</v>
      </c>
      <c r="G132" s="152"/>
    </row>
    <row r="133" spans="1:7" ht="15.75" x14ac:dyDescent="0.25">
      <c r="A133" s="150"/>
      <c r="B133" s="151"/>
      <c r="C133" s="107"/>
      <c r="D133" s="107"/>
      <c r="E133" s="107"/>
      <c r="F133" s="108"/>
      <c r="G133" s="77">
        <f>SUM(F123:F132)</f>
        <v>29656375</v>
      </c>
    </row>
    <row r="134" spans="1:7" ht="15.75" x14ac:dyDescent="0.25">
      <c r="A134" s="150"/>
      <c r="B134" s="151"/>
      <c r="C134" s="107"/>
      <c r="D134" s="107"/>
      <c r="E134" s="107"/>
      <c r="F134" s="108"/>
      <c r="G134" s="77"/>
    </row>
    <row r="135" spans="1:7" ht="15.75" x14ac:dyDescent="0.25">
      <c r="A135" s="150">
        <v>11</v>
      </c>
      <c r="B135" s="18" t="s">
        <v>372</v>
      </c>
      <c r="C135" s="119" t="s">
        <v>1753</v>
      </c>
      <c r="D135" s="180" t="s">
        <v>611</v>
      </c>
      <c r="E135" s="107"/>
      <c r="F135" s="108"/>
      <c r="G135" s="152">
        <v>28114600</v>
      </c>
    </row>
    <row r="136" spans="1:7" ht="15.75" x14ac:dyDescent="0.25">
      <c r="A136" s="150"/>
      <c r="B136" s="18"/>
      <c r="C136" s="107" t="s">
        <v>1754</v>
      </c>
      <c r="D136" s="180"/>
      <c r="E136" s="180"/>
      <c r="F136" s="108"/>
      <c r="G136" s="152"/>
    </row>
    <row r="137" spans="1:7" ht="15.75" x14ac:dyDescent="0.25">
      <c r="A137" s="150"/>
      <c r="B137" s="18"/>
      <c r="C137" s="126"/>
      <c r="D137" s="180"/>
      <c r="E137" s="180"/>
      <c r="F137" s="108"/>
      <c r="G137" s="152"/>
    </row>
    <row r="138" spans="1:7" ht="15.75" x14ac:dyDescent="0.25">
      <c r="A138" s="150">
        <v>12</v>
      </c>
      <c r="B138" s="18" t="s">
        <v>360</v>
      </c>
      <c r="C138" s="119" t="s">
        <v>1755</v>
      </c>
      <c r="D138" s="180" t="s">
        <v>611</v>
      </c>
      <c r="E138" s="107"/>
      <c r="F138" s="108"/>
      <c r="G138" s="152">
        <v>41525200</v>
      </c>
    </row>
    <row r="139" spans="1:7" ht="15.75" x14ac:dyDescent="0.25">
      <c r="A139" s="150"/>
      <c r="B139" s="18"/>
      <c r="C139" s="107" t="s">
        <v>1754</v>
      </c>
      <c r="D139" s="180"/>
      <c r="E139" s="180"/>
      <c r="F139" s="108"/>
      <c r="G139" s="152"/>
    </row>
    <row r="140" spans="1:7" ht="15.75" x14ac:dyDescent="0.25">
      <c r="A140" s="150"/>
      <c r="B140" s="151"/>
      <c r="C140" s="126"/>
      <c r="D140" s="180"/>
      <c r="E140" s="180"/>
      <c r="F140" s="108"/>
      <c r="G140" s="152"/>
    </row>
    <row r="141" spans="1:7" ht="15.75" x14ac:dyDescent="0.25">
      <c r="A141" s="150">
        <v>13</v>
      </c>
      <c r="B141" s="151" t="s">
        <v>1758</v>
      </c>
      <c r="C141" s="32"/>
      <c r="D141" s="180" t="s">
        <v>611</v>
      </c>
      <c r="E141" s="180"/>
      <c r="F141" s="108"/>
      <c r="G141" s="152">
        <v>700000</v>
      </c>
    </row>
    <row r="142" spans="1:7" ht="15.75" x14ac:dyDescent="0.25">
      <c r="A142" s="150"/>
      <c r="B142" s="151" t="s">
        <v>1756</v>
      </c>
      <c r="C142" s="126"/>
      <c r="D142" s="180"/>
      <c r="E142" s="180"/>
      <c r="F142" s="108"/>
      <c r="G142" s="152"/>
    </row>
    <row r="143" spans="1:7" ht="15.75" x14ac:dyDescent="0.25">
      <c r="A143" s="150"/>
      <c r="B143" s="151"/>
      <c r="C143" s="126"/>
      <c r="D143" s="180"/>
      <c r="E143" s="180"/>
      <c r="F143" s="108"/>
      <c r="G143" s="152"/>
    </row>
    <row r="144" spans="1:7" ht="15.75" x14ac:dyDescent="0.25">
      <c r="A144" s="150">
        <v>14</v>
      </c>
      <c r="B144" s="151" t="s">
        <v>1758</v>
      </c>
      <c r="C144" s="32" t="s">
        <v>1757</v>
      </c>
      <c r="D144" s="180" t="s">
        <v>272</v>
      </c>
      <c r="E144" s="180"/>
      <c r="F144" s="108"/>
      <c r="G144" s="152">
        <v>3825</v>
      </c>
    </row>
    <row r="145" spans="1:7" ht="15.75" x14ac:dyDescent="0.25">
      <c r="A145" s="150"/>
      <c r="B145" s="151"/>
      <c r="C145" s="107"/>
      <c r="D145" s="107"/>
      <c r="E145" s="107"/>
      <c r="F145" s="108"/>
      <c r="G145" s="77"/>
    </row>
    <row r="146" spans="1:7" ht="15.75" x14ac:dyDescent="0.25">
      <c r="A146" s="150"/>
      <c r="B146" s="126"/>
      <c r="C146" s="151"/>
      <c r="D146" s="151"/>
      <c r="E146" s="115" t="s">
        <v>43</v>
      </c>
      <c r="F146" s="108"/>
      <c r="G146" s="156">
        <f>SUM(G133:G145)</f>
        <v>100000000</v>
      </c>
    </row>
    <row r="147" spans="1:7" ht="15.75" x14ac:dyDescent="0.25">
      <c r="A147" s="158"/>
      <c r="B147" s="146"/>
      <c r="C147" s="146"/>
      <c r="D147" s="146"/>
      <c r="E147" s="146"/>
      <c r="F147" s="147"/>
      <c r="G147" s="147"/>
    </row>
    <row r="148" spans="1:7" ht="15.75" x14ac:dyDescent="0.25">
      <c r="A148" s="158"/>
      <c r="B148" s="146" t="s">
        <v>1749</v>
      </c>
      <c r="C148" s="146"/>
      <c r="D148" s="146"/>
      <c r="E148" s="146"/>
      <c r="F148" s="147"/>
      <c r="G148" s="146"/>
    </row>
    <row r="149" spans="1:7" x14ac:dyDescent="0.25">
      <c r="A149" s="159"/>
      <c r="B149" s="160" t="s">
        <v>976</v>
      </c>
      <c r="C149" s="160" t="s">
        <v>31</v>
      </c>
      <c r="D149" s="129"/>
      <c r="E149" s="159" t="s">
        <v>36</v>
      </c>
      <c r="F149" s="148"/>
      <c r="G149" s="129"/>
    </row>
    <row r="150" spans="1:7" x14ac:dyDescent="0.25">
      <c r="A150" s="159"/>
      <c r="B150" s="129"/>
      <c r="C150" s="129"/>
      <c r="D150" s="129"/>
      <c r="E150" s="129"/>
      <c r="F150" s="148"/>
      <c r="G150" s="129"/>
    </row>
    <row r="151" spans="1:7" x14ac:dyDescent="0.25">
      <c r="A151" s="159"/>
      <c r="B151" s="129"/>
      <c r="C151" s="129"/>
      <c r="D151" s="129"/>
      <c r="E151" s="129"/>
      <c r="F151" s="148"/>
      <c r="G151" s="129"/>
    </row>
    <row r="152" spans="1:7" x14ac:dyDescent="0.25">
      <c r="A152" s="159"/>
      <c r="B152" s="129"/>
      <c r="C152" s="129"/>
      <c r="D152" s="129"/>
      <c r="E152" s="129"/>
      <c r="F152" s="148"/>
      <c r="G152" s="129"/>
    </row>
    <row r="153" spans="1:7" x14ac:dyDescent="0.25">
      <c r="A153" s="159"/>
      <c r="B153" s="129"/>
      <c r="C153" s="129"/>
      <c r="D153" s="129"/>
      <c r="E153" s="129"/>
      <c r="F153" s="148"/>
      <c r="G153" s="129"/>
    </row>
    <row r="154" spans="1:7" x14ac:dyDescent="0.25">
      <c r="A154" s="129"/>
      <c r="B154" s="161" t="s">
        <v>1732</v>
      </c>
      <c r="C154" s="162" t="s">
        <v>768</v>
      </c>
      <c r="D154" s="162"/>
      <c r="E154" s="162" t="s">
        <v>3</v>
      </c>
      <c r="F154" s="163" t="s">
        <v>1413</v>
      </c>
      <c r="G154" s="129"/>
    </row>
    <row r="155" spans="1:7" x14ac:dyDescent="0.25">
      <c r="A155" s="129"/>
      <c r="B155" s="160" t="s">
        <v>1731</v>
      </c>
      <c r="C155" s="129" t="s">
        <v>33</v>
      </c>
      <c r="D155" s="129"/>
      <c r="E155" s="129" t="s">
        <v>6</v>
      </c>
      <c r="F155" s="148" t="s">
        <v>37</v>
      </c>
      <c r="G155" s="129"/>
    </row>
    <row r="157" spans="1:7" ht="15.75" x14ac:dyDescent="0.25">
      <c r="A157" s="2" t="s">
        <v>0</v>
      </c>
    </row>
    <row r="158" spans="1:7" ht="15.75" x14ac:dyDescent="0.25">
      <c r="A158" s="47" t="s">
        <v>1759</v>
      </c>
    </row>
    <row r="159" spans="1:7" ht="15.75" x14ac:dyDescent="0.25">
      <c r="A159" s="47"/>
    </row>
    <row r="160" spans="1:7" ht="15.75" x14ac:dyDescent="0.25">
      <c r="A160" s="184" t="s">
        <v>723</v>
      </c>
      <c r="B160" s="184"/>
      <c r="C160" s="185"/>
      <c r="D160" s="185"/>
      <c r="E160" s="185"/>
      <c r="F160" s="186"/>
      <c r="G160" s="185"/>
    </row>
    <row r="161" spans="1:7" ht="15.75" x14ac:dyDescent="0.25">
      <c r="A161" s="145" t="s">
        <v>1760</v>
      </c>
      <c r="B161" s="145"/>
      <c r="C161" s="146"/>
      <c r="D161" s="146"/>
      <c r="E161" s="146"/>
      <c r="F161" s="147"/>
      <c r="G161" s="146"/>
    </row>
    <row r="162" spans="1:7" ht="15.75" x14ac:dyDescent="0.25">
      <c r="A162" s="145" t="s">
        <v>1761</v>
      </c>
      <c r="B162" s="145"/>
      <c r="C162" s="146"/>
      <c r="D162" s="146"/>
      <c r="E162" s="146"/>
      <c r="F162" s="147"/>
      <c r="G162" s="146"/>
    </row>
    <row r="163" spans="1:7" x14ac:dyDescent="0.25">
      <c r="A163" s="129"/>
      <c r="B163" s="129"/>
      <c r="C163" s="129"/>
      <c r="D163" s="129"/>
      <c r="E163" s="129"/>
      <c r="F163" s="148"/>
      <c r="G163" s="129"/>
    </row>
    <row r="164" spans="1:7" ht="15.75" x14ac:dyDescent="0.25">
      <c r="A164" s="114" t="s">
        <v>13</v>
      </c>
      <c r="B164" s="115" t="s">
        <v>12</v>
      </c>
      <c r="C164" s="116" t="s">
        <v>15</v>
      </c>
      <c r="D164" s="170" t="s">
        <v>521</v>
      </c>
      <c r="E164" s="116" t="s">
        <v>1</v>
      </c>
      <c r="F164" s="117" t="s">
        <v>8</v>
      </c>
      <c r="G164" s="114" t="s">
        <v>2</v>
      </c>
    </row>
    <row r="165" spans="1:7" ht="15.75" x14ac:dyDescent="0.25">
      <c r="A165" s="150">
        <v>1</v>
      </c>
      <c r="B165" s="151" t="s">
        <v>1037</v>
      </c>
      <c r="C165" s="116"/>
      <c r="D165" s="116"/>
      <c r="E165" s="116"/>
      <c r="F165" s="108">
        <v>0</v>
      </c>
      <c r="G165" s="114"/>
    </row>
    <row r="166" spans="1:7" ht="15.75" x14ac:dyDescent="0.25">
      <c r="A166" s="150">
        <v>2</v>
      </c>
      <c r="B166" s="151" t="s">
        <v>1060</v>
      </c>
      <c r="C166" s="116"/>
      <c r="D166" s="116"/>
      <c r="E166" s="116"/>
      <c r="F166" s="108">
        <v>35643122</v>
      </c>
      <c r="G166" s="77"/>
    </row>
    <row r="167" spans="1:7" ht="15.75" x14ac:dyDescent="0.25">
      <c r="A167" s="150">
        <v>3</v>
      </c>
      <c r="B167" s="151" t="s">
        <v>1666</v>
      </c>
      <c r="C167" s="116"/>
      <c r="D167" s="116"/>
      <c r="E167" s="116"/>
      <c r="F167" s="108">
        <v>0</v>
      </c>
      <c r="G167" s="77"/>
    </row>
    <row r="168" spans="1:7" ht="15.75" x14ac:dyDescent="0.25">
      <c r="A168" s="150">
        <v>4</v>
      </c>
      <c r="B168" s="151" t="s">
        <v>1049</v>
      </c>
      <c r="C168" s="116"/>
      <c r="D168" s="116"/>
      <c r="E168" s="116"/>
      <c r="F168" s="108">
        <v>0</v>
      </c>
      <c r="G168" s="77"/>
    </row>
    <row r="169" spans="1:7" ht="15.75" x14ac:dyDescent="0.25">
      <c r="A169" s="150">
        <v>5</v>
      </c>
      <c r="B169" s="151" t="s">
        <v>38</v>
      </c>
      <c r="C169" s="107"/>
      <c r="D169" s="107"/>
      <c r="E169" s="107"/>
      <c r="F169" s="108">
        <v>891078</v>
      </c>
      <c r="G169" s="152"/>
    </row>
    <row r="170" spans="1:7" ht="15.75" x14ac:dyDescent="0.25">
      <c r="A170" s="150">
        <v>6</v>
      </c>
      <c r="B170" s="151" t="s">
        <v>227</v>
      </c>
      <c r="C170" s="107"/>
      <c r="D170" s="107"/>
      <c r="E170" s="107"/>
      <c r="F170" s="108">
        <v>0</v>
      </c>
      <c r="G170" s="152"/>
    </row>
    <row r="171" spans="1:7" ht="15.75" x14ac:dyDescent="0.25">
      <c r="A171" s="150">
        <v>7</v>
      </c>
      <c r="B171" s="151" t="s">
        <v>548</v>
      </c>
      <c r="C171" s="107"/>
      <c r="D171" s="107"/>
      <c r="E171" s="107"/>
      <c r="F171" s="108">
        <v>0</v>
      </c>
      <c r="G171" s="152"/>
    </row>
    <row r="172" spans="1:7" ht="15.75" x14ac:dyDescent="0.25">
      <c r="A172" s="150">
        <v>8</v>
      </c>
      <c r="B172" s="151" t="s">
        <v>1323</v>
      </c>
      <c r="C172" s="107"/>
      <c r="D172" s="107"/>
      <c r="E172" s="107"/>
      <c r="F172" s="108">
        <v>0</v>
      </c>
      <c r="G172" s="152"/>
    </row>
    <row r="173" spans="1:7" ht="15.75" x14ac:dyDescent="0.25">
      <c r="A173" s="150">
        <v>9</v>
      </c>
      <c r="B173" s="151" t="s">
        <v>41</v>
      </c>
      <c r="C173" s="107"/>
      <c r="D173" s="107"/>
      <c r="E173" s="107"/>
      <c r="F173" s="108">
        <v>1010000</v>
      </c>
      <c r="G173" s="152"/>
    </row>
    <row r="174" spans="1:7" ht="15.75" x14ac:dyDescent="0.25">
      <c r="A174" s="150">
        <v>10</v>
      </c>
      <c r="B174" s="151" t="s">
        <v>42</v>
      </c>
      <c r="C174" s="107"/>
      <c r="D174" s="107"/>
      <c r="E174" s="107"/>
      <c r="F174" s="108">
        <v>200000</v>
      </c>
      <c r="G174" s="152"/>
    </row>
    <row r="175" spans="1:7" ht="15.75" x14ac:dyDescent="0.25">
      <c r="A175" s="150"/>
      <c r="B175" s="151"/>
      <c r="C175" s="107"/>
      <c r="D175" s="107"/>
      <c r="E175" s="107"/>
      <c r="F175" s="108"/>
      <c r="G175" s="77">
        <f>SUM(F165:F174)</f>
        <v>37744200</v>
      </c>
    </row>
    <row r="176" spans="1:7" ht="15.75" x14ac:dyDescent="0.25">
      <c r="A176" s="150"/>
      <c r="B176" s="151"/>
      <c r="C176" s="107"/>
      <c r="D176" s="107"/>
      <c r="E176" s="107"/>
      <c r="F176" s="108"/>
      <c r="G176" s="77"/>
    </row>
    <row r="177" spans="1:7" ht="15.75" x14ac:dyDescent="0.25">
      <c r="A177" s="150">
        <v>11</v>
      </c>
      <c r="B177" s="18" t="s">
        <v>1763</v>
      </c>
      <c r="C177" s="119" t="s">
        <v>1762</v>
      </c>
      <c r="D177" s="180" t="s">
        <v>272</v>
      </c>
      <c r="E177" s="107"/>
      <c r="F177" s="108"/>
      <c r="G177" s="152">
        <v>50000000</v>
      </c>
    </row>
    <row r="178" spans="1:7" ht="15.75" x14ac:dyDescent="0.25">
      <c r="A178" s="150"/>
      <c r="B178" s="18" t="s">
        <v>1764</v>
      </c>
      <c r="C178" s="107" t="s">
        <v>1368</v>
      </c>
      <c r="D178" s="180"/>
      <c r="E178" s="180"/>
      <c r="F178" s="108"/>
      <c r="G178" s="152"/>
    </row>
    <row r="179" spans="1:7" ht="15.75" x14ac:dyDescent="0.25">
      <c r="A179" s="150"/>
      <c r="B179" s="18"/>
      <c r="C179" s="126"/>
      <c r="D179" s="180"/>
      <c r="E179" s="180"/>
      <c r="F179" s="108"/>
      <c r="G179" s="152"/>
    </row>
    <row r="180" spans="1:7" ht="15.75" x14ac:dyDescent="0.25">
      <c r="A180" s="150">
        <v>12</v>
      </c>
      <c r="B180" s="18" t="s">
        <v>1765</v>
      </c>
      <c r="C180" s="119"/>
      <c r="D180" s="180" t="s">
        <v>611</v>
      </c>
      <c r="E180" s="107"/>
      <c r="F180" s="108"/>
      <c r="G180" s="152">
        <v>6000000</v>
      </c>
    </row>
    <row r="181" spans="1:7" ht="15.75" x14ac:dyDescent="0.25">
      <c r="A181" s="150"/>
      <c r="B181" s="18"/>
      <c r="C181" s="119"/>
      <c r="D181" s="180"/>
      <c r="E181" s="107"/>
      <c r="F181" s="108"/>
      <c r="G181" s="152"/>
    </row>
    <row r="182" spans="1:7" ht="15.75" x14ac:dyDescent="0.25">
      <c r="A182" s="150">
        <v>13</v>
      </c>
      <c r="B182" s="18" t="s">
        <v>1766</v>
      </c>
      <c r="C182" s="107"/>
      <c r="D182" s="180" t="s">
        <v>611</v>
      </c>
      <c r="E182" s="180"/>
      <c r="F182" s="108"/>
      <c r="G182" s="152">
        <v>35000000</v>
      </c>
    </row>
    <row r="183" spans="1:7" ht="15.75" x14ac:dyDescent="0.25">
      <c r="A183" s="150"/>
      <c r="B183" s="18" t="s">
        <v>1767</v>
      </c>
      <c r="C183" s="107"/>
      <c r="D183" s="180"/>
      <c r="E183" s="180"/>
      <c r="F183" s="108"/>
      <c r="G183" s="152"/>
    </row>
    <row r="184" spans="1:7" ht="15.75" x14ac:dyDescent="0.25">
      <c r="A184" s="150"/>
      <c r="B184" s="18"/>
      <c r="C184" s="107"/>
      <c r="D184" s="180"/>
      <c r="E184" s="180"/>
      <c r="F184" s="108"/>
      <c r="G184" s="152"/>
    </row>
    <row r="185" spans="1:7" ht="15.75" x14ac:dyDescent="0.25">
      <c r="A185" s="150">
        <v>14</v>
      </c>
      <c r="B185" s="151" t="s">
        <v>1127</v>
      </c>
      <c r="C185" s="126"/>
      <c r="D185" s="180" t="s">
        <v>611</v>
      </c>
      <c r="E185" s="180"/>
      <c r="F185" s="108"/>
      <c r="G185" s="152">
        <v>10000000</v>
      </c>
    </row>
    <row r="186" spans="1:7" ht="15.75" x14ac:dyDescent="0.25">
      <c r="A186" s="150"/>
      <c r="B186" s="151"/>
      <c r="C186" s="126"/>
      <c r="D186" s="180"/>
      <c r="E186" s="180"/>
      <c r="F186" s="108"/>
      <c r="G186" s="152"/>
    </row>
    <row r="187" spans="1:7" ht="15.75" x14ac:dyDescent="0.25">
      <c r="A187" s="150"/>
      <c r="B187" s="151" t="s">
        <v>1768</v>
      </c>
      <c r="C187" s="32"/>
      <c r="D187" s="180"/>
      <c r="E187" s="180"/>
      <c r="F187" s="108"/>
      <c r="G187" s="152"/>
    </row>
    <row r="188" spans="1:7" ht="15.75" x14ac:dyDescent="0.25">
      <c r="A188" s="150"/>
      <c r="B188" s="151"/>
      <c r="C188" s="32"/>
      <c r="D188" s="180"/>
      <c r="E188" s="180"/>
      <c r="F188" s="108"/>
      <c r="G188" s="152"/>
    </row>
    <row r="189" spans="1:7" ht="15.75" x14ac:dyDescent="0.25">
      <c r="A189" s="150"/>
      <c r="B189" s="151"/>
      <c r="C189" s="107"/>
      <c r="D189" s="107"/>
      <c r="E189" s="107"/>
      <c r="F189" s="108"/>
      <c r="G189" s="77"/>
    </row>
    <row r="190" spans="1:7" ht="15.75" x14ac:dyDescent="0.25">
      <c r="A190" s="150"/>
      <c r="B190" s="126"/>
      <c r="C190" s="151"/>
      <c r="D190" s="151"/>
      <c r="E190" s="115" t="s">
        <v>43</v>
      </c>
      <c r="F190" s="108"/>
      <c r="G190" s="156">
        <f>SUM(G175:G189)</f>
        <v>138744200</v>
      </c>
    </row>
    <row r="191" spans="1:7" ht="15.75" x14ac:dyDescent="0.25">
      <c r="A191" s="158"/>
      <c r="B191" s="146"/>
      <c r="C191" s="146"/>
      <c r="D191" s="146"/>
      <c r="E191" s="146"/>
      <c r="F191" s="147"/>
      <c r="G191" s="147"/>
    </row>
    <row r="192" spans="1:7" ht="15.75" x14ac:dyDescent="0.25">
      <c r="A192" s="158"/>
      <c r="B192" s="146" t="s">
        <v>1769</v>
      </c>
      <c r="C192" s="146"/>
      <c r="D192" s="146"/>
      <c r="E192" s="146"/>
      <c r="F192" s="147"/>
      <c r="G192" s="146"/>
    </row>
    <row r="193" spans="1:7" x14ac:dyDescent="0.25">
      <c r="A193" s="159"/>
      <c r="B193" s="160" t="s">
        <v>976</v>
      </c>
      <c r="C193" s="160" t="s">
        <v>31</v>
      </c>
      <c r="D193" s="129"/>
      <c r="E193" s="159" t="s">
        <v>36</v>
      </c>
      <c r="F193" s="148"/>
      <c r="G193" s="129"/>
    </row>
    <row r="194" spans="1:7" x14ac:dyDescent="0.25">
      <c r="A194" s="159"/>
      <c r="B194" s="129"/>
      <c r="C194" s="129"/>
      <c r="D194" s="129"/>
      <c r="E194" s="129"/>
      <c r="F194" s="148"/>
      <c r="G194" s="129"/>
    </row>
    <row r="195" spans="1:7" x14ac:dyDescent="0.25">
      <c r="A195" s="159"/>
      <c r="B195" s="129"/>
      <c r="C195" s="129"/>
      <c r="D195" s="129"/>
      <c r="E195" s="129"/>
      <c r="F195" s="148"/>
      <c r="G195" s="129"/>
    </row>
    <row r="196" spans="1:7" x14ac:dyDescent="0.25">
      <c r="A196" s="159"/>
      <c r="B196" s="129"/>
      <c r="C196" s="129"/>
      <c r="D196" s="129"/>
      <c r="E196" s="129"/>
      <c r="F196" s="148"/>
      <c r="G196" s="129"/>
    </row>
    <row r="197" spans="1:7" x14ac:dyDescent="0.25">
      <c r="A197" s="159"/>
      <c r="B197" s="129"/>
      <c r="C197" s="129"/>
      <c r="D197" s="129"/>
      <c r="E197" s="129"/>
      <c r="F197" s="148"/>
      <c r="G197" s="129"/>
    </row>
    <row r="198" spans="1:7" x14ac:dyDescent="0.25">
      <c r="A198" s="129"/>
      <c r="B198" s="161" t="s">
        <v>1732</v>
      </c>
      <c r="C198" s="162" t="s">
        <v>768</v>
      </c>
      <c r="D198" s="162"/>
      <c r="E198" s="162" t="s">
        <v>3</v>
      </c>
      <c r="F198" s="163" t="s">
        <v>1413</v>
      </c>
      <c r="G198" s="129"/>
    </row>
    <row r="199" spans="1:7" x14ac:dyDescent="0.25">
      <c r="A199" s="129"/>
      <c r="B199" s="160" t="s">
        <v>1731</v>
      </c>
      <c r="C199" s="129" t="s">
        <v>33</v>
      </c>
      <c r="D199" s="129"/>
      <c r="E199" s="129" t="s">
        <v>6</v>
      </c>
      <c r="F199" s="148" t="s">
        <v>37</v>
      </c>
      <c r="G199" s="129"/>
    </row>
    <row r="201" spans="1:7" ht="15.75" x14ac:dyDescent="0.25">
      <c r="A201" s="2" t="s">
        <v>0</v>
      </c>
    </row>
    <row r="202" spans="1:7" ht="15.75" x14ac:dyDescent="0.25">
      <c r="A202" s="47" t="s">
        <v>1770</v>
      </c>
    </row>
    <row r="203" spans="1:7" ht="15.75" x14ac:dyDescent="0.25">
      <c r="A203" s="47"/>
    </row>
    <row r="204" spans="1:7" ht="15.75" x14ac:dyDescent="0.25">
      <c r="A204" s="184" t="s">
        <v>432</v>
      </c>
      <c r="B204" s="184"/>
      <c r="C204" s="185"/>
      <c r="D204" s="185"/>
      <c r="E204" s="185"/>
      <c r="F204" s="186"/>
      <c r="G204" s="185"/>
    </row>
    <row r="205" spans="1:7" ht="15.75" x14ac:dyDescent="0.25">
      <c r="A205" s="145" t="s">
        <v>1771</v>
      </c>
      <c r="B205" s="145"/>
      <c r="C205" s="146"/>
      <c r="D205" s="146"/>
      <c r="E205" s="146"/>
      <c r="F205" s="147"/>
      <c r="G205" s="146"/>
    </row>
    <row r="206" spans="1:7" ht="15.75" x14ac:dyDescent="0.25">
      <c r="A206" s="145" t="s">
        <v>1772</v>
      </c>
      <c r="B206" s="145"/>
      <c r="C206" s="146"/>
      <c r="D206" s="146"/>
      <c r="E206" s="146"/>
      <c r="F206" s="147"/>
      <c r="G206" s="146"/>
    </row>
    <row r="207" spans="1:7" x14ac:dyDescent="0.25">
      <c r="A207" s="129"/>
      <c r="B207" s="129"/>
      <c r="C207" s="129"/>
      <c r="D207" s="129"/>
      <c r="E207" s="129"/>
      <c r="F207" s="148"/>
      <c r="G207" s="129"/>
    </row>
    <row r="208" spans="1:7" ht="15.75" x14ac:dyDescent="0.25">
      <c r="A208" s="114" t="s">
        <v>13</v>
      </c>
      <c r="B208" s="115" t="s">
        <v>12</v>
      </c>
      <c r="C208" s="116" t="s">
        <v>15</v>
      </c>
      <c r="D208" s="170" t="s">
        <v>521</v>
      </c>
      <c r="E208" s="116" t="s">
        <v>1</v>
      </c>
      <c r="F208" s="117" t="s">
        <v>8</v>
      </c>
      <c r="G208" s="114" t="s">
        <v>2</v>
      </c>
    </row>
    <row r="209" spans="1:7" ht="15.75" x14ac:dyDescent="0.25">
      <c r="A209" s="150">
        <v>1</v>
      </c>
      <c r="B209" s="151" t="s">
        <v>1037</v>
      </c>
      <c r="C209" s="116"/>
      <c r="D209" s="116"/>
      <c r="E209" s="116"/>
      <c r="F209" s="108">
        <v>2040940</v>
      </c>
      <c r="G209" s="114"/>
    </row>
    <row r="210" spans="1:7" ht="15.75" x14ac:dyDescent="0.25">
      <c r="A210" s="150">
        <v>2</v>
      </c>
      <c r="B210" s="151" t="s">
        <v>1060</v>
      </c>
      <c r="C210" s="116"/>
      <c r="D210" s="116"/>
      <c r="E210" s="116"/>
      <c r="F210" s="108">
        <v>30125222</v>
      </c>
      <c r="G210" s="77"/>
    </row>
    <row r="211" spans="1:7" ht="15.75" x14ac:dyDescent="0.25">
      <c r="A211" s="150">
        <v>3</v>
      </c>
      <c r="B211" s="151" t="s">
        <v>1666</v>
      </c>
      <c r="C211" s="116"/>
      <c r="D211" s="116"/>
      <c r="E211" s="116"/>
      <c r="F211" s="108">
        <v>0</v>
      </c>
      <c r="G211" s="77"/>
    </row>
    <row r="212" spans="1:7" ht="15.75" x14ac:dyDescent="0.25">
      <c r="A212" s="150">
        <v>4</v>
      </c>
      <c r="B212" s="151" t="s">
        <v>1049</v>
      </c>
      <c r="C212" s="116"/>
      <c r="D212" s="116"/>
      <c r="E212" s="116"/>
      <c r="F212" s="108">
        <v>0</v>
      </c>
      <c r="G212" s="77"/>
    </row>
    <row r="213" spans="1:7" ht="15.75" x14ac:dyDescent="0.25">
      <c r="A213" s="150">
        <v>5</v>
      </c>
      <c r="B213" s="151" t="s">
        <v>38</v>
      </c>
      <c r="C213" s="107"/>
      <c r="D213" s="107"/>
      <c r="E213" s="107"/>
      <c r="F213" s="108">
        <v>804154</v>
      </c>
      <c r="G213" s="152"/>
    </row>
    <row r="214" spans="1:7" ht="15.75" x14ac:dyDescent="0.25">
      <c r="A214" s="150">
        <v>6</v>
      </c>
      <c r="B214" s="151" t="s">
        <v>227</v>
      </c>
      <c r="C214" s="107"/>
      <c r="D214" s="107"/>
      <c r="E214" s="107"/>
      <c r="F214" s="108">
        <v>0</v>
      </c>
      <c r="G214" s="152"/>
    </row>
    <row r="215" spans="1:7" ht="15.75" x14ac:dyDescent="0.25">
      <c r="A215" s="150">
        <v>7</v>
      </c>
      <c r="B215" s="151" t="s">
        <v>548</v>
      </c>
      <c r="C215" s="107"/>
      <c r="D215" s="107"/>
      <c r="E215" s="107"/>
      <c r="F215" s="108">
        <v>0</v>
      </c>
      <c r="G215" s="152"/>
    </row>
    <row r="216" spans="1:7" ht="15.75" x14ac:dyDescent="0.25">
      <c r="A216" s="150">
        <v>8</v>
      </c>
      <c r="B216" s="151" t="s">
        <v>1323</v>
      </c>
      <c r="C216" s="107"/>
      <c r="D216" s="107"/>
      <c r="E216" s="107"/>
      <c r="F216" s="108">
        <v>0</v>
      </c>
      <c r="G216" s="152"/>
    </row>
    <row r="217" spans="1:7" ht="15.75" x14ac:dyDescent="0.25">
      <c r="A217" s="150">
        <v>9</v>
      </c>
      <c r="B217" s="151" t="s">
        <v>41</v>
      </c>
      <c r="C217" s="107"/>
      <c r="D217" s="107"/>
      <c r="E217" s="107"/>
      <c r="F217" s="108">
        <v>300000</v>
      </c>
      <c r="G217" s="152"/>
    </row>
    <row r="218" spans="1:7" ht="15.75" x14ac:dyDescent="0.25">
      <c r="A218" s="150">
        <v>10</v>
      </c>
      <c r="B218" s="151" t="s">
        <v>42</v>
      </c>
      <c r="C218" s="107"/>
      <c r="D218" s="107"/>
      <c r="E218" s="107"/>
      <c r="F218" s="108">
        <v>200000</v>
      </c>
      <c r="G218" s="152"/>
    </row>
    <row r="219" spans="1:7" ht="15.75" x14ac:dyDescent="0.25">
      <c r="A219" s="150"/>
      <c r="B219" s="151"/>
      <c r="C219" s="107"/>
      <c r="D219" s="107"/>
      <c r="E219" s="107"/>
      <c r="F219" s="108"/>
      <c r="G219" s="77">
        <f>SUM(F209:F218)</f>
        <v>33470316</v>
      </c>
    </row>
    <row r="220" spans="1:7" ht="15.75" x14ac:dyDescent="0.25">
      <c r="A220" s="150"/>
      <c r="B220" s="151"/>
      <c r="C220" s="107"/>
      <c r="D220" s="107"/>
      <c r="E220" s="107"/>
      <c r="F220" s="108"/>
      <c r="G220" s="77"/>
    </row>
    <row r="221" spans="1:7" ht="15.75" x14ac:dyDescent="0.25">
      <c r="A221" s="150">
        <v>11</v>
      </c>
      <c r="B221" s="18" t="s">
        <v>1773</v>
      </c>
      <c r="C221" s="126"/>
      <c r="D221" s="107" t="s">
        <v>1776</v>
      </c>
      <c r="E221" s="180" t="s">
        <v>611</v>
      </c>
      <c r="F221" s="108"/>
      <c r="G221" s="152">
        <v>8000000</v>
      </c>
    </row>
    <row r="222" spans="1:7" ht="15.75" x14ac:dyDescent="0.25">
      <c r="A222" s="150"/>
      <c r="B222" s="18"/>
      <c r="C222" s="126"/>
      <c r="D222" s="119"/>
      <c r="E222" s="180"/>
      <c r="F222" s="108"/>
      <c r="G222" s="152"/>
    </row>
    <row r="223" spans="1:7" ht="15.75" x14ac:dyDescent="0.25">
      <c r="A223" s="150">
        <v>12</v>
      </c>
      <c r="B223" s="18" t="s">
        <v>787</v>
      </c>
      <c r="C223" s="126"/>
      <c r="D223" s="107" t="s">
        <v>1777</v>
      </c>
      <c r="E223" s="180" t="s">
        <v>611</v>
      </c>
      <c r="F223" s="108"/>
      <c r="G223" s="152">
        <v>7000000</v>
      </c>
    </row>
    <row r="224" spans="1:7" ht="15.75" x14ac:dyDescent="0.25">
      <c r="A224" s="150"/>
      <c r="B224" s="18"/>
      <c r="C224" s="126"/>
      <c r="D224" s="107"/>
      <c r="E224" s="180"/>
      <c r="F224" s="108"/>
      <c r="G224" s="152"/>
    </row>
    <row r="225" spans="1:7" ht="15.75" x14ac:dyDescent="0.25">
      <c r="A225" s="150">
        <v>13</v>
      </c>
      <c r="B225" s="18" t="s">
        <v>1774</v>
      </c>
      <c r="C225" s="126"/>
      <c r="D225" s="18" t="s">
        <v>1778</v>
      </c>
      <c r="E225" s="180" t="s">
        <v>611</v>
      </c>
      <c r="F225" s="108"/>
      <c r="G225" s="152">
        <v>8000000</v>
      </c>
    </row>
    <row r="226" spans="1:7" ht="15.75" x14ac:dyDescent="0.25">
      <c r="A226" s="150"/>
      <c r="B226" s="18"/>
      <c r="C226" s="126"/>
      <c r="D226" s="180"/>
      <c r="E226" s="180"/>
      <c r="F226" s="108"/>
      <c r="G226" s="152"/>
    </row>
    <row r="227" spans="1:7" ht="15.75" x14ac:dyDescent="0.25">
      <c r="A227" s="150">
        <v>14</v>
      </c>
      <c r="B227" s="18" t="s">
        <v>1775</v>
      </c>
      <c r="C227" s="119"/>
      <c r="D227" s="180"/>
      <c r="E227" s="180" t="s">
        <v>611</v>
      </c>
      <c r="F227" s="108"/>
      <c r="G227" s="152">
        <v>7000000</v>
      </c>
    </row>
    <row r="228" spans="1:7" ht="15.75" x14ac:dyDescent="0.25">
      <c r="A228" s="150"/>
      <c r="B228" s="18" t="s">
        <v>1780</v>
      </c>
      <c r="C228" s="119"/>
      <c r="D228" s="180"/>
      <c r="E228" s="107"/>
      <c r="F228" s="108"/>
      <c r="G228" s="152"/>
    </row>
    <row r="229" spans="1:7" ht="15.75" x14ac:dyDescent="0.25">
      <c r="A229" s="150"/>
      <c r="B229" s="18"/>
      <c r="C229" s="107"/>
      <c r="D229" s="180"/>
      <c r="E229" s="180"/>
      <c r="F229" s="108"/>
      <c r="G229" s="152"/>
    </row>
    <row r="230" spans="1:7" ht="15.75" x14ac:dyDescent="0.25">
      <c r="A230" s="150"/>
      <c r="B230" s="151"/>
      <c r="C230" s="107"/>
      <c r="D230" s="107"/>
      <c r="E230" s="107"/>
      <c r="F230" s="108"/>
      <c r="G230" s="77"/>
    </row>
    <row r="231" spans="1:7" ht="15.75" x14ac:dyDescent="0.25">
      <c r="A231" s="150"/>
      <c r="B231" s="126"/>
      <c r="C231" s="151"/>
      <c r="D231" s="151"/>
      <c r="E231" s="115" t="s">
        <v>43</v>
      </c>
      <c r="F231" s="108"/>
      <c r="G231" s="156">
        <f>SUM(G219:G230)</f>
        <v>63470316</v>
      </c>
    </row>
    <row r="232" spans="1:7" ht="15.75" x14ac:dyDescent="0.25">
      <c r="A232" s="158"/>
      <c r="B232" s="146"/>
      <c r="C232" s="146"/>
      <c r="D232" s="146"/>
      <c r="E232" s="146"/>
      <c r="F232" s="147"/>
      <c r="G232" s="147"/>
    </row>
    <row r="233" spans="1:7" ht="15.75" x14ac:dyDescent="0.25">
      <c r="A233" s="158"/>
      <c r="B233" s="146" t="s">
        <v>1779</v>
      </c>
      <c r="C233" s="146"/>
      <c r="D233" s="146"/>
      <c r="E233" s="146"/>
      <c r="F233" s="147"/>
      <c r="G233" s="146"/>
    </row>
    <row r="234" spans="1:7" x14ac:dyDescent="0.25">
      <c r="A234" s="159"/>
      <c r="B234" s="160" t="s">
        <v>976</v>
      </c>
      <c r="C234" s="160" t="s">
        <v>31</v>
      </c>
      <c r="D234" s="129"/>
      <c r="E234" s="159" t="s">
        <v>36</v>
      </c>
      <c r="F234" s="148"/>
      <c r="G234" s="129"/>
    </row>
    <row r="235" spans="1:7" x14ac:dyDescent="0.25">
      <c r="A235" s="159"/>
      <c r="B235" s="129"/>
      <c r="C235" s="129"/>
      <c r="D235" s="129"/>
      <c r="E235" s="129"/>
      <c r="F235" s="148"/>
      <c r="G235" s="129"/>
    </row>
    <row r="236" spans="1:7" x14ac:dyDescent="0.25">
      <c r="A236" s="159"/>
      <c r="B236" s="129"/>
      <c r="C236" s="129"/>
      <c r="D236" s="129"/>
      <c r="E236" s="129"/>
      <c r="F236" s="148"/>
      <c r="G236" s="129"/>
    </row>
    <row r="237" spans="1:7" x14ac:dyDescent="0.25">
      <c r="A237" s="159"/>
      <c r="B237" s="129"/>
      <c r="C237" s="129"/>
      <c r="D237" s="129"/>
      <c r="E237" s="129"/>
      <c r="F237" s="148"/>
      <c r="G237" s="129"/>
    </row>
    <row r="238" spans="1:7" x14ac:dyDescent="0.25">
      <c r="A238" s="159"/>
      <c r="B238" s="129"/>
      <c r="C238" s="129"/>
      <c r="D238" s="129"/>
      <c r="E238" s="129"/>
      <c r="F238" s="148"/>
      <c r="G238" s="129"/>
    </row>
    <row r="239" spans="1:7" x14ac:dyDescent="0.25">
      <c r="A239" s="129"/>
      <c r="B239" s="161" t="s">
        <v>1732</v>
      </c>
      <c r="C239" s="162" t="s">
        <v>768</v>
      </c>
      <c r="D239" s="162"/>
      <c r="E239" s="162" t="s">
        <v>3</v>
      </c>
      <c r="F239" s="163" t="s">
        <v>1413</v>
      </c>
      <c r="G239" s="129"/>
    </row>
    <row r="240" spans="1:7" x14ac:dyDescent="0.25">
      <c r="A240" s="129"/>
      <c r="B240" s="160" t="s">
        <v>1731</v>
      </c>
      <c r="C240" s="129" t="s">
        <v>33</v>
      </c>
      <c r="D240" s="129"/>
      <c r="E240" s="129" t="s">
        <v>6</v>
      </c>
      <c r="F240" s="148" t="s">
        <v>37</v>
      </c>
      <c r="G240" s="129"/>
    </row>
  </sheetData>
  <pageMargins left="0.19685039370078741" right="0.70866141732283472" top="0.74803149606299213" bottom="0.98425196850393704" header="0.31496062992125984" footer="0.31496062992125984"/>
  <pageSetup paperSize="5" scale="73" orientation="landscape" horizontalDpi="4294967292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G176"/>
  <sheetViews>
    <sheetView topLeftCell="A43" workbookViewId="0">
      <selection activeCell="B67" sqref="B67"/>
    </sheetView>
  </sheetViews>
  <sheetFormatPr defaultRowHeight="15" x14ac:dyDescent="0.25"/>
  <cols>
    <col min="1" max="1" width="5" customWidth="1"/>
    <col min="2" max="2" width="50.7109375" customWidth="1"/>
    <col min="3" max="4" width="21.42578125" bestFit="1" customWidth="1"/>
    <col min="5" max="5" width="20.85546875" customWidth="1"/>
    <col min="6" max="6" width="20.28515625" bestFit="1" customWidth="1"/>
    <col min="7" max="7" width="15.140625" customWidth="1"/>
  </cols>
  <sheetData>
    <row r="1" spans="1:7" s="1" customFormat="1" ht="15.75" x14ac:dyDescent="0.25">
      <c r="A1" s="2" t="s">
        <v>0</v>
      </c>
    </row>
    <row r="2" spans="1:7" s="1" customFormat="1" ht="15.75" x14ac:dyDescent="0.25">
      <c r="A2" s="47" t="s">
        <v>1781</v>
      </c>
    </row>
    <row r="3" spans="1:7" s="1" customFormat="1" ht="15.75" x14ac:dyDescent="0.25">
      <c r="A3" s="47"/>
    </row>
    <row r="4" spans="1:7" s="1" customFormat="1" ht="15.75" x14ac:dyDescent="0.25">
      <c r="A4" s="184" t="s">
        <v>1784</v>
      </c>
      <c r="B4" s="184"/>
      <c r="C4" s="185"/>
      <c r="D4" s="185"/>
      <c r="E4" s="185"/>
      <c r="F4" s="186"/>
      <c r="G4" s="185"/>
    </row>
    <row r="5" spans="1:7" s="1" customFormat="1" ht="15.75" x14ac:dyDescent="0.25">
      <c r="A5" s="145" t="s">
        <v>1785</v>
      </c>
      <c r="B5" s="145"/>
      <c r="C5" s="146"/>
      <c r="D5" s="146"/>
      <c r="E5" s="146"/>
      <c r="F5" s="147"/>
      <c r="G5" s="146"/>
    </row>
    <row r="6" spans="1:7" s="1" customFormat="1" ht="15.75" x14ac:dyDescent="0.25">
      <c r="A6" s="145" t="s">
        <v>1786</v>
      </c>
      <c r="B6" s="145"/>
      <c r="C6" s="146"/>
      <c r="D6" s="146"/>
      <c r="E6" s="146"/>
      <c r="F6" s="147"/>
      <c r="G6" s="146"/>
    </row>
    <row r="7" spans="1:7" s="1" customFormat="1" x14ac:dyDescent="0.25">
      <c r="A7" s="129"/>
      <c r="B7" s="129"/>
      <c r="C7" s="129"/>
      <c r="D7" s="129"/>
      <c r="E7" s="129"/>
      <c r="F7" s="148"/>
      <c r="G7" s="129"/>
    </row>
    <row r="8" spans="1:7" s="1" customFormat="1" ht="15.75" x14ac:dyDescent="0.25">
      <c r="A8" s="114" t="s">
        <v>13</v>
      </c>
      <c r="B8" s="115" t="s">
        <v>12</v>
      </c>
      <c r="C8" s="116" t="s">
        <v>15</v>
      </c>
      <c r="D8" s="170" t="s">
        <v>521</v>
      </c>
      <c r="E8" s="116" t="s">
        <v>1</v>
      </c>
      <c r="F8" s="117" t="s">
        <v>8</v>
      </c>
      <c r="G8" s="114" t="s">
        <v>2</v>
      </c>
    </row>
    <row r="9" spans="1:7" s="1" customFormat="1" ht="15.75" x14ac:dyDescent="0.25">
      <c r="A9" s="150">
        <v>1</v>
      </c>
      <c r="B9" s="151" t="s">
        <v>1037</v>
      </c>
      <c r="C9" s="116"/>
      <c r="D9" s="116"/>
      <c r="E9" s="116"/>
      <c r="F9" s="108">
        <v>0</v>
      </c>
      <c r="G9" s="114"/>
    </row>
    <row r="10" spans="1:7" s="1" customFormat="1" ht="15.75" x14ac:dyDescent="0.25">
      <c r="A10" s="150">
        <v>2</v>
      </c>
      <c r="B10" s="151" t="s">
        <v>39</v>
      </c>
      <c r="C10" s="116"/>
      <c r="D10" s="116"/>
      <c r="E10" s="116"/>
      <c r="F10" s="108">
        <v>15000000</v>
      </c>
      <c r="G10" s="77"/>
    </row>
    <row r="11" spans="1:7" s="1" customFormat="1" ht="15.75" x14ac:dyDescent="0.25">
      <c r="A11" s="150">
        <v>3</v>
      </c>
      <c r="B11" s="151" t="s">
        <v>1666</v>
      </c>
      <c r="C11" s="116"/>
      <c r="D11" s="116"/>
      <c r="E11" s="116"/>
      <c r="F11" s="108">
        <v>0</v>
      </c>
      <c r="G11" s="77"/>
    </row>
    <row r="12" spans="1:7" s="1" customFormat="1" ht="15.75" x14ac:dyDescent="0.25">
      <c r="A12" s="150">
        <v>4</v>
      </c>
      <c r="B12" s="151" t="s">
        <v>1049</v>
      </c>
      <c r="C12" s="116"/>
      <c r="D12" s="116"/>
      <c r="E12" s="116"/>
      <c r="F12" s="108">
        <v>0</v>
      </c>
      <c r="G12" s="77"/>
    </row>
    <row r="13" spans="1:7" s="1" customFormat="1" ht="15.75" x14ac:dyDescent="0.25">
      <c r="A13" s="150">
        <v>5</v>
      </c>
      <c r="B13" s="151" t="s">
        <v>38</v>
      </c>
      <c r="C13" s="107"/>
      <c r="D13" s="107"/>
      <c r="E13" s="107"/>
      <c r="F13" s="108">
        <v>375000</v>
      </c>
      <c r="G13" s="152"/>
    </row>
    <row r="14" spans="1:7" s="1" customFormat="1" ht="15.75" x14ac:dyDescent="0.25">
      <c r="A14" s="150">
        <v>6</v>
      </c>
      <c r="B14" s="151" t="s">
        <v>227</v>
      </c>
      <c r="C14" s="107"/>
      <c r="D14" s="107"/>
      <c r="E14" s="107"/>
      <c r="F14" s="108">
        <v>105290</v>
      </c>
      <c r="G14" s="152"/>
    </row>
    <row r="15" spans="1:7" s="1" customFormat="1" ht="15.75" x14ac:dyDescent="0.25">
      <c r="A15" s="150">
        <v>7</v>
      </c>
      <c r="B15" s="151" t="s">
        <v>548</v>
      </c>
      <c r="C15" s="107"/>
      <c r="D15" s="107"/>
      <c r="E15" s="107"/>
      <c r="F15" s="108">
        <v>0</v>
      </c>
      <c r="G15" s="152"/>
    </row>
    <row r="16" spans="1:7" s="1" customFormat="1" ht="15.75" x14ac:dyDescent="0.25">
      <c r="A16" s="150">
        <v>8</v>
      </c>
      <c r="B16" s="151" t="s">
        <v>1323</v>
      </c>
      <c r="C16" s="107"/>
      <c r="D16" s="107"/>
      <c r="E16" s="107"/>
      <c r="F16" s="108">
        <v>0</v>
      </c>
      <c r="G16" s="152"/>
    </row>
    <row r="17" spans="1:7" s="1" customFormat="1" ht="15.75" x14ac:dyDescent="0.25">
      <c r="A17" s="150">
        <v>9</v>
      </c>
      <c r="B17" s="151" t="s">
        <v>41</v>
      </c>
      <c r="C17" s="107"/>
      <c r="D17" s="107"/>
      <c r="E17" s="107"/>
      <c r="F17" s="108">
        <v>450000</v>
      </c>
      <c r="G17" s="152"/>
    </row>
    <row r="18" spans="1:7" s="1" customFormat="1" ht="15.75" x14ac:dyDescent="0.25">
      <c r="A18" s="150">
        <v>10</v>
      </c>
      <c r="B18" s="151" t="s">
        <v>42</v>
      </c>
      <c r="C18" s="107"/>
      <c r="D18" s="107"/>
      <c r="E18" s="107"/>
      <c r="F18" s="108">
        <v>200000</v>
      </c>
      <c r="G18" s="152"/>
    </row>
    <row r="19" spans="1:7" s="1" customFormat="1" ht="15.75" x14ac:dyDescent="0.25">
      <c r="A19" s="150"/>
      <c r="B19" s="151"/>
      <c r="C19" s="107"/>
      <c r="D19" s="107"/>
      <c r="E19" s="107"/>
      <c r="F19" s="108"/>
      <c r="G19" s="77">
        <f>SUM(F9:F18)</f>
        <v>16130290</v>
      </c>
    </row>
    <row r="20" spans="1:7" s="1" customFormat="1" ht="15.75" x14ac:dyDescent="0.25">
      <c r="A20" s="150"/>
      <c r="B20" s="151"/>
      <c r="C20" s="107"/>
      <c r="D20" s="107"/>
      <c r="E20" s="107"/>
      <c r="F20" s="108"/>
      <c r="G20" s="77"/>
    </row>
    <row r="21" spans="1:7" s="1" customFormat="1" ht="15.75" x14ac:dyDescent="0.25">
      <c r="A21" s="150">
        <v>11</v>
      </c>
      <c r="B21" s="18" t="s">
        <v>837</v>
      </c>
      <c r="C21" s="126"/>
      <c r="D21" s="119" t="s">
        <v>1782</v>
      </c>
      <c r="E21" s="180" t="s">
        <v>611</v>
      </c>
      <c r="F21" s="108"/>
      <c r="G21" s="152">
        <v>60000000</v>
      </c>
    </row>
    <row r="22" spans="1:7" s="1" customFormat="1" ht="15.75" x14ac:dyDescent="0.25">
      <c r="A22" s="150"/>
      <c r="B22" s="18"/>
      <c r="C22" s="107"/>
      <c r="D22" s="180"/>
      <c r="E22" s="180"/>
      <c r="F22" s="108"/>
      <c r="G22" s="152"/>
    </row>
    <row r="23" spans="1:7" s="1" customFormat="1" ht="15.75" x14ac:dyDescent="0.25">
      <c r="A23" s="150"/>
      <c r="B23" s="151"/>
      <c r="C23" s="107"/>
      <c r="D23" s="107"/>
      <c r="E23" s="107"/>
      <c r="F23" s="108"/>
      <c r="G23" s="77"/>
    </row>
    <row r="24" spans="1:7" s="1" customFormat="1" ht="15.75" x14ac:dyDescent="0.25">
      <c r="A24" s="150"/>
      <c r="B24" s="126"/>
      <c r="C24" s="151"/>
      <c r="D24" s="151"/>
      <c r="E24" s="115" t="s">
        <v>43</v>
      </c>
      <c r="F24" s="108"/>
      <c r="G24" s="156">
        <f>SUM(G19:G23)</f>
        <v>76130290</v>
      </c>
    </row>
    <row r="25" spans="1:7" s="1" customFormat="1" ht="15.75" x14ac:dyDescent="0.25">
      <c r="A25" s="158"/>
      <c r="B25" s="146"/>
      <c r="C25" s="146"/>
      <c r="D25" s="146"/>
      <c r="E25" s="146"/>
      <c r="F25" s="147"/>
      <c r="G25" s="147"/>
    </row>
    <row r="26" spans="1:7" s="1" customFormat="1" ht="15.75" x14ac:dyDescent="0.25">
      <c r="A26" s="158"/>
      <c r="B26" s="146" t="s">
        <v>1783</v>
      </c>
      <c r="C26" s="146"/>
      <c r="D26" s="146"/>
      <c r="E26" s="146"/>
      <c r="F26" s="147"/>
      <c r="G26" s="146"/>
    </row>
    <row r="27" spans="1:7" s="1" customFormat="1" x14ac:dyDescent="0.25">
      <c r="A27" s="159"/>
      <c r="B27" s="160" t="s">
        <v>976</v>
      </c>
      <c r="C27" s="160" t="s">
        <v>31</v>
      </c>
      <c r="D27" s="129"/>
      <c r="E27" s="159" t="s">
        <v>36</v>
      </c>
      <c r="F27" s="148"/>
      <c r="G27" s="129"/>
    </row>
    <row r="28" spans="1:7" s="1" customFormat="1" x14ac:dyDescent="0.25">
      <c r="A28" s="159"/>
      <c r="B28" s="129"/>
      <c r="C28" s="129"/>
      <c r="D28" s="129"/>
      <c r="E28" s="129"/>
      <c r="F28" s="148"/>
      <c r="G28" s="129"/>
    </row>
    <row r="29" spans="1:7" s="1" customFormat="1" x14ac:dyDescent="0.25">
      <c r="A29" s="159"/>
      <c r="B29" s="129"/>
      <c r="C29" s="129"/>
      <c r="D29" s="129"/>
      <c r="E29" s="129"/>
      <c r="F29" s="148"/>
      <c r="G29" s="129"/>
    </row>
    <row r="30" spans="1:7" s="1" customFormat="1" x14ac:dyDescent="0.25">
      <c r="A30" s="159"/>
      <c r="B30" s="129"/>
      <c r="C30" s="129"/>
      <c r="D30" s="129"/>
      <c r="E30" s="129"/>
      <c r="F30" s="148"/>
      <c r="G30" s="129"/>
    </row>
    <row r="31" spans="1:7" s="1" customFormat="1" x14ac:dyDescent="0.25">
      <c r="A31" s="159"/>
      <c r="B31" s="129"/>
      <c r="C31" s="129"/>
      <c r="D31" s="129"/>
      <c r="E31" s="129"/>
      <c r="F31" s="148"/>
      <c r="G31" s="129"/>
    </row>
    <row r="32" spans="1:7" s="1" customFormat="1" x14ac:dyDescent="0.25">
      <c r="A32" s="129"/>
      <c r="B32" s="161" t="s">
        <v>1732</v>
      </c>
      <c r="C32" s="162" t="s">
        <v>768</v>
      </c>
      <c r="D32" s="162"/>
      <c r="E32" s="162" t="s">
        <v>3</v>
      </c>
      <c r="F32" s="163" t="s">
        <v>1413</v>
      </c>
      <c r="G32" s="129"/>
    </row>
    <row r="33" spans="1:7" s="1" customFormat="1" x14ac:dyDescent="0.25">
      <c r="A33" s="129"/>
      <c r="B33" s="160" t="s">
        <v>1731</v>
      </c>
      <c r="C33" s="129" t="s">
        <v>33</v>
      </c>
      <c r="D33" s="129"/>
      <c r="E33" s="129" t="s">
        <v>6</v>
      </c>
      <c r="F33" s="148" t="s">
        <v>37</v>
      </c>
      <c r="G33" s="129"/>
    </row>
    <row r="35" spans="1:7" ht="15.75" x14ac:dyDescent="0.25">
      <c r="A35" s="2" t="s">
        <v>0</v>
      </c>
      <c r="B35" s="1"/>
      <c r="C35" s="1"/>
      <c r="D35" s="1"/>
      <c r="E35" s="1"/>
      <c r="F35" s="1"/>
      <c r="G35" s="1"/>
    </row>
    <row r="36" spans="1:7" ht="15.75" x14ac:dyDescent="0.25">
      <c r="A36" s="47" t="s">
        <v>1787</v>
      </c>
      <c r="B36" s="1"/>
      <c r="C36" s="1"/>
      <c r="D36" s="1"/>
      <c r="E36" s="1"/>
      <c r="F36" s="1"/>
      <c r="G36" s="1"/>
    </row>
    <row r="37" spans="1:7" ht="15.75" x14ac:dyDescent="0.25">
      <c r="A37" s="47"/>
      <c r="B37" s="1"/>
      <c r="C37" s="1"/>
      <c r="D37" s="1"/>
      <c r="E37" s="1"/>
      <c r="F37" s="1"/>
      <c r="G37" s="1"/>
    </row>
    <row r="38" spans="1:7" ht="15.75" x14ac:dyDescent="0.25">
      <c r="A38" s="184" t="s">
        <v>1788</v>
      </c>
      <c r="B38" s="184"/>
      <c r="C38" s="185"/>
      <c r="D38" s="185"/>
      <c r="E38" s="185"/>
      <c r="F38" s="186"/>
      <c r="G38" s="185"/>
    </row>
    <row r="39" spans="1:7" ht="15.75" x14ac:dyDescent="0.25">
      <c r="A39" s="145" t="s">
        <v>1789</v>
      </c>
      <c r="B39" s="145"/>
      <c r="C39" s="146"/>
      <c r="D39" s="146"/>
      <c r="E39" s="146"/>
      <c r="F39" s="147"/>
      <c r="G39" s="146"/>
    </row>
    <row r="40" spans="1:7" ht="15.75" x14ac:dyDescent="0.25">
      <c r="A40" s="145" t="s">
        <v>1790</v>
      </c>
      <c r="B40" s="145"/>
      <c r="C40" s="146"/>
      <c r="D40" s="146"/>
      <c r="E40" s="146"/>
      <c r="F40" s="147"/>
      <c r="G40" s="146"/>
    </row>
    <row r="41" spans="1:7" x14ac:dyDescent="0.25">
      <c r="A41" s="129"/>
      <c r="B41" s="129"/>
      <c r="C41" s="129"/>
      <c r="D41" s="129"/>
      <c r="E41" s="129"/>
      <c r="F41" s="148"/>
      <c r="G41" s="129"/>
    </row>
    <row r="42" spans="1:7" ht="15.75" x14ac:dyDescent="0.25">
      <c r="A42" s="114" t="s">
        <v>13</v>
      </c>
      <c r="B42" s="115" t="s">
        <v>12</v>
      </c>
      <c r="C42" s="116" t="s">
        <v>15</v>
      </c>
      <c r="D42" s="170" t="s">
        <v>521</v>
      </c>
      <c r="E42" s="116" t="s">
        <v>1</v>
      </c>
      <c r="F42" s="117" t="s">
        <v>8</v>
      </c>
      <c r="G42" s="114" t="s">
        <v>2</v>
      </c>
    </row>
    <row r="43" spans="1:7" ht="15.75" x14ac:dyDescent="0.25">
      <c r="A43" s="150">
        <v>1</v>
      </c>
      <c r="B43" s="151" t="s">
        <v>1037</v>
      </c>
      <c r="C43" s="116"/>
      <c r="D43" s="116"/>
      <c r="E43" s="116"/>
      <c r="F43" s="108">
        <v>1732800</v>
      </c>
      <c r="G43" s="114"/>
    </row>
    <row r="44" spans="1:7" ht="15.75" x14ac:dyDescent="0.25">
      <c r="A44" s="150">
        <v>2</v>
      </c>
      <c r="B44" s="151" t="s">
        <v>39</v>
      </c>
      <c r="C44" s="116"/>
      <c r="D44" s="116"/>
      <c r="E44" s="116"/>
      <c r="F44" s="108">
        <v>225896511</v>
      </c>
      <c r="G44" s="77"/>
    </row>
    <row r="45" spans="1:7" ht="15.75" x14ac:dyDescent="0.25">
      <c r="A45" s="150">
        <v>3</v>
      </c>
      <c r="B45" s="151" t="s">
        <v>1666</v>
      </c>
      <c r="C45" s="116"/>
      <c r="D45" s="116"/>
      <c r="E45" s="116"/>
      <c r="F45" s="108">
        <v>0</v>
      </c>
      <c r="G45" s="77"/>
    </row>
    <row r="46" spans="1:7" ht="15.75" x14ac:dyDescent="0.25">
      <c r="A46" s="150">
        <v>4</v>
      </c>
      <c r="B46" s="151" t="s">
        <v>1049</v>
      </c>
      <c r="C46" s="116"/>
      <c r="D46" s="116"/>
      <c r="E46" s="116"/>
      <c r="F46" s="108">
        <v>0</v>
      </c>
      <c r="G46" s="77"/>
    </row>
    <row r="47" spans="1:7" ht="15.75" x14ac:dyDescent="0.25">
      <c r="A47" s="150">
        <v>5</v>
      </c>
      <c r="B47" s="151" t="s">
        <v>38</v>
      </c>
      <c r="C47" s="107"/>
      <c r="D47" s="107"/>
      <c r="E47" s="107"/>
      <c r="F47" s="108">
        <v>5690733</v>
      </c>
      <c r="G47" s="152"/>
    </row>
    <row r="48" spans="1:7" ht="15.75" x14ac:dyDescent="0.25">
      <c r="A48" s="150">
        <v>6</v>
      </c>
      <c r="B48" s="151" t="s">
        <v>227</v>
      </c>
      <c r="C48" s="107"/>
      <c r="D48" s="107"/>
      <c r="E48" s="107"/>
      <c r="F48" s="108">
        <v>2201178</v>
      </c>
      <c r="G48" s="152"/>
    </row>
    <row r="49" spans="1:7" ht="15.75" x14ac:dyDescent="0.25">
      <c r="A49" s="150">
        <v>7</v>
      </c>
      <c r="B49" s="151" t="s">
        <v>548</v>
      </c>
      <c r="C49" s="107"/>
      <c r="D49" s="107"/>
      <c r="E49" s="107"/>
      <c r="F49" s="108">
        <v>0</v>
      </c>
      <c r="G49" s="152"/>
    </row>
    <row r="50" spans="1:7" ht="15.75" x14ac:dyDescent="0.25">
      <c r="A50" s="150">
        <v>8</v>
      </c>
      <c r="B50" s="151" t="s">
        <v>1323</v>
      </c>
      <c r="C50" s="107"/>
      <c r="D50" s="107"/>
      <c r="E50" s="107"/>
      <c r="F50" s="108">
        <v>0</v>
      </c>
      <c r="G50" s="152"/>
    </row>
    <row r="51" spans="1:7" ht="15.75" x14ac:dyDescent="0.25">
      <c r="A51" s="150">
        <v>9</v>
      </c>
      <c r="B51" s="151" t="s">
        <v>41</v>
      </c>
      <c r="C51" s="107"/>
      <c r="D51" s="107"/>
      <c r="E51" s="107"/>
      <c r="F51" s="108">
        <v>261000</v>
      </c>
      <c r="G51" s="152"/>
    </row>
    <row r="52" spans="1:7" ht="15.75" x14ac:dyDescent="0.25">
      <c r="A52" s="150">
        <v>10</v>
      </c>
      <c r="B52" s="151" t="s">
        <v>42</v>
      </c>
      <c r="C52" s="107"/>
      <c r="D52" s="107"/>
      <c r="E52" s="107"/>
      <c r="F52" s="108">
        <v>200000</v>
      </c>
      <c r="G52" s="152"/>
    </row>
    <row r="53" spans="1:7" ht="15.75" x14ac:dyDescent="0.25">
      <c r="A53" s="150"/>
      <c r="B53" s="151"/>
      <c r="C53" s="107"/>
      <c r="D53" s="107"/>
      <c r="E53" s="107"/>
      <c r="F53" s="108"/>
      <c r="G53" s="77">
        <f>SUM(F43:F52)</f>
        <v>235982222</v>
      </c>
    </row>
    <row r="54" spans="1:7" ht="15.75" x14ac:dyDescent="0.25">
      <c r="A54" s="150"/>
      <c r="B54" s="151"/>
      <c r="C54" s="107"/>
      <c r="D54" s="107"/>
      <c r="E54" s="107"/>
      <c r="F54" s="108"/>
      <c r="G54" s="77"/>
    </row>
    <row r="55" spans="1:7" ht="15.75" x14ac:dyDescent="0.25">
      <c r="A55" s="150">
        <v>11</v>
      </c>
      <c r="B55" s="18" t="s">
        <v>1708</v>
      </c>
      <c r="C55" s="126"/>
      <c r="D55" s="179" t="s">
        <v>232</v>
      </c>
      <c r="E55" s="180" t="s">
        <v>272</v>
      </c>
      <c r="F55" s="108"/>
      <c r="G55" s="152">
        <v>26100000</v>
      </c>
    </row>
    <row r="56" spans="1:7" ht="15.75" x14ac:dyDescent="0.25">
      <c r="A56" s="150"/>
      <c r="B56" s="18"/>
      <c r="C56" s="107"/>
      <c r="D56" s="180"/>
      <c r="E56" s="180"/>
      <c r="F56" s="108"/>
      <c r="G56" s="152"/>
    </row>
    <row r="57" spans="1:7" ht="15.75" x14ac:dyDescent="0.25">
      <c r="A57" s="150"/>
      <c r="B57" s="151"/>
      <c r="C57" s="107"/>
      <c r="D57" s="107"/>
      <c r="E57" s="107"/>
      <c r="F57" s="108"/>
      <c r="G57" s="77"/>
    </row>
    <row r="58" spans="1:7" ht="15.75" x14ac:dyDescent="0.25">
      <c r="A58" s="150"/>
      <c r="B58" s="126"/>
      <c r="C58" s="151"/>
      <c r="D58" s="151"/>
      <c r="E58" s="115" t="s">
        <v>43</v>
      </c>
      <c r="F58" s="108"/>
      <c r="G58" s="156">
        <f>SUM(G53:G57)</f>
        <v>262082222</v>
      </c>
    </row>
    <row r="59" spans="1:7" ht="15.75" x14ac:dyDescent="0.25">
      <c r="A59" s="158"/>
      <c r="B59" s="146"/>
      <c r="C59" s="146"/>
      <c r="D59" s="146"/>
      <c r="E59" s="146"/>
      <c r="F59" s="147"/>
      <c r="G59" s="147"/>
    </row>
    <row r="60" spans="1:7" ht="15.75" x14ac:dyDescent="0.25">
      <c r="A60" s="158"/>
      <c r="B60" s="146" t="s">
        <v>1791</v>
      </c>
      <c r="C60" s="146"/>
      <c r="D60" s="146"/>
      <c r="E60" s="146"/>
      <c r="F60" s="147"/>
      <c r="G60" s="146"/>
    </row>
    <row r="61" spans="1:7" x14ac:dyDescent="0.25">
      <c r="A61" s="159"/>
      <c r="B61" s="160" t="s">
        <v>976</v>
      </c>
      <c r="C61" s="160" t="s">
        <v>31</v>
      </c>
      <c r="D61" s="129"/>
      <c r="E61" s="159" t="s">
        <v>36</v>
      </c>
      <c r="F61" s="148"/>
      <c r="G61" s="129"/>
    </row>
    <row r="62" spans="1:7" x14ac:dyDescent="0.25">
      <c r="A62" s="159"/>
      <c r="B62" s="129"/>
      <c r="C62" s="129"/>
      <c r="D62" s="129"/>
      <c r="E62" s="129"/>
      <c r="F62" s="148"/>
      <c r="G62" s="129"/>
    </row>
    <row r="63" spans="1:7" x14ac:dyDescent="0.25">
      <c r="A63" s="159"/>
      <c r="B63" s="129"/>
      <c r="C63" s="129"/>
      <c r="D63" s="129"/>
      <c r="E63" s="129"/>
      <c r="F63" s="148"/>
      <c r="G63" s="129"/>
    </row>
    <row r="64" spans="1:7" x14ac:dyDescent="0.25">
      <c r="A64" s="159"/>
      <c r="B64" s="129"/>
      <c r="C64" s="129"/>
      <c r="D64" s="129"/>
      <c r="E64" s="129"/>
      <c r="F64" s="148"/>
      <c r="G64" s="129"/>
    </row>
    <row r="65" spans="1:7" x14ac:dyDescent="0.25">
      <c r="A65" s="159"/>
      <c r="B65" s="129"/>
      <c r="C65" s="129"/>
      <c r="D65" s="129"/>
      <c r="E65" s="129"/>
      <c r="F65" s="148"/>
      <c r="G65" s="129"/>
    </row>
    <row r="66" spans="1:7" x14ac:dyDescent="0.25">
      <c r="A66" s="129"/>
      <c r="B66" s="161" t="s">
        <v>1732</v>
      </c>
      <c r="C66" s="162" t="s">
        <v>768</v>
      </c>
      <c r="D66" s="162"/>
      <c r="E66" s="162" t="s">
        <v>3</v>
      </c>
      <c r="F66" s="163" t="s">
        <v>1413</v>
      </c>
      <c r="G66" s="129"/>
    </row>
    <row r="67" spans="1:7" x14ac:dyDescent="0.25">
      <c r="A67" s="129"/>
      <c r="B67" s="160" t="s">
        <v>1731</v>
      </c>
      <c r="C67" s="129" t="s">
        <v>33</v>
      </c>
      <c r="D67" s="129"/>
      <c r="E67" s="129" t="s">
        <v>6</v>
      </c>
      <c r="F67" s="148" t="s">
        <v>37</v>
      </c>
      <c r="G67" s="129"/>
    </row>
    <row r="69" spans="1:7" ht="15.75" x14ac:dyDescent="0.25">
      <c r="A69" s="2" t="s">
        <v>0</v>
      </c>
      <c r="B69" s="1"/>
      <c r="C69" s="174"/>
      <c r="D69" s="1"/>
      <c r="E69" s="1"/>
      <c r="F69" s="1"/>
      <c r="G69" s="1"/>
    </row>
    <row r="70" spans="1:7" ht="15.75" x14ac:dyDescent="0.25">
      <c r="A70" s="47" t="s">
        <v>1792</v>
      </c>
      <c r="B70" s="1"/>
      <c r="C70" s="1"/>
      <c r="D70" s="1"/>
      <c r="E70" s="1"/>
      <c r="F70" s="1"/>
      <c r="G70" s="1"/>
    </row>
    <row r="71" spans="1:7" ht="15.75" x14ac:dyDescent="0.25">
      <c r="A71" s="47"/>
      <c r="B71" s="1"/>
      <c r="C71" s="1"/>
      <c r="D71" s="1"/>
      <c r="E71" s="1"/>
      <c r="F71" s="1"/>
      <c r="G71" s="1"/>
    </row>
    <row r="72" spans="1:7" ht="15.75" x14ac:dyDescent="0.25">
      <c r="A72" s="184" t="s">
        <v>1793</v>
      </c>
      <c r="B72" s="184"/>
      <c r="C72" s="185"/>
      <c r="D72" s="185"/>
      <c r="E72" s="185"/>
      <c r="F72" s="186"/>
      <c r="G72" s="185"/>
    </row>
    <row r="73" spans="1:7" ht="15.75" x14ac:dyDescent="0.25">
      <c r="A73" s="145" t="s">
        <v>1794</v>
      </c>
      <c r="B73" s="145"/>
      <c r="C73" s="146"/>
      <c r="D73" s="146"/>
      <c r="E73" s="146"/>
      <c r="F73" s="147"/>
      <c r="G73" s="146"/>
    </row>
    <row r="74" spans="1:7" ht="15.75" x14ac:dyDescent="0.25">
      <c r="A74" s="145" t="s">
        <v>1795</v>
      </c>
      <c r="B74" s="145"/>
      <c r="C74" s="146"/>
      <c r="D74" s="146"/>
      <c r="E74" s="146"/>
      <c r="F74" s="147"/>
      <c r="G74" s="146"/>
    </row>
    <row r="75" spans="1:7" x14ac:dyDescent="0.25">
      <c r="A75" s="129"/>
      <c r="B75" s="129"/>
      <c r="C75" s="129"/>
      <c r="D75" s="129"/>
      <c r="E75" s="129"/>
      <c r="F75" s="148"/>
      <c r="G75" s="129"/>
    </row>
    <row r="76" spans="1:7" ht="15.75" x14ac:dyDescent="0.25">
      <c r="A76" s="114" t="s">
        <v>13</v>
      </c>
      <c r="B76" s="115" t="s">
        <v>12</v>
      </c>
      <c r="C76" s="116" t="s">
        <v>15</v>
      </c>
      <c r="D76" s="170" t="s">
        <v>521</v>
      </c>
      <c r="E76" s="116" t="s">
        <v>1</v>
      </c>
      <c r="F76" s="117" t="s">
        <v>8</v>
      </c>
      <c r="G76" s="114" t="s">
        <v>2</v>
      </c>
    </row>
    <row r="77" spans="1:7" ht="15.75" x14ac:dyDescent="0.25">
      <c r="A77" s="150">
        <v>1</v>
      </c>
      <c r="B77" s="151" t="s">
        <v>1037</v>
      </c>
      <c r="C77" s="116"/>
      <c r="D77" s="116"/>
      <c r="E77" s="116"/>
      <c r="F77" s="108">
        <v>0</v>
      </c>
      <c r="G77" s="114"/>
    </row>
    <row r="78" spans="1:7" ht="15.75" x14ac:dyDescent="0.25">
      <c r="A78" s="150">
        <v>2</v>
      </c>
      <c r="B78" s="151" t="s">
        <v>39</v>
      </c>
      <c r="C78" s="116"/>
      <c r="D78" s="116"/>
      <c r="E78" s="116"/>
      <c r="F78" s="108">
        <v>0</v>
      </c>
      <c r="G78" s="77"/>
    </row>
    <row r="79" spans="1:7" ht="15.75" x14ac:dyDescent="0.25">
      <c r="A79" s="150">
        <v>3</v>
      </c>
      <c r="B79" s="151" t="s">
        <v>1666</v>
      </c>
      <c r="C79" s="116"/>
      <c r="D79" s="116"/>
      <c r="E79" s="116"/>
      <c r="F79" s="108">
        <v>0</v>
      </c>
      <c r="G79" s="77"/>
    </row>
    <row r="80" spans="1:7" ht="15.75" x14ac:dyDescent="0.25">
      <c r="A80" s="150">
        <v>4</v>
      </c>
      <c r="B80" s="151" t="s">
        <v>1049</v>
      </c>
      <c r="C80" s="116"/>
      <c r="D80" s="116"/>
      <c r="E80" s="116"/>
      <c r="F80" s="108">
        <v>0</v>
      </c>
      <c r="G80" s="77"/>
    </row>
    <row r="81" spans="1:7" ht="15.75" x14ac:dyDescent="0.25">
      <c r="A81" s="150">
        <v>5</v>
      </c>
      <c r="B81" s="151" t="s">
        <v>38</v>
      </c>
      <c r="C81" s="107"/>
      <c r="D81" s="107"/>
      <c r="E81" s="107"/>
      <c r="F81" s="108">
        <v>0</v>
      </c>
      <c r="G81" s="152"/>
    </row>
    <row r="82" spans="1:7" ht="15.75" x14ac:dyDescent="0.25">
      <c r="A82" s="150">
        <v>6</v>
      </c>
      <c r="B82" s="151" t="s">
        <v>227</v>
      </c>
      <c r="C82" s="107"/>
      <c r="D82" s="107"/>
      <c r="E82" s="107"/>
      <c r="F82" s="108">
        <v>0</v>
      </c>
      <c r="G82" s="152"/>
    </row>
    <row r="83" spans="1:7" ht="15.75" x14ac:dyDescent="0.25">
      <c r="A83" s="150">
        <v>7</v>
      </c>
      <c r="B83" s="151" t="s">
        <v>548</v>
      </c>
      <c r="C83" s="107"/>
      <c r="D83" s="107"/>
      <c r="E83" s="107"/>
      <c r="F83" s="108">
        <v>0</v>
      </c>
      <c r="G83" s="152"/>
    </row>
    <row r="84" spans="1:7" ht="15.75" x14ac:dyDescent="0.25">
      <c r="A84" s="150">
        <v>8</v>
      </c>
      <c r="B84" s="151" t="s">
        <v>1323</v>
      </c>
      <c r="C84" s="107"/>
      <c r="D84" s="107"/>
      <c r="E84" s="107"/>
      <c r="F84" s="108">
        <v>0</v>
      </c>
      <c r="G84" s="152"/>
    </row>
    <row r="85" spans="1:7" ht="15.75" x14ac:dyDescent="0.25">
      <c r="A85" s="150">
        <v>9</v>
      </c>
      <c r="B85" s="151" t="s">
        <v>41</v>
      </c>
      <c r="C85" s="107"/>
      <c r="D85" s="107"/>
      <c r="E85" s="107"/>
      <c r="F85" s="108">
        <v>5000</v>
      </c>
      <c r="G85" s="152"/>
    </row>
    <row r="86" spans="1:7" ht="15.75" x14ac:dyDescent="0.25">
      <c r="A86" s="150">
        <v>10</v>
      </c>
      <c r="B86" s="151" t="s">
        <v>42</v>
      </c>
      <c r="C86" s="107"/>
      <c r="D86" s="107"/>
      <c r="E86" s="107"/>
      <c r="F86" s="108">
        <v>0</v>
      </c>
      <c r="G86" s="152"/>
    </row>
    <row r="87" spans="1:7" ht="15.75" x14ac:dyDescent="0.25">
      <c r="A87" s="150"/>
      <c r="B87" s="151"/>
      <c r="C87" s="107"/>
      <c r="D87" s="107"/>
      <c r="E87" s="107"/>
      <c r="F87" s="108"/>
      <c r="G87" s="77">
        <f>SUM(F77:F86)</f>
        <v>5000</v>
      </c>
    </row>
    <row r="88" spans="1:7" ht="15.75" x14ac:dyDescent="0.25">
      <c r="A88" s="150"/>
      <c r="B88" s="151"/>
      <c r="C88" s="107"/>
      <c r="D88" s="107"/>
      <c r="E88" s="107"/>
      <c r="F88" s="108"/>
      <c r="G88" s="77"/>
    </row>
    <row r="89" spans="1:7" ht="15.75" x14ac:dyDescent="0.25">
      <c r="A89" s="150">
        <v>11</v>
      </c>
      <c r="B89" s="18" t="s">
        <v>1603</v>
      </c>
      <c r="C89" s="26"/>
      <c r="D89" s="119" t="s">
        <v>1409</v>
      </c>
      <c r="E89" s="180" t="s">
        <v>272</v>
      </c>
      <c r="F89" s="108"/>
      <c r="G89" s="152">
        <v>200000</v>
      </c>
    </row>
    <row r="90" spans="1:7" ht="15.75" x14ac:dyDescent="0.25">
      <c r="A90" s="150">
        <v>12</v>
      </c>
      <c r="B90" s="18" t="s">
        <v>1797</v>
      </c>
      <c r="C90" s="107"/>
      <c r="D90" s="179" t="s">
        <v>1798</v>
      </c>
      <c r="E90" s="180" t="s">
        <v>272</v>
      </c>
      <c r="F90" s="108"/>
      <c r="G90" s="152">
        <v>295000</v>
      </c>
    </row>
    <row r="91" spans="1:7" ht="15.75" x14ac:dyDescent="0.25">
      <c r="A91" s="150"/>
      <c r="B91" s="151"/>
      <c r="C91" s="107"/>
      <c r="D91" s="107"/>
      <c r="E91" s="107"/>
      <c r="F91" s="108"/>
      <c r="G91" s="77"/>
    </row>
    <row r="92" spans="1:7" ht="15.75" x14ac:dyDescent="0.25">
      <c r="A92" s="150"/>
      <c r="B92" s="126"/>
      <c r="C92" s="151"/>
      <c r="D92" s="151"/>
      <c r="E92" s="115" t="s">
        <v>43</v>
      </c>
      <c r="F92" s="108"/>
      <c r="G92" s="156">
        <f>SUM(G87:G91)</f>
        <v>500000</v>
      </c>
    </row>
    <row r="93" spans="1:7" ht="15.75" x14ac:dyDescent="0.25">
      <c r="A93" s="158"/>
      <c r="B93" s="146"/>
      <c r="C93" s="146"/>
      <c r="D93" s="146"/>
      <c r="E93" s="146"/>
      <c r="F93" s="147"/>
      <c r="G93" s="147"/>
    </row>
    <row r="94" spans="1:7" ht="15.75" x14ac:dyDescent="0.25">
      <c r="A94" s="158"/>
      <c r="B94" s="146" t="s">
        <v>1796</v>
      </c>
      <c r="C94" s="146"/>
      <c r="D94" s="146"/>
      <c r="E94" s="146"/>
      <c r="F94" s="147"/>
      <c r="G94" s="146"/>
    </row>
    <row r="95" spans="1:7" x14ac:dyDescent="0.25">
      <c r="A95" s="159"/>
      <c r="B95" s="160" t="s">
        <v>976</v>
      </c>
      <c r="C95" s="160" t="s">
        <v>31</v>
      </c>
      <c r="D95" s="129"/>
      <c r="E95" s="159" t="s">
        <v>36</v>
      </c>
      <c r="F95" s="148"/>
      <c r="G95" s="129"/>
    </row>
    <row r="96" spans="1:7" x14ac:dyDescent="0.25">
      <c r="A96" s="159"/>
      <c r="B96" s="129"/>
      <c r="C96" s="129"/>
      <c r="D96" s="129"/>
      <c r="E96" s="129"/>
      <c r="F96" s="148"/>
      <c r="G96" s="129"/>
    </row>
    <row r="97" spans="1:7" x14ac:dyDescent="0.25">
      <c r="A97" s="159"/>
      <c r="B97" s="129"/>
      <c r="C97" s="129"/>
      <c r="D97" s="129"/>
      <c r="E97" s="129"/>
      <c r="F97" s="148"/>
      <c r="G97" s="129"/>
    </row>
    <row r="98" spans="1:7" x14ac:dyDescent="0.25">
      <c r="A98" s="159"/>
      <c r="B98" s="129"/>
      <c r="C98" s="129"/>
      <c r="D98" s="129"/>
      <c r="E98" s="129"/>
      <c r="F98" s="148"/>
      <c r="G98" s="129"/>
    </row>
    <row r="99" spans="1:7" x14ac:dyDescent="0.25">
      <c r="A99" s="159"/>
      <c r="B99" s="129"/>
      <c r="C99" s="129"/>
      <c r="D99" s="129"/>
      <c r="E99" s="129"/>
      <c r="F99" s="148"/>
      <c r="G99" s="129"/>
    </row>
    <row r="100" spans="1:7" x14ac:dyDescent="0.25">
      <c r="A100" s="129"/>
      <c r="B100" s="161" t="s">
        <v>1732</v>
      </c>
      <c r="C100" s="162" t="s">
        <v>768</v>
      </c>
      <c r="D100" s="162"/>
      <c r="E100" s="162" t="s">
        <v>3</v>
      </c>
      <c r="F100" s="163" t="s">
        <v>1413</v>
      </c>
      <c r="G100" s="129"/>
    </row>
    <row r="101" spans="1:7" x14ac:dyDescent="0.25">
      <c r="A101" s="129"/>
      <c r="B101" s="160" t="s">
        <v>1731</v>
      </c>
      <c r="C101" s="129" t="s">
        <v>33</v>
      </c>
      <c r="D101" s="129"/>
      <c r="E101" s="129" t="s">
        <v>6</v>
      </c>
      <c r="F101" s="148" t="s">
        <v>37</v>
      </c>
      <c r="G101" s="129"/>
    </row>
    <row r="103" spans="1:7" ht="15.75" x14ac:dyDescent="0.25">
      <c r="A103" s="2" t="s">
        <v>0</v>
      </c>
      <c r="B103" s="1"/>
      <c r="C103" s="174"/>
      <c r="D103" s="1"/>
      <c r="E103" s="1"/>
      <c r="F103" s="1"/>
      <c r="G103" s="1"/>
    </row>
    <row r="104" spans="1:7" ht="15.75" x14ac:dyDescent="0.25">
      <c r="A104" s="47" t="s">
        <v>1799</v>
      </c>
      <c r="B104" s="1"/>
      <c r="C104" s="1"/>
      <c r="D104" s="1"/>
      <c r="E104" s="1"/>
      <c r="F104" s="1"/>
      <c r="G104" s="1"/>
    </row>
    <row r="105" spans="1:7" ht="15.75" x14ac:dyDescent="0.25">
      <c r="A105" s="47"/>
      <c r="B105" s="1"/>
      <c r="C105" s="1"/>
      <c r="D105" s="1"/>
      <c r="E105" s="1"/>
      <c r="F105" s="1"/>
      <c r="G105" s="1"/>
    </row>
    <row r="106" spans="1:7" ht="15.75" x14ac:dyDescent="0.25">
      <c r="A106" s="184" t="s">
        <v>1800</v>
      </c>
      <c r="B106" s="184"/>
      <c r="C106" s="185"/>
      <c r="D106" s="185"/>
      <c r="E106" s="185"/>
      <c r="F106" s="186"/>
      <c r="G106" s="185"/>
    </row>
    <row r="107" spans="1:7" ht="15.75" x14ac:dyDescent="0.25">
      <c r="A107" s="145" t="s">
        <v>1801</v>
      </c>
      <c r="B107" s="145"/>
      <c r="C107" s="146"/>
      <c r="D107" s="146"/>
      <c r="E107" s="146"/>
      <c r="F107" s="147"/>
      <c r="G107" s="146"/>
    </row>
    <row r="108" spans="1:7" ht="15.75" x14ac:dyDescent="0.25">
      <c r="A108" s="145" t="s">
        <v>1802</v>
      </c>
      <c r="B108" s="145"/>
      <c r="C108" s="146"/>
      <c r="D108" s="146"/>
      <c r="E108" s="146"/>
      <c r="F108" s="147"/>
      <c r="G108" s="146"/>
    </row>
    <row r="109" spans="1:7" x14ac:dyDescent="0.25">
      <c r="A109" s="129"/>
      <c r="B109" s="129"/>
      <c r="C109" s="129"/>
      <c r="D109" s="129"/>
      <c r="E109" s="129"/>
      <c r="F109" s="148"/>
      <c r="G109" s="129"/>
    </row>
    <row r="110" spans="1:7" ht="15.75" x14ac:dyDescent="0.25">
      <c r="A110" s="114" t="s">
        <v>13</v>
      </c>
      <c r="B110" s="115" t="s">
        <v>12</v>
      </c>
      <c r="C110" s="116" t="s">
        <v>15</v>
      </c>
      <c r="D110" s="170" t="s">
        <v>521</v>
      </c>
      <c r="E110" s="116" t="s">
        <v>1</v>
      </c>
      <c r="F110" s="117" t="s">
        <v>8</v>
      </c>
      <c r="G110" s="114" t="s">
        <v>2</v>
      </c>
    </row>
    <row r="111" spans="1:7" ht="15.75" x14ac:dyDescent="0.25">
      <c r="A111" s="150">
        <v>1</v>
      </c>
      <c r="B111" s="151" t="s">
        <v>1037</v>
      </c>
      <c r="C111" s="116"/>
      <c r="D111" s="116"/>
      <c r="E111" s="116"/>
      <c r="F111" s="108">
        <v>0</v>
      </c>
      <c r="G111" s="114"/>
    </row>
    <row r="112" spans="1:7" ht="15.75" x14ac:dyDescent="0.25">
      <c r="A112" s="150">
        <v>2</v>
      </c>
      <c r="B112" s="151" t="s">
        <v>1060</v>
      </c>
      <c r="C112" s="116"/>
      <c r="D112" s="116"/>
      <c r="E112" s="116"/>
      <c r="F112" s="108">
        <v>75847426</v>
      </c>
      <c r="G112" s="77"/>
    </row>
    <row r="113" spans="1:7" ht="15.75" x14ac:dyDescent="0.25">
      <c r="A113" s="150">
        <v>3</v>
      </c>
      <c r="B113" s="151" t="s">
        <v>1666</v>
      </c>
      <c r="C113" s="116"/>
      <c r="D113" s="116"/>
      <c r="E113" s="116"/>
      <c r="F113" s="108">
        <v>0</v>
      </c>
      <c r="G113" s="77"/>
    </row>
    <row r="114" spans="1:7" ht="15.75" x14ac:dyDescent="0.25">
      <c r="A114" s="150">
        <v>4</v>
      </c>
      <c r="B114" s="151" t="s">
        <v>1049</v>
      </c>
      <c r="C114" s="116"/>
      <c r="D114" s="116"/>
      <c r="E114" s="116"/>
      <c r="F114" s="108">
        <v>0</v>
      </c>
      <c r="G114" s="77"/>
    </row>
    <row r="115" spans="1:7" ht="15.75" x14ac:dyDescent="0.25">
      <c r="A115" s="150">
        <v>5</v>
      </c>
      <c r="B115" s="151" t="s">
        <v>38</v>
      </c>
      <c r="C115" s="107"/>
      <c r="D115" s="107"/>
      <c r="E115" s="107"/>
      <c r="F115" s="108">
        <v>1896186</v>
      </c>
      <c r="G115" s="152"/>
    </row>
    <row r="116" spans="1:7" ht="15.75" x14ac:dyDescent="0.25">
      <c r="A116" s="150">
        <v>6</v>
      </c>
      <c r="B116" s="151" t="s">
        <v>227</v>
      </c>
      <c r="C116" s="107"/>
      <c r="D116" s="107"/>
      <c r="E116" s="107"/>
      <c r="F116" s="108">
        <v>0</v>
      </c>
      <c r="G116" s="152"/>
    </row>
    <row r="117" spans="1:7" ht="15.75" x14ac:dyDescent="0.25">
      <c r="A117" s="150">
        <v>7</v>
      </c>
      <c r="B117" s="151" t="s">
        <v>548</v>
      </c>
      <c r="C117" s="107"/>
      <c r="D117" s="107"/>
      <c r="E117" s="107"/>
      <c r="F117" s="108">
        <v>0</v>
      </c>
      <c r="G117" s="152"/>
    </row>
    <row r="118" spans="1:7" ht="15.75" x14ac:dyDescent="0.25">
      <c r="A118" s="150">
        <v>8</v>
      </c>
      <c r="B118" s="151" t="s">
        <v>1323</v>
      </c>
      <c r="C118" s="107"/>
      <c r="D118" s="107"/>
      <c r="E118" s="107"/>
      <c r="F118" s="108">
        <v>0</v>
      </c>
      <c r="G118" s="152"/>
    </row>
    <row r="119" spans="1:7" ht="15.75" x14ac:dyDescent="0.25">
      <c r="A119" s="150">
        <v>9</v>
      </c>
      <c r="B119" s="151" t="s">
        <v>41</v>
      </c>
      <c r="C119" s="107"/>
      <c r="D119" s="107"/>
      <c r="E119" s="107"/>
      <c r="F119" s="108">
        <v>2241526</v>
      </c>
      <c r="G119" s="152"/>
    </row>
    <row r="120" spans="1:7" ht="15.75" x14ac:dyDescent="0.25">
      <c r="A120" s="150">
        <v>10</v>
      </c>
      <c r="B120" s="151" t="s">
        <v>42</v>
      </c>
      <c r="C120" s="107"/>
      <c r="D120" s="107"/>
      <c r="E120" s="107"/>
      <c r="F120" s="108">
        <v>200000</v>
      </c>
      <c r="G120" s="152"/>
    </row>
    <row r="121" spans="1:7" ht="15.75" x14ac:dyDescent="0.25">
      <c r="A121" s="150"/>
      <c r="B121" s="151"/>
      <c r="C121" s="107"/>
      <c r="D121" s="107"/>
      <c r="E121" s="107"/>
      <c r="F121" s="108"/>
      <c r="G121" s="77">
        <f>SUM(F111:F120)</f>
        <v>80185138</v>
      </c>
    </row>
    <row r="122" spans="1:7" ht="15.75" x14ac:dyDescent="0.25">
      <c r="A122" s="150"/>
      <c r="B122" s="151"/>
      <c r="C122" s="107"/>
      <c r="D122" s="107"/>
      <c r="E122" s="107"/>
      <c r="F122" s="108"/>
      <c r="G122" s="77"/>
    </row>
    <row r="123" spans="1:7" s="1" customFormat="1" ht="15.75" x14ac:dyDescent="0.25">
      <c r="A123" s="150">
        <v>11</v>
      </c>
      <c r="B123" s="18" t="s">
        <v>1804</v>
      </c>
      <c r="C123" s="126"/>
      <c r="D123" s="107"/>
      <c r="E123" s="180" t="s">
        <v>611</v>
      </c>
      <c r="F123" s="108"/>
      <c r="G123" s="152">
        <v>41000000</v>
      </c>
    </row>
    <row r="124" spans="1:7" s="1" customFormat="1" ht="15.75" x14ac:dyDescent="0.25">
      <c r="A124" s="150"/>
      <c r="B124" s="18" t="s">
        <v>1809</v>
      </c>
      <c r="C124" s="126"/>
      <c r="D124" s="107"/>
      <c r="E124" s="180"/>
      <c r="F124" s="108"/>
      <c r="G124" s="152"/>
    </row>
    <row r="125" spans="1:7" s="1" customFormat="1" ht="15.75" x14ac:dyDescent="0.25">
      <c r="A125" s="150">
        <v>12</v>
      </c>
      <c r="B125" s="18" t="s">
        <v>1774</v>
      </c>
      <c r="C125" s="126"/>
      <c r="D125" s="107"/>
      <c r="E125" s="180" t="s">
        <v>611</v>
      </c>
      <c r="F125" s="108"/>
      <c r="G125" s="152">
        <v>97000000</v>
      </c>
    </row>
    <row r="126" spans="1:7" s="1" customFormat="1" ht="15.75" x14ac:dyDescent="0.25">
      <c r="A126" s="150">
        <v>13</v>
      </c>
      <c r="B126" s="18" t="s">
        <v>1805</v>
      </c>
      <c r="C126" s="126" t="s">
        <v>1812</v>
      </c>
      <c r="D126" s="18"/>
      <c r="E126" s="180" t="s">
        <v>611</v>
      </c>
      <c r="F126" s="108"/>
      <c r="G126" s="152">
        <v>30000000</v>
      </c>
    </row>
    <row r="127" spans="1:7" s="1" customFormat="1" ht="15.75" x14ac:dyDescent="0.25">
      <c r="A127" s="150">
        <v>14</v>
      </c>
      <c r="B127" s="18" t="s">
        <v>1806</v>
      </c>
      <c r="C127" s="126" t="s">
        <v>1811</v>
      </c>
      <c r="D127" s="18"/>
      <c r="E127" s="180" t="s">
        <v>611</v>
      </c>
      <c r="F127" s="108"/>
      <c r="G127" s="152">
        <v>15000000</v>
      </c>
    </row>
    <row r="128" spans="1:7" s="1" customFormat="1" ht="15.75" x14ac:dyDescent="0.25">
      <c r="A128" s="150">
        <v>15</v>
      </c>
      <c r="B128" s="18" t="s">
        <v>1807</v>
      </c>
      <c r="C128" s="126"/>
      <c r="D128" s="18"/>
      <c r="E128" s="180" t="s">
        <v>611</v>
      </c>
      <c r="F128" s="108"/>
      <c r="G128" s="152">
        <v>24000000</v>
      </c>
    </row>
    <row r="129" spans="1:7" s="1" customFormat="1" ht="15.75" x14ac:dyDescent="0.25">
      <c r="A129" s="150">
        <v>16</v>
      </c>
      <c r="B129" s="18" t="s">
        <v>733</v>
      </c>
      <c r="C129" s="126"/>
      <c r="D129" s="18"/>
      <c r="E129" s="180" t="s">
        <v>611</v>
      </c>
      <c r="F129" s="108"/>
      <c r="G129" s="152">
        <v>12800000</v>
      </c>
    </row>
    <row r="130" spans="1:7" ht="15.75" x14ac:dyDescent="0.25">
      <c r="A130" s="150"/>
      <c r="B130" s="18" t="s">
        <v>1810</v>
      </c>
      <c r="C130" s="107"/>
      <c r="D130" s="179"/>
      <c r="E130" s="180"/>
      <c r="F130" s="108"/>
      <c r="G130" s="152"/>
    </row>
    <row r="131" spans="1:7" s="1" customFormat="1" ht="15.75" x14ac:dyDescent="0.25">
      <c r="A131" s="150">
        <v>17</v>
      </c>
      <c r="B131" s="18" t="s">
        <v>1808</v>
      </c>
      <c r="C131" s="107"/>
      <c r="D131" s="179"/>
      <c r="E131" s="180" t="s">
        <v>272</v>
      </c>
      <c r="F131" s="108"/>
      <c r="G131" s="152">
        <v>14862</v>
      </c>
    </row>
    <row r="132" spans="1:7" ht="15.75" x14ac:dyDescent="0.25">
      <c r="A132" s="150"/>
      <c r="B132" s="151"/>
      <c r="C132" s="107"/>
      <c r="D132" s="107"/>
      <c r="E132" s="107"/>
      <c r="F132" s="108"/>
      <c r="G132" s="77"/>
    </row>
    <row r="133" spans="1:7" ht="15.75" x14ac:dyDescent="0.25">
      <c r="A133" s="150"/>
      <c r="B133" s="126"/>
      <c r="C133" s="151"/>
      <c r="D133" s="151"/>
      <c r="E133" s="115" t="s">
        <v>43</v>
      </c>
      <c r="F133" s="108"/>
      <c r="G133" s="156">
        <f>SUM(G121:G132)</f>
        <v>300000000</v>
      </c>
    </row>
    <row r="134" spans="1:7" ht="15.75" x14ac:dyDescent="0.25">
      <c r="A134" s="158"/>
      <c r="B134" s="146"/>
      <c r="C134" s="146"/>
      <c r="D134" s="146"/>
      <c r="E134" s="146"/>
      <c r="F134" s="147"/>
      <c r="G134" s="147"/>
    </row>
    <row r="135" spans="1:7" ht="15.75" x14ac:dyDescent="0.25">
      <c r="A135" s="158"/>
      <c r="B135" s="146" t="s">
        <v>1803</v>
      </c>
      <c r="C135" s="146"/>
      <c r="D135" s="146"/>
      <c r="E135" s="146"/>
      <c r="F135" s="147"/>
      <c r="G135" s="146"/>
    </row>
    <row r="136" spans="1:7" x14ac:dyDescent="0.25">
      <c r="A136" s="159"/>
      <c r="B136" s="160" t="s">
        <v>976</v>
      </c>
      <c r="C136" s="160" t="s">
        <v>31</v>
      </c>
      <c r="D136" s="129"/>
      <c r="E136" s="159" t="s">
        <v>36</v>
      </c>
      <c r="F136" s="148"/>
      <c r="G136" s="129"/>
    </row>
    <row r="137" spans="1:7" x14ac:dyDescent="0.25">
      <c r="A137" s="159"/>
      <c r="B137" s="129"/>
      <c r="C137" s="129"/>
      <c r="D137" s="129"/>
      <c r="E137" s="129"/>
      <c r="F137" s="148"/>
      <c r="G137" s="129"/>
    </row>
    <row r="138" spans="1:7" x14ac:dyDescent="0.25">
      <c r="A138" s="159"/>
      <c r="B138" s="129"/>
      <c r="C138" s="129"/>
      <c r="D138" s="129"/>
      <c r="E138" s="129"/>
      <c r="F138" s="148"/>
      <c r="G138" s="129"/>
    </row>
    <row r="139" spans="1:7" x14ac:dyDescent="0.25">
      <c r="A139" s="159"/>
      <c r="B139" s="129"/>
      <c r="C139" s="129"/>
      <c r="D139" s="129"/>
      <c r="E139" s="129"/>
      <c r="F139" s="148"/>
      <c r="G139" s="129"/>
    </row>
    <row r="140" spans="1:7" x14ac:dyDescent="0.25">
      <c r="A140" s="159"/>
      <c r="B140" s="129"/>
      <c r="C140" s="129"/>
      <c r="D140" s="129"/>
      <c r="E140" s="129"/>
      <c r="F140" s="148"/>
      <c r="G140" s="129"/>
    </row>
    <row r="141" spans="1:7" x14ac:dyDescent="0.25">
      <c r="A141" s="129"/>
      <c r="B141" s="161" t="s">
        <v>1732</v>
      </c>
      <c r="C141" s="162" t="s">
        <v>768</v>
      </c>
      <c r="D141" s="162"/>
      <c r="E141" s="162" t="s">
        <v>3</v>
      </c>
      <c r="F141" s="163" t="s">
        <v>1413</v>
      </c>
      <c r="G141" s="129"/>
    </row>
    <row r="142" spans="1:7" x14ac:dyDescent="0.25">
      <c r="A142" s="129"/>
      <c r="B142" s="160" t="s">
        <v>1731</v>
      </c>
      <c r="C142" s="129" t="s">
        <v>33</v>
      </c>
      <c r="D142" s="129"/>
      <c r="E142" s="129" t="s">
        <v>6</v>
      </c>
      <c r="F142" s="148" t="s">
        <v>37</v>
      </c>
      <c r="G142" s="129"/>
    </row>
    <row r="144" spans="1:7" ht="15.75" x14ac:dyDescent="0.25">
      <c r="A144" s="2" t="s">
        <v>0</v>
      </c>
      <c r="B144" s="1"/>
      <c r="C144" s="174"/>
      <c r="D144" s="1"/>
      <c r="E144" s="1"/>
      <c r="F144" s="1"/>
      <c r="G144" s="1"/>
    </row>
    <row r="145" spans="1:7" ht="15.75" x14ac:dyDescent="0.25">
      <c r="A145" s="47" t="s">
        <v>1824</v>
      </c>
      <c r="B145" s="1"/>
      <c r="C145" s="1"/>
      <c r="D145" s="1"/>
      <c r="E145" s="1"/>
      <c r="F145" s="1"/>
      <c r="G145" s="1"/>
    </row>
    <row r="146" spans="1:7" ht="15.75" x14ac:dyDescent="0.25">
      <c r="A146" s="47"/>
      <c r="B146" s="1"/>
      <c r="C146" s="1"/>
      <c r="D146" s="1"/>
      <c r="E146" s="1"/>
      <c r="F146" s="1"/>
      <c r="G146" s="1"/>
    </row>
    <row r="147" spans="1:7" ht="15.75" x14ac:dyDescent="0.25">
      <c r="A147" s="184" t="s">
        <v>1813</v>
      </c>
      <c r="B147" s="184"/>
      <c r="C147" s="185"/>
      <c r="D147" s="185"/>
      <c r="E147" s="185"/>
      <c r="F147" s="186"/>
      <c r="G147" s="185"/>
    </row>
    <row r="148" spans="1:7" ht="15.75" x14ac:dyDescent="0.25">
      <c r="A148" s="145" t="s">
        <v>1814</v>
      </c>
      <c r="B148" s="145"/>
      <c r="C148" s="146"/>
      <c r="D148" s="146"/>
      <c r="E148" s="146"/>
      <c r="F148" s="147"/>
      <c r="G148" s="146"/>
    </row>
    <row r="149" spans="1:7" ht="15.75" x14ac:dyDescent="0.25">
      <c r="A149" s="145" t="s">
        <v>1815</v>
      </c>
      <c r="B149" s="145"/>
      <c r="C149" s="146"/>
      <c r="D149" s="146"/>
      <c r="E149" s="146"/>
      <c r="F149" s="147"/>
      <c r="G149" s="146"/>
    </row>
    <row r="150" spans="1:7" x14ac:dyDescent="0.25">
      <c r="A150" s="129"/>
      <c r="B150" s="129"/>
      <c r="C150" s="129"/>
      <c r="D150" s="129"/>
      <c r="E150" s="129"/>
      <c r="F150" s="148"/>
      <c r="G150" s="129"/>
    </row>
    <row r="151" spans="1:7" ht="15.75" x14ac:dyDescent="0.25">
      <c r="A151" s="114" t="s">
        <v>13</v>
      </c>
      <c r="B151" s="115" t="s">
        <v>12</v>
      </c>
      <c r="C151" s="116" t="s">
        <v>15</v>
      </c>
      <c r="D151" s="170" t="s">
        <v>521</v>
      </c>
      <c r="E151" s="116" t="s">
        <v>1</v>
      </c>
      <c r="F151" s="117" t="s">
        <v>8</v>
      </c>
      <c r="G151" s="114" t="s">
        <v>2</v>
      </c>
    </row>
    <row r="152" spans="1:7" ht="15.75" x14ac:dyDescent="0.25">
      <c r="A152" s="150">
        <v>1</v>
      </c>
      <c r="B152" s="151" t="s">
        <v>1037</v>
      </c>
      <c r="C152" s="116"/>
      <c r="D152" s="116"/>
      <c r="E152" s="116"/>
      <c r="F152" s="108">
        <v>0</v>
      </c>
      <c r="G152" s="114"/>
    </row>
    <row r="153" spans="1:7" ht="15.75" x14ac:dyDescent="0.25">
      <c r="A153" s="150">
        <v>2</v>
      </c>
      <c r="B153" s="151" t="s">
        <v>1060</v>
      </c>
      <c r="C153" s="116"/>
      <c r="D153" s="116"/>
      <c r="E153" s="116"/>
      <c r="F153" s="108">
        <v>132844400</v>
      </c>
      <c r="G153" s="77"/>
    </row>
    <row r="154" spans="1:7" ht="15.75" x14ac:dyDescent="0.25">
      <c r="A154" s="150">
        <v>3</v>
      </c>
      <c r="B154" s="151" t="s">
        <v>1833</v>
      </c>
      <c r="C154" s="116"/>
      <c r="D154" s="116"/>
      <c r="E154" s="116"/>
      <c r="F154" s="108">
        <v>10000000</v>
      </c>
      <c r="G154" s="77"/>
    </row>
    <row r="155" spans="1:7" ht="15.75" x14ac:dyDescent="0.25">
      <c r="A155" s="150">
        <v>4</v>
      </c>
      <c r="B155" s="151" t="s">
        <v>1834</v>
      </c>
      <c r="C155" s="116"/>
      <c r="D155" s="116"/>
      <c r="E155" s="116"/>
      <c r="F155" s="108">
        <v>3750000</v>
      </c>
      <c r="G155" s="77"/>
    </row>
    <row r="156" spans="1:7" ht="15.75" x14ac:dyDescent="0.25">
      <c r="A156" s="150">
        <v>5</v>
      </c>
      <c r="B156" s="151" t="s">
        <v>38</v>
      </c>
      <c r="C156" s="107"/>
      <c r="D156" s="107"/>
      <c r="E156" s="107"/>
      <c r="F156" s="108">
        <v>1660555</v>
      </c>
      <c r="G156" s="152"/>
    </row>
    <row r="157" spans="1:7" ht="15.75" x14ac:dyDescent="0.25">
      <c r="A157" s="150">
        <v>6</v>
      </c>
      <c r="B157" s="151" t="s">
        <v>227</v>
      </c>
      <c r="C157" s="107"/>
      <c r="D157" s="107"/>
      <c r="E157" s="107"/>
      <c r="F157" s="108">
        <v>0</v>
      </c>
      <c r="G157" s="152"/>
    </row>
    <row r="158" spans="1:7" ht="15.75" x14ac:dyDescent="0.25">
      <c r="A158" s="150">
        <v>7</v>
      </c>
      <c r="B158" s="151" t="s">
        <v>1818</v>
      </c>
      <c r="C158" s="107"/>
      <c r="D158" s="107"/>
      <c r="E158" s="107"/>
      <c r="F158" s="108">
        <v>9250164</v>
      </c>
      <c r="G158" s="152"/>
    </row>
    <row r="159" spans="1:7" ht="15.75" x14ac:dyDescent="0.25">
      <c r="A159" s="150">
        <v>8</v>
      </c>
      <c r="B159" s="151" t="s">
        <v>1819</v>
      </c>
      <c r="C159" s="107"/>
      <c r="D159" s="107"/>
      <c r="E159" s="107"/>
      <c r="F159" s="108">
        <v>2665200</v>
      </c>
      <c r="G159" s="152"/>
    </row>
    <row r="160" spans="1:7" s="1" customFormat="1" ht="15.75" x14ac:dyDescent="0.25">
      <c r="A160" s="150">
        <v>9</v>
      </c>
      <c r="B160" s="151" t="s">
        <v>1820</v>
      </c>
      <c r="C160" s="107"/>
      <c r="D160" s="107"/>
      <c r="E160" s="107"/>
      <c r="F160" s="108">
        <v>700000</v>
      </c>
      <c r="G160" s="152"/>
    </row>
    <row r="161" spans="1:7" ht="15.75" x14ac:dyDescent="0.25">
      <c r="A161" s="150">
        <v>10</v>
      </c>
      <c r="B161" s="151" t="s">
        <v>42</v>
      </c>
      <c r="C161" s="107"/>
      <c r="D161" s="107"/>
      <c r="E161" s="107"/>
      <c r="F161" s="108">
        <v>200000</v>
      </c>
      <c r="G161" s="152"/>
    </row>
    <row r="162" spans="1:7" ht="15.75" x14ac:dyDescent="0.25">
      <c r="A162" s="150"/>
      <c r="B162" s="151"/>
      <c r="C162" s="107"/>
      <c r="D162" s="107"/>
      <c r="E162" s="107"/>
      <c r="F162" s="108"/>
      <c r="G162" s="152"/>
    </row>
    <row r="163" spans="1:7" ht="15.75" x14ac:dyDescent="0.25">
      <c r="A163" s="150"/>
      <c r="B163" s="151"/>
      <c r="C163" s="107"/>
      <c r="D163" s="107"/>
      <c r="E163" s="107"/>
      <c r="F163" s="108"/>
      <c r="G163" s="77">
        <f>SUM(F152:F162)</f>
        <v>161070319</v>
      </c>
    </row>
    <row r="164" spans="1:7" ht="15.75" x14ac:dyDescent="0.25">
      <c r="A164" s="150"/>
      <c r="B164" s="151"/>
      <c r="C164" s="107"/>
      <c r="D164" s="107"/>
      <c r="E164" s="107"/>
      <c r="F164" s="108"/>
      <c r="G164" s="77"/>
    </row>
    <row r="165" spans="1:7" ht="15.75" x14ac:dyDescent="0.25">
      <c r="A165" s="150">
        <v>11</v>
      </c>
      <c r="B165" s="151" t="s">
        <v>1821</v>
      </c>
      <c r="C165" s="107" t="s">
        <v>1823</v>
      </c>
      <c r="D165" s="179" t="s">
        <v>1822</v>
      </c>
      <c r="E165" s="180" t="s">
        <v>272</v>
      </c>
      <c r="F165" s="108"/>
      <c r="G165" s="152">
        <v>1818000</v>
      </c>
    </row>
    <row r="166" spans="1:7" ht="15.75" x14ac:dyDescent="0.25">
      <c r="A166" s="150"/>
      <c r="B166" s="151"/>
      <c r="C166" s="107"/>
      <c r="D166" s="107"/>
      <c r="E166" s="107"/>
      <c r="F166" s="108"/>
      <c r="G166" s="77"/>
    </row>
    <row r="167" spans="1:7" ht="15.75" x14ac:dyDescent="0.25">
      <c r="A167" s="150"/>
      <c r="B167" s="126"/>
      <c r="C167" s="151"/>
      <c r="D167" s="151"/>
      <c r="E167" s="115" t="s">
        <v>43</v>
      </c>
      <c r="F167" s="108"/>
      <c r="G167" s="156">
        <f>SUM(G163:G166)</f>
        <v>162888319</v>
      </c>
    </row>
    <row r="168" spans="1:7" ht="15.75" x14ac:dyDescent="0.25">
      <c r="A168" s="158"/>
      <c r="B168" s="146"/>
      <c r="C168" s="146"/>
      <c r="D168" s="146"/>
      <c r="E168" s="146"/>
      <c r="F168" s="147"/>
      <c r="G168" s="147"/>
    </row>
    <row r="169" spans="1:7" ht="15.75" x14ac:dyDescent="0.25">
      <c r="A169" s="158"/>
      <c r="B169" s="146" t="s">
        <v>1825</v>
      </c>
      <c r="C169" s="146"/>
      <c r="D169" s="146"/>
      <c r="E169" s="146"/>
      <c r="F169" s="147"/>
      <c r="G169" s="146"/>
    </row>
    <row r="170" spans="1:7" x14ac:dyDescent="0.25">
      <c r="A170" s="159"/>
      <c r="B170" s="160" t="s">
        <v>976</v>
      </c>
      <c r="C170" s="160" t="s">
        <v>31</v>
      </c>
      <c r="D170" s="129"/>
      <c r="E170" s="159" t="s">
        <v>36</v>
      </c>
      <c r="F170" s="148"/>
      <c r="G170" s="129"/>
    </row>
    <row r="171" spans="1:7" x14ac:dyDescent="0.25">
      <c r="A171" s="159"/>
      <c r="B171" s="129"/>
      <c r="C171" s="129"/>
      <c r="D171" s="129"/>
      <c r="E171" s="129"/>
      <c r="F171" s="148"/>
      <c r="G171" s="129"/>
    </row>
    <row r="172" spans="1:7" x14ac:dyDescent="0.25">
      <c r="A172" s="159"/>
      <c r="B172" s="129"/>
      <c r="C172" s="129"/>
      <c r="D172" s="129"/>
      <c r="E172" s="129"/>
      <c r="F172" s="148"/>
      <c r="G172" s="129"/>
    </row>
    <row r="173" spans="1:7" x14ac:dyDescent="0.25">
      <c r="A173" s="159"/>
      <c r="B173" s="129"/>
      <c r="C173" s="129"/>
      <c r="D173" s="129"/>
      <c r="E173" s="129"/>
      <c r="F173" s="148"/>
      <c r="G173" s="129"/>
    </row>
    <row r="174" spans="1:7" x14ac:dyDescent="0.25">
      <c r="A174" s="159"/>
      <c r="B174" s="129"/>
      <c r="C174" s="129"/>
      <c r="D174" s="129"/>
      <c r="E174" s="129"/>
      <c r="F174" s="148"/>
      <c r="G174" s="129"/>
    </row>
    <row r="175" spans="1:7" x14ac:dyDescent="0.25">
      <c r="A175" s="129"/>
      <c r="B175" s="161" t="s">
        <v>1732</v>
      </c>
      <c r="C175" s="162" t="s">
        <v>768</v>
      </c>
      <c r="D175" s="162"/>
      <c r="E175" s="162" t="s">
        <v>3</v>
      </c>
      <c r="F175" s="163" t="s">
        <v>1413</v>
      </c>
      <c r="G175" s="129"/>
    </row>
    <row r="176" spans="1:7" x14ac:dyDescent="0.25">
      <c r="A176" s="129"/>
      <c r="B176" s="160" t="s">
        <v>1731</v>
      </c>
      <c r="C176" s="129" t="s">
        <v>33</v>
      </c>
      <c r="D176" s="129"/>
      <c r="E176" s="129" t="s">
        <v>6</v>
      </c>
      <c r="F176" s="148" t="s">
        <v>37</v>
      </c>
      <c r="G176" s="129"/>
    </row>
  </sheetData>
  <pageMargins left="0.11811023622047245" right="0.70866141732283472" top="0.74803149606299213" bottom="0.74803149606299213" header="0.31496062992125984" footer="0.31496062992125984"/>
  <pageSetup paperSize="5" scale="80" orientation="landscape" horizontalDpi="4294967293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2"/>
  <sheetViews>
    <sheetView topLeftCell="A39" workbookViewId="0">
      <selection activeCell="I60" sqref="I60"/>
    </sheetView>
  </sheetViews>
  <sheetFormatPr defaultRowHeight="15" x14ac:dyDescent="0.25"/>
  <cols>
    <col min="1" max="1" width="3.28515625" style="1" customWidth="1"/>
    <col min="2" max="2" width="50" style="1" customWidth="1"/>
    <col min="3" max="3" width="21.42578125" style="1" bestFit="1" customWidth="1"/>
    <col min="4" max="4" width="19" style="1" customWidth="1"/>
    <col min="5" max="5" width="16" style="1" customWidth="1"/>
    <col min="6" max="6" width="28.42578125" style="1" customWidth="1"/>
    <col min="7" max="7" width="12.7109375" style="1" customWidth="1"/>
    <col min="8" max="8" width="12.7109375" style="1" bestFit="1" customWidth="1"/>
    <col min="9" max="16384" width="9.140625" style="1"/>
  </cols>
  <sheetData>
    <row r="1" spans="1:7" ht="15.75" x14ac:dyDescent="0.25">
      <c r="A1" s="2" t="s">
        <v>0</v>
      </c>
      <c r="C1" s="174"/>
    </row>
    <row r="2" spans="1:7" ht="15.75" x14ac:dyDescent="0.25">
      <c r="A2" s="47" t="s">
        <v>1826</v>
      </c>
    </row>
    <row r="3" spans="1:7" ht="15.75" x14ac:dyDescent="0.25">
      <c r="A3" s="47"/>
    </row>
    <row r="4" spans="1:7" ht="15.75" x14ac:dyDescent="0.25">
      <c r="A4" s="184" t="s">
        <v>1827</v>
      </c>
      <c r="B4" s="184"/>
      <c r="C4" s="185"/>
      <c r="D4" s="185"/>
      <c r="E4" s="185"/>
      <c r="F4" s="186"/>
      <c r="G4" s="185"/>
    </row>
    <row r="5" spans="1:7" ht="15.75" x14ac:dyDescent="0.25">
      <c r="A5" s="145" t="s">
        <v>1828</v>
      </c>
      <c r="B5" s="145"/>
      <c r="C5" s="146"/>
      <c r="D5" s="146"/>
      <c r="E5" s="146"/>
      <c r="F5" s="147"/>
      <c r="G5" s="146"/>
    </row>
    <row r="6" spans="1:7" ht="15.75" x14ac:dyDescent="0.25">
      <c r="A6" s="145" t="s">
        <v>1829</v>
      </c>
      <c r="B6" s="145"/>
      <c r="C6" s="146"/>
      <c r="D6" s="146"/>
      <c r="E6" s="146"/>
      <c r="F6" s="147"/>
      <c r="G6" s="146"/>
    </row>
    <row r="7" spans="1:7" x14ac:dyDescent="0.25">
      <c r="A7" s="129"/>
      <c r="B7" s="129"/>
      <c r="C7" s="129"/>
      <c r="D7" s="129"/>
      <c r="E7" s="129"/>
      <c r="F7" s="148"/>
      <c r="G7" s="129"/>
    </row>
    <row r="8" spans="1:7" ht="15.75" x14ac:dyDescent="0.25">
      <c r="A8" s="114" t="s">
        <v>13</v>
      </c>
      <c r="B8" s="115" t="s">
        <v>12</v>
      </c>
      <c r="C8" s="116" t="s">
        <v>15</v>
      </c>
      <c r="D8" s="170" t="s">
        <v>521</v>
      </c>
      <c r="E8" s="116" t="s">
        <v>1</v>
      </c>
      <c r="F8" s="117" t="s">
        <v>8</v>
      </c>
      <c r="G8" s="114" t="s">
        <v>2</v>
      </c>
    </row>
    <row r="9" spans="1:7" ht="15.75" x14ac:dyDescent="0.25">
      <c r="A9" s="150">
        <v>1</v>
      </c>
      <c r="B9" s="151" t="s">
        <v>1037</v>
      </c>
      <c r="C9" s="116"/>
      <c r="D9" s="116"/>
      <c r="E9" s="116"/>
      <c r="F9" s="108">
        <v>0</v>
      </c>
      <c r="G9" s="114"/>
    </row>
    <row r="10" spans="1:7" ht="15.75" x14ac:dyDescent="0.25">
      <c r="A10" s="150">
        <v>2</v>
      </c>
      <c r="B10" s="151" t="s">
        <v>1060</v>
      </c>
      <c r="C10" s="116"/>
      <c r="D10" s="116"/>
      <c r="E10" s="116"/>
      <c r="F10" s="108">
        <v>0</v>
      </c>
      <c r="G10" s="77"/>
    </row>
    <row r="11" spans="1:7" ht="15.75" x14ac:dyDescent="0.25">
      <c r="A11" s="150">
        <v>3</v>
      </c>
      <c r="B11" s="151" t="s">
        <v>1816</v>
      </c>
      <c r="C11" s="116"/>
      <c r="D11" s="116"/>
      <c r="E11" s="116"/>
      <c r="F11" s="108">
        <v>0</v>
      </c>
      <c r="G11" s="77"/>
    </row>
    <row r="12" spans="1:7" ht="15.75" x14ac:dyDescent="0.25">
      <c r="A12" s="150">
        <v>4</v>
      </c>
      <c r="B12" s="151" t="s">
        <v>1817</v>
      </c>
      <c r="C12" s="116"/>
      <c r="D12" s="116"/>
      <c r="E12" s="116"/>
      <c r="F12" s="108">
        <v>0</v>
      </c>
      <c r="G12" s="77"/>
    </row>
    <row r="13" spans="1:7" ht="15.75" x14ac:dyDescent="0.25">
      <c r="A13" s="150">
        <v>5</v>
      </c>
      <c r="B13" s="151" t="s">
        <v>38</v>
      </c>
      <c r="C13" s="107"/>
      <c r="D13" s="107"/>
      <c r="E13" s="107"/>
      <c r="F13" s="108">
        <v>0</v>
      </c>
      <c r="G13" s="152"/>
    </row>
    <row r="14" spans="1:7" ht="15.75" x14ac:dyDescent="0.25">
      <c r="A14" s="150">
        <v>6</v>
      </c>
      <c r="B14" s="151" t="s">
        <v>227</v>
      </c>
      <c r="C14" s="107"/>
      <c r="D14" s="107"/>
      <c r="E14" s="107"/>
      <c r="F14" s="108">
        <v>0</v>
      </c>
      <c r="G14" s="152"/>
    </row>
    <row r="15" spans="1:7" ht="15.75" x14ac:dyDescent="0.25">
      <c r="A15" s="150">
        <v>7</v>
      </c>
      <c r="B15" s="151" t="s">
        <v>1818</v>
      </c>
      <c r="C15" s="107"/>
      <c r="D15" s="107"/>
      <c r="E15" s="107"/>
      <c r="F15" s="108">
        <v>0</v>
      </c>
      <c r="G15" s="152"/>
    </row>
    <row r="16" spans="1:7" ht="15.75" x14ac:dyDescent="0.25">
      <c r="A16" s="150">
        <v>8</v>
      </c>
      <c r="B16" s="151" t="s">
        <v>1819</v>
      </c>
      <c r="C16" s="107"/>
      <c r="D16" s="107"/>
      <c r="E16" s="107"/>
      <c r="F16" s="108">
        <v>0</v>
      </c>
      <c r="G16" s="152"/>
    </row>
    <row r="17" spans="1:7" ht="15.75" x14ac:dyDescent="0.25">
      <c r="A17" s="150">
        <v>9</v>
      </c>
      <c r="B17" s="151" t="s">
        <v>41</v>
      </c>
      <c r="C17" s="107"/>
      <c r="D17" s="107"/>
      <c r="E17" s="107"/>
      <c r="F17" s="108">
        <v>200000</v>
      </c>
      <c r="G17" s="152"/>
    </row>
    <row r="18" spans="1:7" ht="15.75" x14ac:dyDescent="0.25">
      <c r="A18" s="150">
        <v>10</v>
      </c>
      <c r="B18" s="151" t="s">
        <v>42</v>
      </c>
      <c r="C18" s="107"/>
      <c r="D18" s="107"/>
      <c r="E18" s="107"/>
      <c r="F18" s="108">
        <v>0</v>
      </c>
      <c r="G18" s="152"/>
    </row>
    <row r="19" spans="1:7" ht="15.75" x14ac:dyDescent="0.25">
      <c r="A19" s="150"/>
      <c r="B19" s="151"/>
      <c r="C19" s="107"/>
      <c r="D19" s="107"/>
      <c r="E19" s="107"/>
      <c r="F19" s="108"/>
      <c r="G19" s="152"/>
    </row>
    <row r="20" spans="1:7" ht="15.75" x14ac:dyDescent="0.25">
      <c r="A20" s="150"/>
      <c r="B20" s="151"/>
      <c r="C20" s="107"/>
      <c r="D20" s="107"/>
      <c r="E20" s="107"/>
      <c r="F20" s="108"/>
      <c r="G20" s="77">
        <f>SUM(F9:F19)</f>
        <v>200000</v>
      </c>
    </row>
    <row r="21" spans="1:7" ht="15.75" x14ac:dyDescent="0.25">
      <c r="A21" s="150"/>
      <c r="B21" s="151"/>
      <c r="C21" s="107"/>
      <c r="D21" s="107"/>
      <c r="E21" s="107"/>
      <c r="F21" s="108"/>
      <c r="G21" s="77"/>
    </row>
    <row r="22" spans="1:7" ht="15.75" x14ac:dyDescent="0.25">
      <c r="A22" s="150">
        <v>11</v>
      </c>
      <c r="B22" s="151" t="s">
        <v>1821</v>
      </c>
      <c r="C22" s="107" t="s">
        <v>1823</v>
      </c>
      <c r="D22" s="179" t="s">
        <v>1822</v>
      </c>
      <c r="E22" s="180"/>
      <c r="F22" s="108">
        <v>15440000</v>
      </c>
      <c r="G22" s="152"/>
    </row>
    <row r="23" spans="1:7" ht="15.75" x14ac:dyDescent="0.25">
      <c r="A23" s="150"/>
      <c r="B23" s="151"/>
      <c r="C23" s="107"/>
      <c r="D23" s="179"/>
      <c r="E23" s="180" t="s">
        <v>1832</v>
      </c>
      <c r="F23" s="108">
        <v>100000</v>
      </c>
      <c r="G23" s="152"/>
    </row>
    <row r="24" spans="1:7" ht="15.75" x14ac:dyDescent="0.25">
      <c r="A24" s="150"/>
      <c r="B24" s="151"/>
      <c r="C24" s="107"/>
      <c r="D24" s="179"/>
      <c r="E24" s="180" t="s">
        <v>272</v>
      </c>
      <c r="F24" s="108"/>
      <c r="G24" s="152">
        <f>F22-F23</f>
        <v>15340000</v>
      </c>
    </row>
    <row r="25" spans="1:7" ht="15.75" x14ac:dyDescent="0.25">
      <c r="A25" s="150"/>
      <c r="B25" s="151"/>
      <c r="C25" s="107"/>
      <c r="D25" s="179"/>
      <c r="E25" s="180"/>
      <c r="F25" s="108"/>
      <c r="G25" s="152"/>
    </row>
    <row r="26" spans="1:7" ht="15.75" x14ac:dyDescent="0.25">
      <c r="A26" s="150">
        <v>12</v>
      </c>
      <c r="B26" s="151" t="s">
        <v>1830</v>
      </c>
      <c r="C26" s="107"/>
      <c r="D26" s="179" t="s">
        <v>904</v>
      </c>
      <c r="E26" s="180" t="s">
        <v>272</v>
      </c>
      <c r="F26" s="108"/>
      <c r="G26" s="152">
        <f>20000000-15640000</f>
        <v>4360000</v>
      </c>
    </row>
    <row r="27" spans="1:7" ht="15.75" x14ac:dyDescent="0.25">
      <c r="A27" s="150"/>
      <c r="B27" s="151"/>
      <c r="C27" s="107"/>
      <c r="D27" s="107"/>
      <c r="E27" s="107"/>
      <c r="F27" s="108"/>
      <c r="G27" s="77"/>
    </row>
    <row r="28" spans="1:7" ht="15.75" x14ac:dyDescent="0.25">
      <c r="A28" s="150"/>
      <c r="B28" s="126"/>
      <c r="C28" s="151"/>
      <c r="D28" s="115" t="s">
        <v>43</v>
      </c>
      <c r="E28" s="126"/>
      <c r="F28" s="117">
        <f>G20+F22+G26</f>
        <v>20000000</v>
      </c>
      <c r="G28" s="156"/>
    </row>
    <row r="29" spans="1:7" ht="15.75" x14ac:dyDescent="0.25">
      <c r="A29" s="158"/>
      <c r="B29" s="146"/>
      <c r="C29" s="146"/>
      <c r="D29" s="146"/>
      <c r="E29" s="146"/>
      <c r="F29" s="147"/>
      <c r="G29" s="147"/>
    </row>
    <row r="30" spans="1:7" ht="15.75" x14ac:dyDescent="0.25">
      <c r="A30" s="158"/>
      <c r="B30" s="146" t="s">
        <v>1831</v>
      </c>
      <c r="C30" s="146"/>
      <c r="D30" s="146"/>
      <c r="E30" s="146"/>
      <c r="F30" s="147"/>
      <c r="G30" s="146"/>
    </row>
    <row r="31" spans="1:7" x14ac:dyDescent="0.25">
      <c r="A31" s="159"/>
      <c r="B31" s="160" t="s">
        <v>976</v>
      </c>
      <c r="C31" s="160" t="s">
        <v>31</v>
      </c>
      <c r="D31" s="129"/>
      <c r="E31" s="159" t="s">
        <v>36</v>
      </c>
      <c r="F31" s="148"/>
      <c r="G31" s="129"/>
    </row>
    <row r="32" spans="1:7" x14ac:dyDescent="0.25">
      <c r="A32" s="159"/>
      <c r="B32" s="129"/>
      <c r="C32" s="129"/>
      <c r="D32" s="129"/>
      <c r="E32" s="129"/>
      <c r="F32" s="148"/>
      <c r="G32" s="129"/>
    </row>
    <row r="33" spans="1:7" x14ac:dyDescent="0.25">
      <c r="A33" s="159"/>
      <c r="B33" s="129"/>
      <c r="C33" s="129"/>
      <c r="D33" s="129"/>
      <c r="E33" s="129"/>
      <c r="F33" s="148"/>
      <c r="G33" s="129"/>
    </row>
    <row r="34" spans="1:7" x14ac:dyDescent="0.25">
      <c r="A34" s="159"/>
      <c r="B34" s="129"/>
      <c r="C34" s="129"/>
      <c r="D34" s="129"/>
      <c r="E34" s="129"/>
      <c r="F34" s="148"/>
      <c r="G34" s="129"/>
    </row>
    <row r="35" spans="1:7" x14ac:dyDescent="0.25">
      <c r="A35" s="159"/>
      <c r="B35" s="129"/>
      <c r="C35" s="129"/>
      <c r="D35" s="129"/>
      <c r="E35" s="129"/>
      <c r="F35" s="148"/>
      <c r="G35" s="129"/>
    </row>
    <row r="36" spans="1:7" x14ac:dyDescent="0.25">
      <c r="A36" s="129"/>
      <c r="B36" s="161" t="s">
        <v>1732</v>
      </c>
      <c r="C36" s="162" t="s">
        <v>768</v>
      </c>
      <c r="D36" s="162"/>
      <c r="E36" s="162" t="s">
        <v>3</v>
      </c>
      <c r="F36" s="163" t="s">
        <v>1413</v>
      </c>
      <c r="G36" s="129"/>
    </row>
    <row r="37" spans="1:7" x14ac:dyDescent="0.25">
      <c r="A37" s="129"/>
      <c r="B37" s="160" t="s">
        <v>1731</v>
      </c>
      <c r="C37" s="129" t="s">
        <v>33</v>
      </c>
      <c r="D37" s="129"/>
      <c r="E37" s="129" t="s">
        <v>6</v>
      </c>
      <c r="F37" s="148" t="s">
        <v>37</v>
      </c>
      <c r="G37" s="129"/>
    </row>
    <row r="39" spans="1:7" ht="15.75" x14ac:dyDescent="0.25">
      <c r="A39" s="2" t="s">
        <v>0</v>
      </c>
      <c r="C39" s="174"/>
    </row>
    <row r="40" spans="1:7" ht="15.75" x14ac:dyDescent="0.25">
      <c r="A40" s="47" t="s">
        <v>1849</v>
      </c>
    </row>
    <row r="41" spans="1:7" ht="15.75" x14ac:dyDescent="0.25">
      <c r="A41" s="47"/>
    </row>
    <row r="42" spans="1:7" ht="15.75" x14ac:dyDescent="0.25">
      <c r="A42" s="184" t="s">
        <v>1835</v>
      </c>
      <c r="B42" s="184"/>
      <c r="C42" s="185"/>
      <c r="D42" s="185"/>
      <c r="E42" s="185"/>
      <c r="F42" s="186"/>
      <c r="G42" s="185"/>
    </row>
    <row r="43" spans="1:7" ht="15.75" x14ac:dyDescent="0.25">
      <c r="A43" s="145" t="s">
        <v>1836</v>
      </c>
      <c r="B43" s="145"/>
      <c r="C43" s="146"/>
      <c r="D43" s="146"/>
      <c r="E43" s="146"/>
      <c r="F43" s="147"/>
      <c r="G43" s="146"/>
    </row>
    <row r="44" spans="1:7" ht="15.75" x14ac:dyDescent="0.25">
      <c r="A44" s="145" t="s">
        <v>1837</v>
      </c>
      <c r="B44" s="145"/>
      <c r="C44" s="146"/>
      <c r="D44" s="146"/>
      <c r="E44" s="146"/>
      <c r="F44" s="147"/>
      <c r="G44" s="146"/>
    </row>
    <row r="45" spans="1:7" x14ac:dyDescent="0.25">
      <c r="A45" s="129"/>
      <c r="B45" s="129"/>
      <c r="C45" s="129"/>
      <c r="D45" s="129"/>
      <c r="E45" s="129"/>
      <c r="F45" s="148"/>
      <c r="G45" s="129"/>
    </row>
    <row r="46" spans="1:7" ht="15.75" x14ac:dyDescent="0.25">
      <c r="A46" s="114" t="s">
        <v>13</v>
      </c>
      <c r="B46" s="115" t="s">
        <v>12</v>
      </c>
      <c r="C46" s="116" t="s">
        <v>15</v>
      </c>
      <c r="D46" s="170" t="s">
        <v>521</v>
      </c>
      <c r="E46" s="116" t="s">
        <v>1</v>
      </c>
      <c r="F46" s="117" t="s">
        <v>8</v>
      </c>
      <c r="G46" s="114" t="s">
        <v>2</v>
      </c>
    </row>
    <row r="47" spans="1:7" ht="15.75" x14ac:dyDescent="0.25">
      <c r="A47" s="150">
        <v>1</v>
      </c>
      <c r="B47" s="151" t="s">
        <v>1037</v>
      </c>
      <c r="C47" s="116"/>
      <c r="D47" s="116"/>
      <c r="E47" s="116"/>
      <c r="F47" s="108">
        <v>779700</v>
      </c>
      <c r="G47" s="114"/>
    </row>
    <row r="48" spans="1:7" ht="15.75" x14ac:dyDescent="0.25">
      <c r="A48" s="150">
        <v>2</v>
      </c>
      <c r="B48" s="151" t="s">
        <v>1060</v>
      </c>
      <c r="C48" s="116"/>
      <c r="D48" s="116"/>
      <c r="E48" s="116"/>
      <c r="F48" s="108">
        <v>45138500</v>
      </c>
      <c r="G48" s="77"/>
    </row>
    <row r="49" spans="1:9" ht="15.75" x14ac:dyDescent="0.25">
      <c r="A49" s="150">
        <v>3</v>
      </c>
      <c r="B49" s="151" t="s">
        <v>1816</v>
      </c>
      <c r="C49" s="116"/>
      <c r="D49" s="116"/>
      <c r="E49" s="116"/>
      <c r="F49" s="108">
        <v>0</v>
      </c>
      <c r="G49" s="77"/>
    </row>
    <row r="50" spans="1:9" ht="15.75" x14ac:dyDescent="0.25">
      <c r="A50" s="150">
        <v>4</v>
      </c>
      <c r="B50" s="151" t="s">
        <v>1817</v>
      </c>
      <c r="C50" s="116"/>
      <c r="D50" s="116"/>
      <c r="E50" s="116"/>
      <c r="F50" s="108">
        <v>0</v>
      </c>
      <c r="G50" s="77"/>
    </row>
    <row r="51" spans="1:9" ht="15.75" x14ac:dyDescent="0.25">
      <c r="A51" s="150">
        <v>5</v>
      </c>
      <c r="B51" s="151" t="s">
        <v>38</v>
      </c>
      <c r="C51" s="107"/>
      <c r="D51" s="107"/>
      <c r="E51" s="107"/>
      <c r="F51" s="108">
        <v>1147955</v>
      </c>
      <c r="G51" s="152"/>
    </row>
    <row r="52" spans="1:9" ht="15.75" x14ac:dyDescent="0.25">
      <c r="A52" s="150">
        <v>6</v>
      </c>
      <c r="B52" s="151" t="s">
        <v>227</v>
      </c>
      <c r="C52" s="107"/>
      <c r="D52" s="107"/>
      <c r="E52" s="107"/>
      <c r="F52" s="108">
        <v>0</v>
      </c>
      <c r="G52" s="152"/>
    </row>
    <row r="53" spans="1:9" ht="15.75" x14ac:dyDescent="0.25">
      <c r="A53" s="150">
        <v>7</v>
      </c>
      <c r="B53" s="151" t="s">
        <v>1818</v>
      </c>
      <c r="C53" s="107"/>
      <c r="D53" s="107"/>
      <c r="E53" s="107"/>
      <c r="F53" s="108">
        <v>0</v>
      </c>
      <c r="G53" s="152"/>
    </row>
    <row r="54" spans="1:9" ht="15.75" x14ac:dyDescent="0.25">
      <c r="A54" s="150">
        <v>8</v>
      </c>
      <c r="B54" s="151" t="s">
        <v>1819</v>
      </c>
      <c r="C54" s="107"/>
      <c r="D54" s="107"/>
      <c r="E54" s="107"/>
      <c r="F54" s="108">
        <v>0</v>
      </c>
      <c r="G54" s="152"/>
    </row>
    <row r="55" spans="1:9" ht="15.75" x14ac:dyDescent="0.25">
      <c r="A55" s="150">
        <v>9</v>
      </c>
      <c r="B55" s="151" t="s">
        <v>41</v>
      </c>
      <c r="C55" s="107"/>
      <c r="D55" s="107"/>
      <c r="E55" s="107"/>
      <c r="F55" s="108">
        <v>380000</v>
      </c>
      <c r="G55" s="152"/>
    </row>
    <row r="56" spans="1:9" ht="15.75" x14ac:dyDescent="0.25">
      <c r="A56" s="150">
        <v>10</v>
      </c>
      <c r="B56" s="151" t="s">
        <v>42</v>
      </c>
      <c r="C56" s="107"/>
      <c r="D56" s="107"/>
      <c r="E56" s="107"/>
      <c r="F56" s="108">
        <v>200000</v>
      </c>
      <c r="G56" s="152"/>
    </row>
    <row r="57" spans="1:9" ht="15.75" x14ac:dyDescent="0.25">
      <c r="A57" s="150"/>
      <c r="B57" s="151"/>
      <c r="C57" s="107"/>
      <c r="D57" s="107"/>
      <c r="E57" s="107"/>
      <c r="F57" s="108"/>
      <c r="G57" s="152"/>
    </row>
    <row r="58" spans="1:9" ht="15.75" x14ac:dyDescent="0.25">
      <c r="A58" s="150"/>
      <c r="B58" s="151"/>
      <c r="C58" s="107"/>
      <c r="D58" s="107"/>
      <c r="E58" s="107"/>
      <c r="F58" s="108"/>
      <c r="G58" s="77">
        <f>SUM(F47:F57)</f>
        <v>47646155</v>
      </c>
    </row>
    <row r="59" spans="1:9" ht="15.75" x14ac:dyDescent="0.25">
      <c r="A59" s="150"/>
      <c r="B59" s="151"/>
      <c r="C59" s="107"/>
      <c r="D59" s="195"/>
      <c r="E59" s="107"/>
      <c r="F59" s="108"/>
      <c r="G59" s="77"/>
    </row>
    <row r="60" spans="1:9" ht="15.75" x14ac:dyDescent="0.25">
      <c r="A60" s="150">
        <v>11</v>
      </c>
      <c r="B60" s="18" t="s">
        <v>319</v>
      </c>
      <c r="C60" s="154" t="s">
        <v>1838</v>
      </c>
      <c r="D60" s="197" t="s">
        <v>1845</v>
      </c>
      <c r="E60" s="136" t="s">
        <v>272</v>
      </c>
      <c r="F60" s="108" t="s">
        <v>1844</v>
      </c>
      <c r="G60" s="152">
        <v>11549900</v>
      </c>
      <c r="H60" s="152">
        <v>11549880</v>
      </c>
      <c r="I60" s="131" t="s">
        <v>1843</v>
      </c>
    </row>
    <row r="61" spans="1:9" ht="15.75" x14ac:dyDescent="0.25">
      <c r="A61" s="150">
        <v>12</v>
      </c>
      <c r="B61" s="18" t="s">
        <v>717</v>
      </c>
      <c r="C61" s="194" t="s">
        <v>1839</v>
      </c>
      <c r="D61" s="197" t="s">
        <v>1845</v>
      </c>
      <c r="E61" s="136" t="s">
        <v>272</v>
      </c>
      <c r="F61" s="108" t="s">
        <v>1844</v>
      </c>
      <c r="G61" s="152">
        <v>13364300</v>
      </c>
      <c r="H61" s="152">
        <v>13364274</v>
      </c>
      <c r="I61" s="131"/>
    </row>
    <row r="62" spans="1:9" ht="15.75" x14ac:dyDescent="0.25">
      <c r="A62" s="150">
        <v>13</v>
      </c>
      <c r="B62" s="18" t="s">
        <v>837</v>
      </c>
      <c r="C62" s="194" t="s">
        <v>1840</v>
      </c>
      <c r="D62" s="197" t="s">
        <v>1845</v>
      </c>
      <c r="E62" s="136" t="s">
        <v>272</v>
      </c>
      <c r="F62" s="108" t="s">
        <v>1844</v>
      </c>
      <c r="G62" s="152">
        <v>7031900</v>
      </c>
      <c r="H62" s="152">
        <v>7031876</v>
      </c>
      <c r="I62" s="131"/>
    </row>
    <row r="63" spans="1:9" ht="15.75" x14ac:dyDescent="0.25">
      <c r="A63" s="150"/>
      <c r="B63" s="151"/>
      <c r="C63" s="107"/>
      <c r="D63" s="196"/>
      <c r="E63" s="180"/>
      <c r="F63" s="108"/>
      <c r="G63" s="152"/>
    </row>
    <row r="64" spans="1:9" ht="15.75" x14ac:dyDescent="0.25">
      <c r="A64" s="150">
        <v>14</v>
      </c>
      <c r="B64" s="18" t="s">
        <v>1841</v>
      </c>
      <c r="C64" s="119"/>
      <c r="D64" s="180"/>
      <c r="E64" s="180" t="s">
        <v>611</v>
      </c>
      <c r="F64" s="108"/>
      <c r="G64" s="152">
        <v>6053900</v>
      </c>
    </row>
    <row r="65" spans="1:7" ht="15.75" x14ac:dyDescent="0.25">
      <c r="A65" s="150"/>
      <c r="B65" s="18" t="s">
        <v>1842</v>
      </c>
      <c r="C65" s="119"/>
      <c r="D65" s="180"/>
      <c r="E65" s="107"/>
      <c r="F65" s="108"/>
      <c r="G65" s="152"/>
    </row>
    <row r="66" spans="1:7" ht="15.75" x14ac:dyDescent="0.25">
      <c r="A66" s="150"/>
      <c r="B66" s="151"/>
      <c r="C66" s="107"/>
      <c r="D66" s="107"/>
      <c r="E66" s="107"/>
      <c r="F66" s="108"/>
      <c r="G66" s="77"/>
    </row>
    <row r="67" spans="1:7" ht="15.75" x14ac:dyDescent="0.25">
      <c r="A67" s="150"/>
      <c r="B67" s="126"/>
      <c r="C67" s="151"/>
      <c r="D67" s="151"/>
      <c r="E67" s="115" t="s">
        <v>43</v>
      </c>
      <c r="F67" s="108"/>
      <c r="G67" s="156">
        <f>SUM(G58:G66)</f>
        <v>85646155</v>
      </c>
    </row>
    <row r="68" spans="1:7" ht="15.75" x14ac:dyDescent="0.25">
      <c r="A68" s="187"/>
      <c r="B68" s="188"/>
      <c r="C68" s="189"/>
      <c r="D68" s="190"/>
      <c r="E68" s="191"/>
      <c r="F68" s="192"/>
      <c r="G68" s="193"/>
    </row>
    <row r="69" spans="1:7" ht="15.75" x14ac:dyDescent="0.25">
      <c r="A69" s="158"/>
      <c r="B69" s="146" t="s">
        <v>1850</v>
      </c>
      <c r="C69" s="146"/>
      <c r="D69" s="146"/>
      <c r="E69" s="146"/>
      <c r="F69" s="147"/>
      <c r="G69" s="146"/>
    </row>
    <row r="70" spans="1:7" x14ac:dyDescent="0.25">
      <c r="A70" s="159"/>
      <c r="B70" s="160" t="s">
        <v>976</v>
      </c>
      <c r="C70" s="160" t="s">
        <v>31</v>
      </c>
      <c r="D70" s="129"/>
      <c r="E70" s="159" t="s">
        <v>36</v>
      </c>
      <c r="F70" s="148"/>
      <c r="G70" s="129"/>
    </row>
    <row r="71" spans="1:7" x14ac:dyDescent="0.25">
      <c r="A71" s="159"/>
      <c r="B71" s="129"/>
      <c r="C71" s="129"/>
      <c r="D71" s="129"/>
      <c r="E71" s="129"/>
      <c r="F71" s="148"/>
      <c r="G71" s="129"/>
    </row>
    <row r="72" spans="1:7" x14ac:dyDescent="0.25">
      <c r="A72" s="159"/>
      <c r="B72" s="129"/>
      <c r="C72" s="129"/>
      <c r="D72" s="129"/>
      <c r="E72" s="129"/>
      <c r="F72" s="148"/>
      <c r="G72" s="129"/>
    </row>
    <row r="73" spans="1:7" x14ac:dyDescent="0.25">
      <c r="A73" s="159"/>
      <c r="B73" s="129"/>
      <c r="C73" s="129"/>
      <c r="D73" s="129"/>
      <c r="E73" s="129"/>
      <c r="F73" s="148"/>
      <c r="G73" s="129"/>
    </row>
    <row r="74" spans="1:7" x14ac:dyDescent="0.25">
      <c r="A74" s="159"/>
      <c r="B74" s="129"/>
      <c r="C74" s="129"/>
      <c r="D74" s="129"/>
      <c r="E74" s="129"/>
      <c r="F74" s="148"/>
      <c r="G74" s="129"/>
    </row>
    <row r="75" spans="1:7" x14ac:dyDescent="0.25">
      <c r="A75" s="129"/>
      <c r="B75" s="161" t="s">
        <v>1732</v>
      </c>
      <c r="C75" s="162" t="s">
        <v>768</v>
      </c>
      <c r="D75" s="162"/>
      <c r="E75" s="162" t="s">
        <v>3</v>
      </c>
      <c r="F75" s="163" t="s">
        <v>1413</v>
      </c>
      <c r="G75" s="129"/>
    </row>
    <row r="76" spans="1:7" x14ac:dyDescent="0.25">
      <c r="A76" s="129"/>
      <c r="B76" s="160" t="s">
        <v>1731</v>
      </c>
      <c r="C76" s="129" t="s">
        <v>33</v>
      </c>
      <c r="D76" s="129"/>
      <c r="E76" s="129" t="s">
        <v>6</v>
      </c>
      <c r="F76" s="148" t="s">
        <v>37</v>
      </c>
      <c r="G76" s="129"/>
    </row>
    <row r="78" spans="1:7" ht="15.75" x14ac:dyDescent="0.25">
      <c r="A78" s="2" t="s">
        <v>0</v>
      </c>
      <c r="C78" s="174"/>
    </row>
    <row r="79" spans="1:7" ht="15.75" x14ac:dyDescent="0.25">
      <c r="A79" s="47" t="s">
        <v>1851</v>
      </c>
    </row>
    <row r="80" spans="1:7" ht="15.75" x14ac:dyDescent="0.25">
      <c r="A80" s="47"/>
      <c r="D80" s="199"/>
    </row>
    <row r="81" spans="1:7" ht="15.75" x14ac:dyDescent="0.25">
      <c r="A81" s="184" t="s">
        <v>1846</v>
      </c>
      <c r="B81" s="184"/>
      <c r="C81" s="185"/>
      <c r="D81" s="185"/>
      <c r="E81" s="185"/>
      <c r="F81" s="186"/>
      <c r="G81" s="185"/>
    </row>
    <row r="82" spans="1:7" ht="15.75" x14ac:dyDescent="0.25">
      <c r="A82" s="145" t="s">
        <v>1847</v>
      </c>
      <c r="B82" s="145"/>
      <c r="C82" s="146"/>
      <c r="D82" s="146"/>
      <c r="E82" s="146"/>
      <c r="F82" s="147"/>
      <c r="G82" s="146"/>
    </row>
    <row r="83" spans="1:7" ht="15.75" x14ac:dyDescent="0.25">
      <c r="A83" s="145" t="s">
        <v>1848</v>
      </c>
      <c r="B83" s="145"/>
      <c r="C83" s="146"/>
      <c r="D83" s="146"/>
      <c r="E83" s="146"/>
      <c r="F83" s="147"/>
      <c r="G83" s="146"/>
    </row>
    <row r="84" spans="1:7" x14ac:dyDescent="0.25">
      <c r="A84" s="129"/>
      <c r="B84" s="129"/>
      <c r="C84" s="129"/>
      <c r="D84" s="129"/>
      <c r="E84" s="129"/>
      <c r="F84" s="148"/>
      <c r="G84" s="129"/>
    </row>
    <row r="85" spans="1:7" ht="15.75" x14ac:dyDescent="0.25">
      <c r="A85" s="114" t="s">
        <v>13</v>
      </c>
      <c r="B85" s="115" t="s">
        <v>12</v>
      </c>
      <c r="C85" s="116" t="s">
        <v>15</v>
      </c>
      <c r="D85" s="170" t="s">
        <v>521</v>
      </c>
      <c r="E85" s="116" t="s">
        <v>1</v>
      </c>
      <c r="F85" s="117" t="s">
        <v>8</v>
      </c>
      <c r="G85" s="114" t="s">
        <v>2</v>
      </c>
    </row>
    <row r="86" spans="1:7" ht="15.75" x14ac:dyDescent="0.25">
      <c r="A86" s="150">
        <v>1</v>
      </c>
      <c r="B86" s="151" t="s">
        <v>1037</v>
      </c>
      <c r="C86" s="116"/>
      <c r="D86" s="116"/>
      <c r="E86" s="116"/>
      <c r="F86" s="108">
        <v>0</v>
      </c>
      <c r="G86" s="114"/>
    </row>
    <row r="87" spans="1:7" ht="15.75" x14ac:dyDescent="0.25">
      <c r="A87" s="150">
        <v>2</v>
      </c>
      <c r="B87" s="151" t="s">
        <v>1060</v>
      </c>
      <c r="C87" s="116"/>
      <c r="D87" s="116"/>
      <c r="E87" s="116"/>
      <c r="F87" s="108">
        <v>6981176</v>
      </c>
      <c r="G87" s="77"/>
    </row>
    <row r="88" spans="1:7" ht="15.75" x14ac:dyDescent="0.25">
      <c r="A88" s="150">
        <v>3</v>
      </c>
      <c r="B88" s="151" t="s">
        <v>1816</v>
      </c>
      <c r="C88" s="116"/>
      <c r="D88" s="116"/>
      <c r="E88" s="116"/>
      <c r="F88" s="108">
        <v>0</v>
      </c>
      <c r="G88" s="77"/>
    </row>
    <row r="89" spans="1:7" ht="15.75" x14ac:dyDescent="0.25">
      <c r="A89" s="150">
        <v>4</v>
      </c>
      <c r="B89" s="151" t="s">
        <v>1817</v>
      </c>
      <c r="C89" s="116"/>
      <c r="D89" s="116"/>
      <c r="E89" s="116"/>
      <c r="F89" s="108">
        <v>0</v>
      </c>
      <c r="G89" s="77"/>
    </row>
    <row r="90" spans="1:7" ht="15.75" x14ac:dyDescent="0.25">
      <c r="A90" s="150">
        <v>5</v>
      </c>
      <c r="B90" s="151" t="s">
        <v>38</v>
      </c>
      <c r="C90" s="107"/>
      <c r="D90" s="107"/>
      <c r="E90" s="107"/>
      <c r="F90" s="108">
        <v>174529</v>
      </c>
      <c r="G90" s="152"/>
    </row>
    <row r="91" spans="1:7" ht="15.75" x14ac:dyDescent="0.25">
      <c r="A91" s="150">
        <v>6</v>
      </c>
      <c r="B91" s="151" t="s">
        <v>227</v>
      </c>
      <c r="C91" s="107"/>
      <c r="D91" s="107"/>
      <c r="E91" s="107"/>
      <c r="F91" s="108">
        <v>0</v>
      </c>
      <c r="G91" s="152"/>
    </row>
    <row r="92" spans="1:7" ht="15.75" x14ac:dyDescent="0.25">
      <c r="A92" s="150">
        <v>7</v>
      </c>
      <c r="B92" s="151" t="s">
        <v>1818</v>
      </c>
      <c r="C92" s="107"/>
      <c r="D92" s="107"/>
      <c r="E92" s="107"/>
      <c r="F92" s="108">
        <v>0</v>
      </c>
      <c r="G92" s="152"/>
    </row>
    <row r="93" spans="1:7" ht="15.75" x14ac:dyDescent="0.25">
      <c r="A93" s="150">
        <v>8</v>
      </c>
      <c r="B93" s="151" t="s">
        <v>1819</v>
      </c>
      <c r="C93" s="107"/>
      <c r="D93" s="107"/>
      <c r="E93" s="107"/>
      <c r="F93" s="108">
        <v>0</v>
      </c>
      <c r="G93" s="152"/>
    </row>
    <row r="94" spans="1:7" ht="15.75" x14ac:dyDescent="0.25">
      <c r="A94" s="150">
        <v>9</v>
      </c>
      <c r="B94" s="151" t="s">
        <v>41</v>
      </c>
      <c r="C94" s="107"/>
      <c r="D94" s="107"/>
      <c r="E94" s="107"/>
      <c r="F94" s="108">
        <v>0</v>
      </c>
      <c r="G94" s="152"/>
    </row>
    <row r="95" spans="1:7" ht="15.75" x14ac:dyDescent="0.25">
      <c r="A95" s="150">
        <v>10</v>
      </c>
      <c r="B95" s="151" t="s">
        <v>42</v>
      </c>
      <c r="C95" s="107"/>
      <c r="D95" s="107"/>
      <c r="E95" s="107"/>
      <c r="F95" s="108">
        <v>0</v>
      </c>
      <c r="G95" s="152"/>
    </row>
    <row r="96" spans="1:7" ht="15.75" x14ac:dyDescent="0.25">
      <c r="A96" s="150"/>
      <c r="B96" s="151"/>
      <c r="C96" s="107"/>
      <c r="D96" s="107"/>
      <c r="E96" s="107"/>
      <c r="F96" s="108"/>
      <c r="G96" s="152"/>
    </row>
    <row r="97" spans="1:7" ht="15.75" x14ac:dyDescent="0.25">
      <c r="A97" s="150"/>
      <c r="B97" s="151"/>
      <c r="C97" s="107"/>
      <c r="D97" s="107"/>
      <c r="E97" s="107"/>
      <c r="F97" s="108"/>
      <c r="G97" s="77">
        <f>SUM(F86:F96)</f>
        <v>7155705</v>
      </c>
    </row>
    <row r="98" spans="1:7" ht="15.75" x14ac:dyDescent="0.25">
      <c r="A98" s="150"/>
      <c r="B98" s="151"/>
      <c r="C98" s="107"/>
      <c r="D98" s="107"/>
      <c r="E98" s="107"/>
      <c r="F98" s="108"/>
      <c r="G98" s="77"/>
    </row>
    <row r="99" spans="1:7" ht="15.75" x14ac:dyDescent="0.25">
      <c r="A99" s="150">
        <v>11</v>
      </c>
      <c r="B99" s="151" t="s">
        <v>1821</v>
      </c>
      <c r="C99" s="107" t="s">
        <v>1823</v>
      </c>
      <c r="D99" s="179" t="s">
        <v>1822</v>
      </c>
      <c r="E99" s="180"/>
      <c r="F99" s="108">
        <v>3480000</v>
      </c>
      <c r="G99" s="152"/>
    </row>
    <row r="100" spans="1:7" ht="15.75" x14ac:dyDescent="0.25">
      <c r="A100" s="150"/>
      <c r="B100" s="151"/>
      <c r="C100" s="107"/>
      <c r="D100" s="179"/>
      <c r="E100" s="180" t="s">
        <v>1832</v>
      </c>
      <c r="F100" s="108">
        <v>100000</v>
      </c>
      <c r="G100" s="152"/>
    </row>
    <row r="101" spans="1:7" ht="15.75" x14ac:dyDescent="0.25">
      <c r="A101" s="150"/>
      <c r="B101" s="151"/>
      <c r="C101" s="107"/>
      <c r="D101" s="179"/>
      <c r="E101" s="198" t="s">
        <v>272</v>
      </c>
      <c r="F101" s="117"/>
      <c r="G101" s="77">
        <f>F99-F100</f>
        <v>3380000</v>
      </c>
    </row>
    <row r="102" spans="1:7" ht="15.75" x14ac:dyDescent="0.25">
      <c r="A102" s="150"/>
      <c r="B102" s="151"/>
      <c r="C102" s="107"/>
      <c r="D102" s="179"/>
      <c r="E102" s="180"/>
      <c r="F102" s="108"/>
      <c r="G102" s="152"/>
    </row>
    <row r="103" spans="1:7" ht="15.75" x14ac:dyDescent="0.25">
      <c r="A103" s="150"/>
      <c r="B103" s="126"/>
      <c r="C103" s="151"/>
      <c r="D103" s="115" t="s">
        <v>43</v>
      </c>
      <c r="E103" s="126"/>
      <c r="F103" s="117"/>
      <c r="G103" s="156">
        <f>G97+F99</f>
        <v>10635705</v>
      </c>
    </row>
    <row r="104" spans="1:7" ht="15.75" x14ac:dyDescent="0.25">
      <c r="A104" s="158"/>
      <c r="B104" s="146"/>
      <c r="C104" s="146"/>
      <c r="D104" s="146"/>
      <c r="E104" s="146"/>
      <c r="F104" s="147"/>
      <c r="G104" s="147"/>
    </row>
    <row r="105" spans="1:7" ht="15.75" x14ac:dyDescent="0.25">
      <c r="A105" s="158"/>
      <c r="B105" s="146" t="s">
        <v>1852</v>
      </c>
      <c r="C105" s="146"/>
      <c r="D105" s="146"/>
      <c r="E105" s="146"/>
      <c r="F105" s="147"/>
      <c r="G105" s="146"/>
    </row>
    <row r="106" spans="1:7" x14ac:dyDescent="0.25">
      <c r="A106" s="159"/>
      <c r="B106" s="160" t="s">
        <v>976</v>
      </c>
      <c r="C106" s="160" t="s">
        <v>31</v>
      </c>
      <c r="D106" s="129"/>
      <c r="E106" s="159" t="s">
        <v>36</v>
      </c>
      <c r="F106" s="148"/>
      <c r="G106" s="129"/>
    </row>
    <row r="107" spans="1:7" x14ac:dyDescent="0.25">
      <c r="A107" s="159"/>
      <c r="B107" s="129"/>
      <c r="C107" s="129"/>
      <c r="D107" s="129"/>
      <c r="E107" s="129"/>
      <c r="F107" s="148"/>
      <c r="G107" s="129"/>
    </row>
    <row r="108" spans="1:7" x14ac:dyDescent="0.25">
      <c r="A108" s="159"/>
      <c r="B108" s="129"/>
      <c r="C108" s="129"/>
      <c r="D108" s="129"/>
      <c r="E108" s="129"/>
      <c r="F108" s="148"/>
      <c r="G108" s="129"/>
    </row>
    <row r="109" spans="1:7" x14ac:dyDescent="0.25">
      <c r="A109" s="159"/>
      <c r="B109" s="129"/>
      <c r="C109" s="129"/>
      <c r="D109" s="129"/>
      <c r="E109" s="129"/>
      <c r="F109" s="148"/>
      <c r="G109" s="129"/>
    </row>
    <row r="110" spans="1:7" x14ac:dyDescent="0.25">
      <c r="A110" s="159"/>
      <c r="B110" s="129"/>
      <c r="C110" s="129"/>
      <c r="D110" s="129"/>
      <c r="E110" s="129"/>
      <c r="F110" s="148"/>
      <c r="G110" s="129"/>
    </row>
    <row r="111" spans="1:7" x14ac:dyDescent="0.25">
      <c r="A111" s="129"/>
      <c r="B111" s="161" t="s">
        <v>1732</v>
      </c>
      <c r="C111" s="162" t="s">
        <v>768</v>
      </c>
      <c r="D111" s="162"/>
      <c r="E111" s="162" t="s">
        <v>3</v>
      </c>
      <c r="F111" s="163" t="s">
        <v>1413</v>
      </c>
      <c r="G111" s="129"/>
    </row>
    <row r="112" spans="1:7" x14ac:dyDescent="0.25">
      <c r="A112" s="129"/>
      <c r="B112" s="160" t="s">
        <v>1731</v>
      </c>
      <c r="C112" s="129" t="s">
        <v>33</v>
      </c>
      <c r="D112" s="129"/>
      <c r="E112" s="129" t="s">
        <v>6</v>
      </c>
      <c r="F112" s="148" t="s">
        <v>37</v>
      </c>
      <c r="G112" s="129"/>
    </row>
  </sheetData>
  <pageMargins left="0.7" right="0.7" top="0.75" bottom="0.75" header="0.3" footer="0.3"/>
  <pageSetup paperSize="5" scale="80" orientation="landscape" horizontalDpi="4294967293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10" workbookViewId="0">
      <selection activeCell="B29" sqref="B29"/>
    </sheetView>
  </sheetViews>
  <sheetFormatPr defaultRowHeight="15" x14ac:dyDescent="0.25"/>
  <cols>
    <col min="1" max="1" width="3.28515625" style="1" customWidth="1"/>
    <col min="2" max="2" width="50" style="1" customWidth="1"/>
    <col min="3" max="3" width="21.42578125" style="1" bestFit="1" customWidth="1"/>
    <col min="4" max="4" width="19" style="1" customWidth="1"/>
    <col min="5" max="5" width="16" style="1" customWidth="1"/>
    <col min="6" max="6" width="28.42578125" style="1" customWidth="1"/>
    <col min="7" max="7" width="14.42578125" style="1" customWidth="1"/>
    <col min="8" max="8" width="12.7109375" style="1" bestFit="1" customWidth="1"/>
    <col min="9" max="16384" width="9.140625" style="1"/>
  </cols>
  <sheetData>
    <row r="1" spans="1:7" ht="15.75" x14ac:dyDescent="0.25">
      <c r="A1" s="2" t="s">
        <v>0</v>
      </c>
      <c r="C1" s="174"/>
    </row>
    <row r="2" spans="1:7" ht="15.75" x14ac:dyDescent="0.25">
      <c r="A2" s="47" t="s">
        <v>1853</v>
      </c>
    </row>
    <row r="3" spans="1:7" ht="15.75" x14ac:dyDescent="0.25">
      <c r="A3" s="47"/>
    </row>
    <row r="4" spans="1:7" ht="15.75" x14ac:dyDescent="0.25">
      <c r="A4" s="184" t="s">
        <v>1854</v>
      </c>
      <c r="B4" s="184"/>
      <c r="C4" s="185"/>
      <c r="D4" s="185"/>
      <c r="E4" s="185"/>
      <c r="F4" s="186"/>
      <c r="G4" s="185"/>
    </row>
    <row r="5" spans="1:7" ht="15.75" x14ac:dyDescent="0.25">
      <c r="A5" s="145" t="s">
        <v>1855</v>
      </c>
      <c r="B5" s="145"/>
      <c r="C5" s="146"/>
      <c r="D5" s="146"/>
      <c r="E5" s="146"/>
      <c r="F5" s="147"/>
      <c r="G5" s="146"/>
    </row>
    <row r="6" spans="1:7" ht="15.75" x14ac:dyDescent="0.25">
      <c r="A6" s="145" t="s">
        <v>1860</v>
      </c>
      <c r="B6" s="145"/>
      <c r="C6" s="146"/>
      <c r="D6" s="146"/>
      <c r="E6" s="146"/>
      <c r="F6" s="147"/>
      <c r="G6" s="146"/>
    </row>
    <row r="7" spans="1:7" ht="15.75" x14ac:dyDescent="0.25">
      <c r="A7" s="200" t="s">
        <v>1856</v>
      </c>
      <c r="B7" s="145"/>
      <c r="C7" s="146"/>
      <c r="D7" s="146"/>
      <c r="E7" s="146"/>
      <c r="F7" s="147"/>
      <c r="G7" s="146"/>
    </row>
    <row r="8" spans="1:7" x14ac:dyDescent="0.25">
      <c r="A8" s="129"/>
      <c r="B8" s="129"/>
      <c r="C8" s="129"/>
      <c r="D8" s="129"/>
      <c r="E8" s="129"/>
      <c r="F8" s="148"/>
      <c r="G8" s="129"/>
    </row>
    <row r="9" spans="1:7" ht="15.75" x14ac:dyDescent="0.25">
      <c r="A9" s="114" t="s">
        <v>13</v>
      </c>
      <c r="B9" s="115" t="s">
        <v>12</v>
      </c>
      <c r="C9" s="116" t="s">
        <v>15</v>
      </c>
      <c r="D9" s="170" t="s">
        <v>521</v>
      </c>
      <c r="E9" s="116" t="s">
        <v>1</v>
      </c>
      <c r="F9" s="117" t="s">
        <v>8</v>
      </c>
      <c r="G9" s="114" t="s">
        <v>2</v>
      </c>
    </row>
    <row r="10" spans="1:7" ht="15.75" x14ac:dyDescent="0.25">
      <c r="A10" s="150">
        <v>1</v>
      </c>
      <c r="B10" s="151" t="s">
        <v>39</v>
      </c>
      <c r="C10" s="116"/>
      <c r="D10" s="116"/>
      <c r="E10" s="116"/>
      <c r="F10" s="108">
        <v>14165400</v>
      </c>
      <c r="G10" s="114"/>
    </row>
    <row r="11" spans="1:7" ht="15.75" x14ac:dyDescent="0.25">
      <c r="A11" s="150">
        <v>2</v>
      </c>
      <c r="B11" s="151" t="s">
        <v>1060</v>
      </c>
      <c r="C11" s="116"/>
      <c r="D11" s="116"/>
      <c r="E11" s="116"/>
      <c r="F11" s="108">
        <v>0</v>
      </c>
      <c r="G11" s="77"/>
    </row>
    <row r="12" spans="1:7" ht="15.75" x14ac:dyDescent="0.25">
      <c r="A12" s="150">
        <v>3</v>
      </c>
      <c r="B12" s="151" t="s">
        <v>1816</v>
      </c>
      <c r="C12" s="116"/>
      <c r="D12" s="116"/>
      <c r="E12" s="116"/>
      <c r="F12" s="108">
        <v>0</v>
      </c>
      <c r="G12" s="77"/>
    </row>
    <row r="13" spans="1:7" ht="15.75" x14ac:dyDescent="0.25">
      <c r="A13" s="150">
        <v>4</v>
      </c>
      <c r="B13" s="151" t="s">
        <v>1817</v>
      </c>
      <c r="C13" s="116"/>
      <c r="D13" s="116"/>
      <c r="E13" s="116"/>
      <c r="F13" s="108">
        <v>0</v>
      </c>
      <c r="G13" s="77"/>
    </row>
    <row r="14" spans="1:7" ht="15.75" x14ac:dyDescent="0.25">
      <c r="A14" s="150">
        <v>5</v>
      </c>
      <c r="B14" s="151" t="s">
        <v>38</v>
      </c>
      <c r="C14" s="107"/>
      <c r="D14" s="107"/>
      <c r="E14" s="107"/>
      <c r="F14" s="108">
        <v>354135</v>
      </c>
      <c r="G14" s="152"/>
    </row>
    <row r="15" spans="1:7" ht="15.75" x14ac:dyDescent="0.25">
      <c r="A15" s="150">
        <v>6</v>
      </c>
      <c r="B15" s="151" t="s">
        <v>227</v>
      </c>
      <c r="C15" s="107"/>
      <c r="D15" s="107"/>
      <c r="E15" s="107"/>
      <c r="F15" s="108">
        <v>95226</v>
      </c>
      <c r="G15" s="152"/>
    </row>
    <row r="16" spans="1:7" ht="15.75" x14ac:dyDescent="0.25">
      <c r="A16" s="150">
        <v>7</v>
      </c>
      <c r="B16" s="151" t="s">
        <v>1818</v>
      </c>
      <c r="C16" s="107"/>
      <c r="D16" s="107"/>
      <c r="E16" s="107"/>
      <c r="F16" s="108">
        <v>0</v>
      </c>
      <c r="G16" s="152"/>
    </row>
    <row r="17" spans="1:7" ht="15.75" x14ac:dyDescent="0.25">
      <c r="A17" s="150">
        <v>8</v>
      </c>
      <c r="B17" s="151" t="s">
        <v>1819</v>
      </c>
      <c r="C17" s="107"/>
      <c r="D17" s="107"/>
      <c r="E17" s="107"/>
      <c r="F17" s="108">
        <v>0</v>
      </c>
      <c r="G17" s="152"/>
    </row>
    <row r="18" spans="1:7" ht="15.75" x14ac:dyDescent="0.25">
      <c r="A18" s="150">
        <v>9</v>
      </c>
      <c r="B18" s="151" t="s">
        <v>41</v>
      </c>
      <c r="C18" s="107"/>
      <c r="D18" s="107"/>
      <c r="E18" s="107"/>
      <c r="F18" s="108">
        <v>700000</v>
      </c>
      <c r="G18" s="152"/>
    </row>
    <row r="19" spans="1:7" ht="15.75" x14ac:dyDescent="0.25">
      <c r="A19" s="150">
        <v>10</v>
      </c>
      <c r="B19" s="151" t="s">
        <v>42</v>
      </c>
      <c r="C19" s="107"/>
      <c r="D19" s="107"/>
      <c r="E19" s="107"/>
      <c r="F19" s="108">
        <v>200000</v>
      </c>
      <c r="G19" s="152"/>
    </row>
    <row r="20" spans="1:7" ht="15.75" x14ac:dyDescent="0.25">
      <c r="A20" s="150"/>
      <c r="B20" s="151"/>
      <c r="C20" s="107"/>
      <c r="D20" s="107"/>
      <c r="E20" s="107"/>
      <c r="F20" s="108"/>
      <c r="G20" s="152"/>
    </row>
    <row r="21" spans="1:7" ht="15.75" x14ac:dyDescent="0.25">
      <c r="A21" s="150"/>
      <c r="B21" s="151"/>
      <c r="C21" s="107"/>
      <c r="D21" s="107"/>
      <c r="E21" s="107"/>
      <c r="F21" s="108"/>
      <c r="G21" s="77">
        <f>SUM(F10:F20)</f>
        <v>15514761</v>
      </c>
    </row>
    <row r="22" spans="1:7" ht="15.75" x14ac:dyDescent="0.25">
      <c r="A22" s="150"/>
      <c r="B22" s="151"/>
      <c r="C22" s="107"/>
      <c r="D22" s="107"/>
      <c r="E22" s="107"/>
      <c r="F22" s="108"/>
      <c r="G22" s="77"/>
    </row>
    <row r="23" spans="1:7" ht="15.75" x14ac:dyDescent="0.25">
      <c r="A23" s="150">
        <v>11</v>
      </c>
      <c r="B23" s="151" t="s">
        <v>1821</v>
      </c>
      <c r="C23" s="107" t="s">
        <v>1823</v>
      </c>
      <c r="D23" s="179" t="s">
        <v>1822</v>
      </c>
      <c r="E23" s="180"/>
      <c r="F23" s="108">
        <v>700000</v>
      </c>
      <c r="G23" s="152"/>
    </row>
    <row r="24" spans="1:7" ht="15.75" x14ac:dyDescent="0.25">
      <c r="A24" s="150"/>
      <c r="B24" s="151"/>
      <c r="C24" s="107"/>
      <c r="D24" s="179"/>
      <c r="E24" s="180" t="s">
        <v>1832</v>
      </c>
      <c r="F24" s="108">
        <v>100000</v>
      </c>
      <c r="G24" s="152"/>
    </row>
    <row r="25" spans="1:7" ht="15.75" x14ac:dyDescent="0.25">
      <c r="A25" s="150"/>
      <c r="B25" s="151"/>
      <c r="C25" s="107"/>
      <c r="D25" s="179"/>
      <c r="E25" s="180" t="s">
        <v>272</v>
      </c>
      <c r="F25" s="108"/>
      <c r="G25" s="152">
        <f>F23-F24</f>
        <v>600000</v>
      </c>
    </row>
    <row r="26" spans="1:7" ht="15.75" x14ac:dyDescent="0.25">
      <c r="A26" s="150"/>
      <c r="B26" s="151"/>
      <c r="C26" s="107"/>
      <c r="D26" s="179"/>
      <c r="E26" s="180"/>
      <c r="F26" s="108"/>
      <c r="G26" s="152"/>
    </row>
    <row r="27" spans="1:7" ht="15.75" x14ac:dyDescent="0.25">
      <c r="A27" s="150">
        <v>12</v>
      </c>
      <c r="B27" s="151" t="s">
        <v>1857</v>
      </c>
      <c r="C27" s="107"/>
      <c r="D27" s="179" t="s">
        <v>1858</v>
      </c>
      <c r="E27" s="180" t="s">
        <v>272</v>
      </c>
      <c r="F27" s="108"/>
      <c r="G27" s="152">
        <v>83785239</v>
      </c>
    </row>
    <row r="28" spans="1:7" ht="15.75" x14ac:dyDescent="0.25">
      <c r="A28" s="150"/>
      <c r="B28" s="151"/>
      <c r="C28" s="107"/>
      <c r="D28" s="107"/>
      <c r="E28" s="107"/>
      <c r="F28" s="108"/>
      <c r="G28" s="77"/>
    </row>
    <row r="29" spans="1:7" ht="15.75" x14ac:dyDescent="0.25">
      <c r="A29" s="150"/>
      <c r="B29" s="126"/>
      <c r="C29" s="151"/>
      <c r="D29" s="115" t="s">
        <v>43</v>
      </c>
      <c r="E29" s="126"/>
      <c r="F29" s="117">
        <f>G21+F23+G27</f>
        <v>100000000</v>
      </c>
      <c r="G29" s="156"/>
    </row>
    <row r="30" spans="1:7" ht="15.75" x14ac:dyDescent="0.25">
      <c r="A30" s="158"/>
      <c r="B30" s="146"/>
      <c r="C30" s="146"/>
      <c r="D30" s="146"/>
      <c r="E30" s="146"/>
      <c r="F30" s="147"/>
      <c r="G30" s="147"/>
    </row>
    <row r="31" spans="1:7" ht="15.75" x14ac:dyDescent="0.25">
      <c r="A31" s="158"/>
      <c r="B31" s="146" t="s">
        <v>1859</v>
      </c>
      <c r="C31" s="146"/>
      <c r="D31" s="146"/>
      <c r="E31" s="146"/>
      <c r="F31" s="147"/>
      <c r="G31" s="146"/>
    </row>
    <row r="32" spans="1:7" x14ac:dyDescent="0.25">
      <c r="A32" s="159"/>
      <c r="B32" s="160" t="s">
        <v>976</v>
      </c>
      <c r="C32" s="160" t="s">
        <v>31</v>
      </c>
      <c r="D32" s="129"/>
      <c r="E32" s="159" t="s">
        <v>36</v>
      </c>
      <c r="F32" s="148"/>
      <c r="G32" s="129"/>
    </row>
    <row r="33" spans="1:7" x14ac:dyDescent="0.25">
      <c r="A33" s="159"/>
      <c r="B33" s="129"/>
      <c r="C33" s="129"/>
      <c r="D33" s="129"/>
      <c r="E33" s="129"/>
      <c r="F33" s="148"/>
      <c r="G33" s="129"/>
    </row>
    <row r="34" spans="1:7" x14ac:dyDescent="0.25">
      <c r="A34" s="159"/>
      <c r="B34" s="129"/>
      <c r="C34" s="129"/>
      <c r="D34" s="129"/>
      <c r="E34" s="129"/>
      <c r="F34" s="148"/>
      <c r="G34" s="129"/>
    </row>
    <row r="35" spans="1:7" x14ac:dyDescent="0.25">
      <c r="A35" s="159"/>
      <c r="B35" s="129"/>
      <c r="C35" s="129"/>
      <c r="D35" s="129"/>
      <c r="E35" s="129"/>
      <c r="F35" s="148"/>
      <c r="G35" s="129"/>
    </row>
    <row r="36" spans="1:7" x14ac:dyDescent="0.25">
      <c r="A36" s="159"/>
      <c r="B36" s="129"/>
      <c r="C36" s="129"/>
      <c r="D36" s="129"/>
      <c r="E36" s="129"/>
      <c r="F36" s="148"/>
      <c r="G36" s="129"/>
    </row>
    <row r="37" spans="1:7" x14ac:dyDescent="0.25">
      <c r="A37" s="129"/>
      <c r="B37" s="161" t="s">
        <v>1732</v>
      </c>
      <c r="C37" s="162" t="s">
        <v>768</v>
      </c>
      <c r="D37" s="162"/>
      <c r="E37" s="162" t="s">
        <v>3</v>
      </c>
      <c r="F37" s="163" t="s">
        <v>1413</v>
      </c>
      <c r="G37" s="129"/>
    </row>
    <row r="38" spans="1:7" x14ac:dyDescent="0.25">
      <c r="A38" s="129"/>
      <c r="B38" s="160" t="s">
        <v>1731</v>
      </c>
      <c r="C38" s="129" t="s">
        <v>33</v>
      </c>
      <c r="D38" s="129"/>
      <c r="E38" s="129" t="s">
        <v>6</v>
      </c>
      <c r="F38" s="148" t="s">
        <v>37</v>
      </c>
      <c r="G38" s="129"/>
    </row>
  </sheetData>
  <pageMargins left="0.7" right="0.7" top="0.75" bottom="0.75" header="0.3" footer="0.3"/>
  <pageSetup paperSize="5" scale="75" orientation="landscape" horizontalDpi="4294967293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D3" sqref="D3"/>
    </sheetView>
  </sheetViews>
  <sheetFormatPr defaultRowHeight="15" x14ac:dyDescent="0.25"/>
  <cols>
    <col min="1" max="1" width="3.28515625" style="1" customWidth="1"/>
    <col min="2" max="2" width="50" style="1" customWidth="1"/>
    <col min="3" max="3" width="21.42578125" style="1" bestFit="1" customWidth="1"/>
    <col min="4" max="4" width="19" style="1" customWidth="1"/>
    <col min="5" max="5" width="16" style="1" customWidth="1"/>
    <col min="6" max="6" width="28.42578125" style="1" customWidth="1"/>
    <col min="7" max="7" width="14.42578125" style="1" customWidth="1"/>
    <col min="8" max="8" width="12.7109375" style="1" bestFit="1" customWidth="1"/>
    <col min="9" max="16384" width="9.140625" style="1"/>
  </cols>
  <sheetData>
    <row r="1" spans="1:7" ht="15.75" x14ac:dyDescent="0.25">
      <c r="A1" s="2" t="s">
        <v>0</v>
      </c>
      <c r="C1" s="174"/>
    </row>
    <row r="2" spans="1:7" ht="15.75" x14ac:dyDescent="0.25">
      <c r="A2" s="47" t="s">
        <v>1870</v>
      </c>
    </row>
    <row r="3" spans="1:7" ht="15.75" x14ac:dyDescent="0.25">
      <c r="A3" s="47"/>
    </row>
    <row r="4" spans="1:7" ht="15.75" x14ac:dyDescent="0.25">
      <c r="A4" s="184" t="s">
        <v>1861</v>
      </c>
      <c r="B4" s="184"/>
      <c r="C4" s="185"/>
      <c r="D4" s="185"/>
      <c r="E4" s="185"/>
      <c r="F4" s="186"/>
      <c r="G4" s="185"/>
    </row>
    <row r="5" spans="1:7" ht="15.75" x14ac:dyDescent="0.25">
      <c r="A5" s="145" t="s">
        <v>1862</v>
      </c>
      <c r="B5" s="145"/>
      <c r="C5" s="146"/>
      <c r="D5" s="146"/>
      <c r="E5" s="146"/>
      <c r="F5" s="147"/>
      <c r="G5" s="146"/>
    </row>
    <row r="6" spans="1:7" ht="15.75" x14ac:dyDescent="0.25">
      <c r="A6" s="145" t="s">
        <v>1795</v>
      </c>
      <c r="B6" s="145"/>
      <c r="C6" s="146"/>
      <c r="D6" s="146"/>
      <c r="E6" s="146"/>
      <c r="F6" s="147"/>
      <c r="G6" s="146"/>
    </row>
    <row r="7" spans="1:7" ht="15.75" x14ac:dyDescent="0.25">
      <c r="A7" s="200" t="s">
        <v>1863</v>
      </c>
      <c r="B7" s="145"/>
      <c r="C7" s="146"/>
      <c r="D7" s="146"/>
      <c r="E7" s="146"/>
      <c r="F7" s="147"/>
      <c r="G7" s="146"/>
    </row>
    <row r="8" spans="1:7" x14ac:dyDescent="0.25">
      <c r="A8" s="129"/>
      <c r="B8" s="129"/>
      <c r="C8" s="129"/>
      <c r="D8" s="129"/>
      <c r="E8" s="129"/>
      <c r="F8" s="148"/>
      <c r="G8" s="129"/>
    </row>
    <row r="9" spans="1:7" ht="15.75" x14ac:dyDescent="0.25">
      <c r="A9" s="114" t="s">
        <v>13</v>
      </c>
      <c r="B9" s="115" t="s">
        <v>12</v>
      </c>
      <c r="C9" s="116" t="s">
        <v>15</v>
      </c>
      <c r="D9" s="170" t="s">
        <v>521</v>
      </c>
      <c r="E9" s="116" t="s">
        <v>1</v>
      </c>
      <c r="F9" s="117" t="s">
        <v>8</v>
      </c>
      <c r="G9" s="114" t="s">
        <v>2</v>
      </c>
    </row>
    <row r="10" spans="1:7" ht="15.75" x14ac:dyDescent="0.25">
      <c r="A10" s="150">
        <v>1</v>
      </c>
      <c r="B10" s="151" t="s">
        <v>39</v>
      </c>
      <c r="C10" s="116"/>
      <c r="D10" s="116"/>
      <c r="E10" s="116"/>
      <c r="F10" s="108">
        <v>26163172</v>
      </c>
      <c r="G10" s="114"/>
    </row>
    <row r="11" spans="1:7" ht="15.75" x14ac:dyDescent="0.25">
      <c r="A11" s="150">
        <v>2</v>
      </c>
      <c r="B11" s="151" t="s">
        <v>1060</v>
      </c>
      <c r="C11" s="116"/>
      <c r="D11" s="116"/>
      <c r="E11" s="116"/>
      <c r="F11" s="108">
        <v>0</v>
      </c>
      <c r="G11" s="77"/>
    </row>
    <row r="12" spans="1:7" ht="15.75" x14ac:dyDescent="0.25">
      <c r="A12" s="150">
        <v>3</v>
      </c>
      <c r="B12" s="151" t="s">
        <v>1816</v>
      </c>
      <c r="C12" s="116"/>
      <c r="D12" s="116"/>
      <c r="E12" s="116"/>
      <c r="F12" s="108">
        <v>0</v>
      </c>
      <c r="G12" s="77"/>
    </row>
    <row r="13" spans="1:7" ht="15.75" x14ac:dyDescent="0.25">
      <c r="A13" s="150">
        <v>4</v>
      </c>
      <c r="B13" s="151" t="s">
        <v>1817</v>
      </c>
      <c r="C13" s="116"/>
      <c r="D13" s="116"/>
      <c r="E13" s="116"/>
      <c r="F13" s="108">
        <v>0</v>
      </c>
      <c r="G13" s="77"/>
    </row>
    <row r="14" spans="1:7" ht="15.75" x14ac:dyDescent="0.25">
      <c r="A14" s="150">
        <v>5</v>
      </c>
      <c r="B14" s="151" t="s">
        <v>38</v>
      </c>
      <c r="C14" s="107"/>
      <c r="D14" s="107"/>
      <c r="E14" s="107"/>
      <c r="F14" s="108">
        <v>654079</v>
      </c>
      <c r="G14" s="152"/>
    </row>
    <row r="15" spans="1:7" ht="15.75" x14ac:dyDescent="0.25">
      <c r="A15" s="150">
        <v>6</v>
      </c>
      <c r="B15" s="151" t="s">
        <v>227</v>
      </c>
      <c r="C15" s="107"/>
      <c r="D15" s="107"/>
      <c r="E15" s="107"/>
      <c r="F15" s="108">
        <v>408598</v>
      </c>
      <c r="G15" s="152"/>
    </row>
    <row r="16" spans="1:7" ht="15.75" x14ac:dyDescent="0.25">
      <c r="A16" s="150">
        <v>7</v>
      </c>
      <c r="B16" s="151" t="s">
        <v>1818</v>
      </c>
      <c r="C16" s="107"/>
      <c r="D16" s="107"/>
      <c r="E16" s="107"/>
      <c r="F16" s="108">
        <v>0</v>
      </c>
      <c r="G16" s="152"/>
    </row>
    <row r="17" spans="1:7" ht="15.75" x14ac:dyDescent="0.25">
      <c r="A17" s="150">
        <v>8</v>
      </c>
      <c r="B17" s="151" t="s">
        <v>1819</v>
      </c>
      <c r="C17" s="107"/>
      <c r="D17" s="107"/>
      <c r="E17" s="107"/>
      <c r="F17" s="108">
        <v>0</v>
      </c>
      <c r="G17" s="152"/>
    </row>
    <row r="18" spans="1:7" ht="15.75" x14ac:dyDescent="0.25">
      <c r="A18" s="150">
        <v>9</v>
      </c>
      <c r="B18" s="151" t="s">
        <v>41</v>
      </c>
      <c r="C18" s="107"/>
      <c r="D18" s="107"/>
      <c r="E18" s="107"/>
      <c r="F18" s="108">
        <v>0</v>
      </c>
      <c r="G18" s="152"/>
    </row>
    <row r="19" spans="1:7" ht="15.75" x14ac:dyDescent="0.25">
      <c r="A19" s="150">
        <v>10</v>
      </c>
      <c r="B19" s="151" t="s">
        <v>42</v>
      </c>
      <c r="C19" s="107"/>
      <c r="D19" s="107"/>
      <c r="E19" s="107"/>
      <c r="F19" s="108">
        <v>0</v>
      </c>
      <c r="G19" s="152"/>
    </row>
    <row r="20" spans="1:7" ht="15.75" x14ac:dyDescent="0.25">
      <c r="A20" s="150"/>
      <c r="B20" s="151"/>
      <c r="C20" s="107"/>
      <c r="D20" s="107"/>
      <c r="E20" s="107"/>
      <c r="F20" s="108"/>
      <c r="G20" s="152"/>
    </row>
    <row r="21" spans="1:7" ht="15.75" x14ac:dyDescent="0.25">
      <c r="A21" s="150"/>
      <c r="B21" s="151"/>
      <c r="C21" s="107"/>
      <c r="D21" s="107"/>
      <c r="E21" s="107"/>
      <c r="F21" s="108"/>
      <c r="G21" s="77">
        <f>SUM(F10:F20)</f>
        <v>27225849</v>
      </c>
    </row>
    <row r="22" spans="1:7" ht="15.75" x14ac:dyDescent="0.25">
      <c r="A22" s="150"/>
      <c r="B22" s="151"/>
      <c r="C22" s="107"/>
      <c r="D22" s="107"/>
      <c r="E22" s="107"/>
      <c r="F22" s="108"/>
      <c r="G22" s="77"/>
    </row>
    <row r="23" spans="1:7" ht="15.75" x14ac:dyDescent="0.25">
      <c r="A23" s="150">
        <v>11</v>
      </c>
      <c r="B23" s="201" t="s">
        <v>1866</v>
      </c>
      <c r="C23" s="107"/>
      <c r="D23" s="179"/>
      <c r="E23" s="180"/>
      <c r="F23" s="108">
        <v>2598000</v>
      </c>
      <c r="G23" s="152"/>
    </row>
    <row r="24" spans="1:7" ht="16.5" thickBot="1" x14ac:dyDescent="0.3">
      <c r="A24" s="150"/>
      <c r="B24" s="201" t="s">
        <v>1867</v>
      </c>
      <c r="C24" s="107"/>
      <c r="D24" s="179"/>
      <c r="E24" s="180"/>
      <c r="F24" s="203">
        <v>100000</v>
      </c>
      <c r="G24" s="152"/>
    </row>
    <row r="25" spans="1:7" ht="15.75" x14ac:dyDescent="0.25">
      <c r="A25" s="150"/>
      <c r="B25" s="201"/>
      <c r="C25" s="107"/>
      <c r="D25" s="179"/>
      <c r="E25" s="180"/>
      <c r="F25" s="202"/>
      <c r="G25" s="152"/>
    </row>
    <row r="26" spans="1:7" ht="15.75" x14ac:dyDescent="0.25">
      <c r="A26" s="150"/>
      <c r="B26" s="201" t="s">
        <v>1864</v>
      </c>
      <c r="C26" s="204" t="s">
        <v>1865</v>
      </c>
      <c r="D26" s="179"/>
      <c r="E26" s="180"/>
      <c r="F26" s="108">
        <f>F23-F24</f>
        <v>2498000</v>
      </c>
      <c r="G26" s="152"/>
    </row>
    <row r="27" spans="1:7" ht="15.75" x14ac:dyDescent="0.25">
      <c r="A27" s="150"/>
      <c r="B27" s="201"/>
      <c r="C27" s="107"/>
      <c r="D27" s="179"/>
      <c r="E27" s="180"/>
      <c r="F27" s="108"/>
      <c r="G27" s="152"/>
    </row>
    <row r="28" spans="1:7" ht="15.75" x14ac:dyDescent="0.25">
      <c r="A28" s="150"/>
      <c r="B28" s="151"/>
      <c r="C28" s="107"/>
      <c r="D28" s="107"/>
      <c r="E28" s="107"/>
      <c r="F28" s="108"/>
      <c r="G28" s="77"/>
    </row>
    <row r="29" spans="1:7" ht="15.75" x14ac:dyDescent="0.25">
      <c r="A29" s="150"/>
      <c r="B29" s="126"/>
      <c r="C29" s="151"/>
      <c r="D29" s="115" t="s">
        <v>43</v>
      </c>
      <c r="E29" s="126"/>
      <c r="F29" s="117"/>
      <c r="G29" s="156">
        <f>G21+F23</f>
        <v>29823849</v>
      </c>
    </row>
    <row r="30" spans="1:7" ht="15.75" x14ac:dyDescent="0.25">
      <c r="A30" s="158"/>
      <c r="B30" s="146"/>
      <c r="C30" s="146"/>
      <c r="D30" s="146"/>
      <c r="E30" s="146"/>
      <c r="F30" s="147"/>
      <c r="G30" s="147"/>
    </row>
    <row r="31" spans="1:7" ht="15.75" x14ac:dyDescent="0.25">
      <c r="A31" s="158"/>
      <c r="B31" s="146" t="s">
        <v>1868</v>
      </c>
      <c r="C31" s="146"/>
      <c r="D31" s="146"/>
      <c r="E31" s="146"/>
      <c r="F31" s="147"/>
      <c r="G31" s="146"/>
    </row>
    <row r="32" spans="1:7" x14ac:dyDescent="0.25">
      <c r="A32" s="159"/>
      <c r="B32" s="160" t="s">
        <v>976</v>
      </c>
      <c r="C32" s="160" t="s">
        <v>31</v>
      </c>
      <c r="D32" s="129"/>
      <c r="E32" s="159" t="s">
        <v>36</v>
      </c>
      <c r="F32" s="148"/>
      <c r="G32" s="129"/>
    </row>
    <row r="33" spans="1:7" x14ac:dyDescent="0.25">
      <c r="A33" s="159"/>
      <c r="B33" s="129"/>
      <c r="C33" s="129"/>
      <c r="D33" s="129"/>
      <c r="E33" s="129"/>
      <c r="F33" s="148"/>
      <c r="G33" s="129"/>
    </row>
    <row r="34" spans="1:7" x14ac:dyDescent="0.25">
      <c r="A34" s="159"/>
      <c r="B34" s="129"/>
      <c r="C34" s="129"/>
      <c r="D34" s="129"/>
      <c r="E34" s="129"/>
      <c r="F34" s="148"/>
      <c r="G34" s="129"/>
    </row>
    <row r="35" spans="1:7" x14ac:dyDescent="0.25">
      <c r="A35" s="159"/>
      <c r="B35" s="129"/>
      <c r="C35" s="129"/>
      <c r="D35" s="129"/>
      <c r="E35" s="129"/>
      <c r="F35" s="148"/>
      <c r="G35" s="129"/>
    </row>
    <row r="36" spans="1:7" x14ac:dyDescent="0.25">
      <c r="A36" s="159"/>
      <c r="B36" s="129"/>
      <c r="C36" s="129"/>
      <c r="D36" s="129"/>
      <c r="E36" s="129"/>
      <c r="F36" s="148"/>
      <c r="G36" s="129"/>
    </row>
    <row r="37" spans="1:7" x14ac:dyDescent="0.25">
      <c r="A37" s="129"/>
      <c r="B37" s="161" t="s">
        <v>1732</v>
      </c>
      <c r="C37" s="162" t="s">
        <v>768</v>
      </c>
      <c r="D37" s="162"/>
      <c r="E37" s="162" t="s">
        <v>3</v>
      </c>
      <c r="F37" s="163" t="s">
        <v>1413</v>
      </c>
      <c r="G37" s="129"/>
    </row>
    <row r="38" spans="1:7" x14ac:dyDescent="0.25">
      <c r="A38" s="129"/>
      <c r="B38" s="160" t="s">
        <v>1731</v>
      </c>
      <c r="C38" s="129" t="s">
        <v>33</v>
      </c>
      <c r="D38" s="129"/>
      <c r="E38" s="129" t="s">
        <v>6</v>
      </c>
      <c r="F38" s="148" t="s">
        <v>1869</v>
      </c>
      <c r="G38" s="129"/>
    </row>
  </sheetData>
  <pageMargins left="0.19685039370078741" right="0.70866141732283472" top="0.74803149606299213" bottom="0.74803149606299213" header="0.31496062992125984" footer="0.31496062992125984"/>
  <pageSetup paperSize="9" scale="75" orientation="landscape" horizontalDpi="4294967293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opLeftCell="A7" workbookViewId="0">
      <selection activeCell="D6" sqref="D5:D6"/>
    </sheetView>
  </sheetViews>
  <sheetFormatPr defaultRowHeight="15" x14ac:dyDescent="0.25"/>
  <cols>
    <col min="1" max="1" width="3.28515625" style="1" customWidth="1"/>
    <col min="2" max="2" width="50" style="1" customWidth="1"/>
    <col min="3" max="3" width="21.42578125" style="1" bestFit="1" customWidth="1"/>
    <col min="4" max="4" width="19" style="1" customWidth="1"/>
    <col min="5" max="5" width="16" style="1" customWidth="1"/>
    <col min="6" max="6" width="28.42578125" style="1" customWidth="1"/>
    <col min="7" max="7" width="14.42578125" style="1" customWidth="1"/>
    <col min="8" max="8" width="12.7109375" style="1" bestFit="1" customWidth="1"/>
    <col min="9" max="16384" width="9.140625" style="1"/>
  </cols>
  <sheetData>
    <row r="1" spans="1:7" ht="15.75" x14ac:dyDescent="0.25">
      <c r="A1" s="2" t="s">
        <v>0</v>
      </c>
      <c r="C1" s="174"/>
    </row>
    <row r="2" spans="1:7" ht="15.75" x14ac:dyDescent="0.25">
      <c r="A2" s="47" t="s">
        <v>1871</v>
      </c>
    </row>
    <row r="3" spans="1:7" ht="15.75" x14ac:dyDescent="0.25">
      <c r="A3" s="47"/>
    </row>
    <row r="4" spans="1:7" ht="15.75" x14ac:dyDescent="0.25">
      <c r="A4" s="184" t="s">
        <v>1872</v>
      </c>
      <c r="B4" s="184"/>
      <c r="C4" s="185"/>
      <c r="D4" s="185"/>
      <c r="E4" s="185"/>
      <c r="F4" s="186"/>
      <c r="G4" s="185"/>
    </row>
    <row r="5" spans="1:7" ht="15.75" x14ac:dyDescent="0.25">
      <c r="A5" s="145" t="s">
        <v>1873</v>
      </c>
      <c r="B5" s="145"/>
      <c r="C5" s="146"/>
      <c r="D5" s="146"/>
      <c r="E5" s="146"/>
      <c r="F5" s="147"/>
      <c r="G5" s="146"/>
    </row>
    <row r="6" spans="1:7" ht="15.75" x14ac:dyDescent="0.25">
      <c r="A6" s="145" t="s">
        <v>1874</v>
      </c>
      <c r="B6" s="145"/>
      <c r="C6" s="146"/>
      <c r="D6" s="146"/>
      <c r="E6" s="146"/>
      <c r="F6" s="147"/>
      <c r="G6" s="146"/>
    </row>
    <row r="7" spans="1:7" ht="15.75" x14ac:dyDescent="0.25">
      <c r="A7" s="200" t="s">
        <v>1875</v>
      </c>
      <c r="B7" s="145"/>
      <c r="C7" s="146"/>
      <c r="D7" s="146"/>
      <c r="E7" s="146"/>
      <c r="F7" s="147"/>
      <c r="G7" s="146"/>
    </row>
    <row r="8" spans="1:7" x14ac:dyDescent="0.25">
      <c r="A8" s="129"/>
      <c r="B8" s="129"/>
      <c r="C8" s="129"/>
      <c r="D8" s="129"/>
      <c r="E8" s="129"/>
      <c r="F8" s="148"/>
      <c r="G8" s="129"/>
    </row>
    <row r="9" spans="1:7" ht="15.75" x14ac:dyDescent="0.25">
      <c r="A9" s="114" t="s">
        <v>13</v>
      </c>
      <c r="B9" s="115" t="s">
        <v>12</v>
      </c>
      <c r="C9" s="116" t="s">
        <v>15</v>
      </c>
      <c r="D9" s="170" t="s">
        <v>521</v>
      </c>
      <c r="E9" s="116" t="s">
        <v>1</v>
      </c>
      <c r="F9" s="117" t="s">
        <v>8</v>
      </c>
      <c r="G9" s="114" t="s">
        <v>2</v>
      </c>
    </row>
    <row r="10" spans="1:7" ht="15.75" x14ac:dyDescent="0.25">
      <c r="A10" s="150">
        <v>1</v>
      </c>
      <c r="B10" s="151" t="s">
        <v>39</v>
      </c>
      <c r="C10" s="116"/>
      <c r="D10" s="116"/>
      <c r="E10" s="116"/>
      <c r="F10" s="108">
        <v>0</v>
      </c>
      <c r="G10" s="114"/>
    </row>
    <row r="11" spans="1:7" ht="15.75" x14ac:dyDescent="0.25">
      <c r="A11" s="150">
        <v>2</v>
      </c>
      <c r="B11" s="151" t="s">
        <v>1037</v>
      </c>
      <c r="C11" s="116"/>
      <c r="D11" s="116"/>
      <c r="E11" s="116"/>
      <c r="F11" s="108">
        <v>4347600</v>
      </c>
      <c r="G11" s="77"/>
    </row>
    <row r="12" spans="1:7" ht="15.75" x14ac:dyDescent="0.25">
      <c r="A12" s="150">
        <v>3</v>
      </c>
      <c r="B12" s="151" t="s">
        <v>1816</v>
      </c>
      <c r="C12" s="116"/>
      <c r="D12" s="116"/>
      <c r="E12" s="116"/>
      <c r="F12" s="108">
        <v>0</v>
      </c>
      <c r="G12" s="77"/>
    </row>
    <row r="13" spans="1:7" ht="15.75" x14ac:dyDescent="0.25">
      <c r="A13" s="150">
        <v>4</v>
      </c>
      <c r="B13" s="151" t="s">
        <v>1817</v>
      </c>
      <c r="C13" s="116"/>
      <c r="D13" s="116"/>
      <c r="E13" s="116"/>
      <c r="F13" s="108">
        <v>0</v>
      </c>
      <c r="G13" s="77"/>
    </row>
    <row r="14" spans="1:7" ht="15.75" x14ac:dyDescent="0.25">
      <c r="A14" s="150">
        <v>5</v>
      </c>
      <c r="B14" s="151" t="s">
        <v>38</v>
      </c>
      <c r="C14" s="107"/>
      <c r="D14" s="107"/>
      <c r="E14" s="107"/>
      <c r="F14" s="108">
        <v>108690</v>
      </c>
      <c r="G14" s="152"/>
    </row>
    <row r="15" spans="1:7" ht="15.75" x14ac:dyDescent="0.25">
      <c r="A15" s="150">
        <v>6</v>
      </c>
      <c r="B15" s="151" t="s">
        <v>227</v>
      </c>
      <c r="C15" s="107"/>
      <c r="D15" s="107"/>
      <c r="E15" s="107"/>
      <c r="F15" s="108">
        <v>52320</v>
      </c>
      <c r="G15" s="152"/>
    </row>
    <row r="16" spans="1:7" ht="15.75" x14ac:dyDescent="0.25">
      <c r="A16" s="150">
        <v>7</v>
      </c>
      <c r="B16" s="151" t="s">
        <v>1818</v>
      </c>
      <c r="C16" s="107"/>
      <c r="D16" s="107"/>
      <c r="E16" s="107"/>
      <c r="F16" s="108">
        <v>0</v>
      </c>
      <c r="G16" s="152"/>
    </row>
    <row r="17" spans="1:7" ht="15.75" x14ac:dyDescent="0.25">
      <c r="A17" s="150">
        <v>8</v>
      </c>
      <c r="B17" s="151" t="s">
        <v>1819</v>
      </c>
      <c r="C17" s="107"/>
      <c r="D17" s="107"/>
      <c r="E17" s="107"/>
      <c r="F17" s="108">
        <v>0</v>
      </c>
      <c r="G17" s="152"/>
    </row>
    <row r="18" spans="1:7" ht="15.75" x14ac:dyDescent="0.25">
      <c r="A18" s="150">
        <v>9</v>
      </c>
      <c r="B18" s="151" t="s">
        <v>41</v>
      </c>
      <c r="C18" s="107"/>
      <c r="D18" s="107"/>
      <c r="E18" s="107"/>
      <c r="F18" s="108">
        <v>0</v>
      </c>
      <c r="G18" s="152"/>
    </row>
    <row r="19" spans="1:7" ht="15.75" x14ac:dyDescent="0.25">
      <c r="A19" s="150">
        <v>10</v>
      </c>
      <c r="B19" s="151" t="s">
        <v>42</v>
      </c>
      <c r="C19" s="107"/>
      <c r="D19" s="107"/>
      <c r="E19" s="107"/>
      <c r="F19" s="108">
        <v>0</v>
      </c>
      <c r="G19" s="152"/>
    </row>
    <row r="20" spans="1:7" ht="15.75" x14ac:dyDescent="0.25">
      <c r="A20" s="150"/>
      <c r="B20" s="151"/>
      <c r="C20" s="107"/>
      <c r="D20" s="107"/>
      <c r="E20" s="107"/>
      <c r="F20" s="108"/>
      <c r="G20" s="152"/>
    </row>
    <row r="21" spans="1:7" ht="15.75" x14ac:dyDescent="0.25">
      <c r="A21" s="150"/>
      <c r="B21" s="151"/>
      <c r="C21" s="107"/>
      <c r="D21" s="107"/>
      <c r="E21" s="107"/>
      <c r="F21" s="108"/>
      <c r="G21" s="77">
        <f>SUM(F10:F19)</f>
        <v>4508610</v>
      </c>
    </row>
    <row r="22" spans="1:7" ht="15.75" x14ac:dyDescent="0.25">
      <c r="A22" s="150"/>
      <c r="B22" s="151"/>
      <c r="C22" s="107"/>
      <c r="D22" s="107"/>
      <c r="E22" s="107"/>
      <c r="F22" s="108"/>
      <c r="G22" s="77"/>
    </row>
    <row r="23" spans="1:7" ht="15.75" x14ac:dyDescent="0.25">
      <c r="A23" s="150">
        <v>11</v>
      </c>
      <c r="B23" s="201" t="s">
        <v>1876</v>
      </c>
      <c r="C23" s="107"/>
      <c r="D23" s="179"/>
      <c r="E23" s="180"/>
      <c r="F23" s="108">
        <v>3499000</v>
      </c>
      <c r="G23" s="152"/>
    </row>
    <row r="24" spans="1:7" ht="16.5" thickBot="1" x14ac:dyDescent="0.3">
      <c r="A24" s="150"/>
      <c r="B24" s="201" t="s">
        <v>1878</v>
      </c>
      <c r="C24" s="107"/>
      <c r="D24" s="179"/>
      <c r="E24" s="180"/>
      <c r="F24" s="203">
        <v>75000</v>
      </c>
      <c r="G24" s="152"/>
    </row>
    <row r="25" spans="1:7" ht="15.75" x14ac:dyDescent="0.25">
      <c r="A25" s="150"/>
      <c r="B25" s="201"/>
      <c r="C25" s="107"/>
      <c r="D25" s="179"/>
      <c r="E25" s="180"/>
      <c r="F25" s="202"/>
      <c r="G25" s="152"/>
    </row>
    <row r="26" spans="1:7" ht="15.75" x14ac:dyDescent="0.25">
      <c r="A26" s="150"/>
      <c r="B26" s="201" t="s">
        <v>1864</v>
      </c>
      <c r="C26" s="204" t="s">
        <v>1865</v>
      </c>
      <c r="D26" s="179"/>
      <c r="E26" s="180"/>
      <c r="F26" s="108">
        <f>F23-F24</f>
        <v>3424000</v>
      </c>
      <c r="G26" s="152"/>
    </row>
    <row r="27" spans="1:7" ht="15.75" x14ac:dyDescent="0.25">
      <c r="A27" s="150"/>
      <c r="B27" s="201"/>
      <c r="C27" s="107"/>
      <c r="D27" s="179"/>
      <c r="E27" s="180"/>
      <c r="F27" s="108"/>
      <c r="G27" s="152"/>
    </row>
    <row r="28" spans="1:7" ht="15.75" x14ac:dyDescent="0.25">
      <c r="A28" s="150"/>
      <c r="B28" s="151"/>
      <c r="C28" s="107"/>
      <c r="D28" s="107"/>
      <c r="E28" s="107"/>
      <c r="F28" s="108"/>
      <c r="G28" s="77"/>
    </row>
    <row r="29" spans="1:7" ht="15.75" x14ac:dyDescent="0.25">
      <c r="A29" s="150"/>
      <c r="B29" s="126"/>
      <c r="C29" s="151"/>
      <c r="D29" s="115" t="s">
        <v>43</v>
      </c>
      <c r="E29" s="126"/>
      <c r="F29" s="117"/>
      <c r="G29" s="156">
        <f>G21+F23</f>
        <v>8007610</v>
      </c>
    </row>
    <row r="30" spans="1:7" ht="15.75" x14ac:dyDescent="0.25">
      <c r="A30" s="158"/>
      <c r="B30" s="146"/>
      <c r="C30" s="146"/>
      <c r="D30" s="146"/>
      <c r="E30" s="146"/>
      <c r="F30" s="147"/>
      <c r="G30" s="147"/>
    </row>
    <row r="31" spans="1:7" ht="15.75" x14ac:dyDescent="0.25">
      <c r="A31" s="158"/>
      <c r="B31" s="146" t="s">
        <v>1877</v>
      </c>
      <c r="C31" s="146"/>
      <c r="D31" s="146"/>
      <c r="E31" s="146"/>
      <c r="F31" s="147"/>
      <c r="G31" s="146"/>
    </row>
    <row r="32" spans="1:7" x14ac:dyDescent="0.25">
      <c r="A32" s="159"/>
      <c r="B32" s="160" t="s">
        <v>976</v>
      </c>
      <c r="C32" s="160" t="s">
        <v>31</v>
      </c>
      <c r="D32" s="129"/>
      <c r="E32" s="159" t="s">
        <v>36</v>
      </c>
      <c r="F32" s="148"/>
      <c r="G32" s="129"/>
    </row>
    <row r="33" spans="1:7" x14ac:dyDescent="0.25">
      <c r="A33" s="159"/>
      <c r="B33" s="129"/>
      <c r="C33" s="129"/>
      <c r="D33" s="129"/>
      <c r="E33" s="129"/>
      <c r="F33" s="148"/>
      <c r="G33" s="129"/>
    </row>
    <row r="34" spans="1:7" x14ac:dyDescent="0.25">
      <c r="A34" s="159"/>
      <c r="B34" s="129"/>
      <c r="C34" s="129"/>
      <c r="D34" s="129"/>
      <c r="E34" s="129"/>
      <c r="F34" s="148"/>
      <c r="G34" s="129"/>
    </row>
    <row r="35" spans="1:7" x14ac:dyDescent="0.25">
      <c r="A35" s="159"/>
      <c r="B35" s="129"/>
      <c r="C35" s="129"/>
      <c r="D35" s="129"/>
      <c r="E35" s="129"/>
      <c r="F35" s="148"/>
      <c r="G35" s="129"/>
    </row>
    <row r="36" spans="1:7" x14ac:dyDescent="0.25">
      <c r="A36" s="159"/>
      <c r="B36" s="129"/>
      <c r="C36" s="129"/>
      <c r="D36" s="129"/>
      <c r="E36" s="129"/>
      <c r="F36" s="148"/>
      <c r="G36" s="129"/>
    </row>
    <row r="37" spans="1:7" x14ac:dyDescent="0.25">
      <c r="A37" s="129"/>
      <c r="B37" s="161" t="s">
        <v>1732</v>
      </c>
      <c r="C37" s="162" t="s">
        <v>768</v>
      </c>
      <c r="D37" s="162"/>
      <c r="E37" s="162" t="s">
        <v>3</v>
      </c>
      <c r="F37" s="163" t="s">
        <v>1413</v>
      </c>
      <c r="G37" s="129"/>
    </row>
    <row r="38" spans="1:7" x14ac:dyDescent="0.25">
      <c r="A38" s="129"/>
      <c r="B38" s="160" t="s">
        <v>1731</v>
      </c>
      <c r="C38" s="129" t="s">
        <v>33</v>
      </c>
      <c r="D38" s="129"/>
      <c r="E38" s="129" t="s">
        <v>6</v>
      </c>
      <c r="F38" s="148" t="s">
        <v>1869</v>
      </c>
      <c r="G38" s="129"/>
    </row>
    <row r="40" spans="1:7" ht="15.75" x14ac:dyDescent="0.25">
      <c r="A40" s="2" t="s">
        <v>0</v>
      </c>
      <c r="C40" s="174"/>
    </row>
    <row r="41" spans="1:7" ht="15.75" x14ac:dyDescent="0.25">
      <c r="A41" s="47" t="s">
        <v>1879</v>
      </c>
    </row>
    <row r="42" spans="1:7" ht="15.75" x14ac:dyDescent="0.25">
      <c r="A42" s="47"/>
    </row>
    <row r="43" spans="1:7" ht="15.75" x14ac:dyDescent="0.25">
      <c r="A43" s="184" t="s">
        <v>1880</v>
      </c>
      <c r="B43" s="184"/>
      <c r="C43" s="185"/>
      <c r="D43" s="185"/>
      <c r="E43" s="185"/>
      <c r="F43" s="186"/>
      <c r="G43" s="185"/>
    </row>
    <row r="44" spans="1:7" ht="15.75" x14ac:dyDescent="0.25">
      <c r="A44" s="145" t="s">
        <v>1881</v>
      </c>
      <c r="B44" s="145"/>
      <c r="C44" s="146"/>
      <c r="D44" s="146"/>
      <c r="E44" s="146"/>
      <c r="F44" s="147"/>
      <c r="G44" s="146"/>
    </row>
    <row r="45" spans="1:7" ht="15.75" x14ac:dyDescent="0.25">
      <c r="A45" s="145" t="s">
        <v>1882</v>
      </c>
      <c r="B45" s="145"/>
      <c r="C45" s="146"/>
      <c r="D45" s="146"/>
      <c r="E45" s="146"/>
      <c r="F45" s="147"/>
      <c r="G45" s="146"/>
    </row>
    <row r="46" spans="1:7" ht="15.75" x14ac:dyDescent="0.25">
      <c r="A46" s="200" t="s">
        <v>1883</v>
      </c>
      <c r="B46" s="145"/>
      <c r="C46" s="146"/>
      <c r="D46" s="146"/>
      <c r="E46" s="146"/>
      <c r="F46" s="147"/>
      <c r="G46" s="146"/>
    </row>
    <row r="47" spans="1:7" x14ac:dyDescent="0.25">
      <c r="A47" s="129"/>
      <c r="B47" s="129"/>
      <c r="C47" s="129"/>
      <c r="D47" s="129"/>
      <c r="E47" s="129"/>
      <c r="F47" s="148"/>
      <c r="G47" s="129"/>
    </row>
    <row r="48" spans="1:7" ht="15.75" x14ac:dyDescent="0.25">
      <c r="A48" s="114" t="s">
        <v>13</v>
      </c>
      <c r="B48" s="115" t="s">
        <v>12</v>
      </c>
      <c r="C48" s="116" t="s">
        <v>15</v>
      </c>
      <c r="D48" s="170" t="s">
        <v>521</v>
      </c>
      <c r="E48" s="116" t="s">
        <v>1</v>
      </c>
      <c r="F48" s="117" t="s">
        <v>8</v>
      </c>
      <c r="G48" s="114" t="s">
        <v>2</v>
      </c>
    </row>
    <row r="49" spans="1:7" ht="15.75" x14ac:dyDescent="0.25">
      <c r="A49" s="150">
        <v>1</v>
      </c>
      <c r="B49" s="151" t="s">
        <v>39</v>
      </c>
      <c r="C49" s="116"/>
      <c r="D49" s="116"/>
      <c r="E49" s="116"/>
      <c r="F49" s="108">
        <v>0</v>
      </c>
      <c r="G49" s="114"/>
    </row>
    <row r="50" spans="1:7" ht="15.75" x14ac:dyDescent="0.25">
      <c r="A50" s="150">
        <v>2</v>
      </c>
      <c r="B50" s="151" t="s">
        <v>1037</v>
      </c>
      <c r="C50" s="116"/>
      <c r="D50" s="116"/>
      <c r="E50" s="116"/>
      <c r="F50" s="108">
        <v>0</v>
      </c>
      <c r="G50" s="77"/>
    </row>
    <row r="51" spans="1:7" ht="15.75" x14ac:dyDescent="0.25">
      <c r="A51" s="150">
        <v>3</v>
      </c>
      <c r="B51" s="151" t="s">
        <v>1816</v>
      </c>
      <c r="C51" s="116"/>
      <c r="D51" s="116"/>
      <c r="E51" s="116"/>
      <c r="F51" s="108">
        <v>0</v>
      </c>
      <c r="G51" s="77"/>
    </row>
    <row r="52" spans="1:7" ht="15.75" x14ac:dyDescent="0.25">
      <c r="A52" s="150">
        <v>4</v>
      </c>
      <c r="B52" s="151" t="s">
        <v>1817</v>
      </c>
      <c r="C52" s="116"/>
      <c r="D52" s="116"/>
      <c r="E52" s="116"/>
      <c r="F52" s="108">
        <v>0</v>
      </c>
      <c r="G52" s="77"/>
    </row>
    <row r="53" spans="1:7" ht="15.75" x14ac:dyDescent="0.25">
      <c r="A53" s="150">
        <v>5</v>
      </c>
      <c r="B53" s="151" t="s">
        <v>38</v>
      </c>
      <c r="C53" s="107"/>
      <c r="D53" s="107"/>
      <c r="E53" s="107"/>
      <c r="F53" s="108">
        <v>0</v>
      </c>
      <c r="G53" s="152"/>
    </row>
    <row r="54" spans="1:7" ht="15.75" x14ac:dyDescent="0.25">
      <c r="A54" s="150">
        <v>6</v>
      </c>
      <c r="B54" s="151" t="s">
        <v>227</v>
      </c>
      <c r="C54" s="107"/>
      <c r="D54" s="107"/>
      <c r="E54" s="107"/>
      <c r="F54" s="108">
        <v>0</v>
      </c>
      <c r="G54" s="152"/>
    </row>
    <row r="55" spans="1:7" ht="15.75" x14ac:dyDescent="0.25">
      <c r="A55" s="150">
        <v>7</v>
      </c>
      <c r="B55" s="151" t="s">
        <v>1818</v>
      </c>
      <c r="C55" s="107"/>
      <c r="D55" s="107"/>
      <c r="E55" s="107"/>
      <c r="F55" s="108">
        <v>0</v>
      </c>
      <c r="G55" s="152"/>
    </row>
    <row r="56" spans="1:7" ht="15.75" x14ac:dyDescent="0.25">
      <c r="A56" s="150">
        <v>8</v>
      </c>
      <c r="B56" s="151" t="s">
        <v>1819</v>
      </c>
      <c r="C56" s="107"/>
      <c r="D56" s="107"/>
      <c r="E56" s="107"/>
      <c r="F56" s="108">
        <v>0</v>
      </c>
      <c r="G56" s="152"/>
    </row>
    <row r="57" spans="1:7" ht="15.75" x14ac:dyDescent="0.25">
      <c r="A57" s="150">
        <v>9</v>
      </c>
      <c r="B57" s="151" t="s">
        <v>41</v>
      </c>
      <c r="C57" s="107"/>
      <c r="D57" s="107"/>
      <c r="E57" s="107"/>
      <c r="F57" s="108">
        <v>26000</v>
      </c>
      <c r="G57" s="152"/>
    </row>
    <row r="58" spans="1:7" ht="15.75" x14ac:dyDescent="0.25">
      <c r="A58" s="150">
        <v>10</v>
      </c>
      <c r="B58" s="151" t="s">
        <v>42</v>
      </c>
      <c r="C58" s="107"/>
      <c r="D58" s="107"/>
      <c r="E58" s="107"/>
      <c r="F58" s="108">
        <v>0</v>
      </c>
      <c r="G58" s="152"/>
    </row>
    <row r="59" spans="1:7" ht="15.75" x14ac:dyDescent="0.25">
      <c r="A59" s="150"/>
      <c r="B59" s="151"/>
      <c r="C59" s="107"/>
      <c r="D59" s="107"/>
      <c r="E59" s="107"/>
      <c r="F59" s="108"/>
      <c r="G59" s="152"/>
    </row>
    <row r="60" spans="1:7" ht="15.75" x14ac:dyDescent="0.25">
      <c r="A60" s="150"/>
      <c r="B60" s="151"/>
      <c r="C60" s="107"/>
      <c r="D60" s="107"/>
      <c r="E60" s="107"/>
      <c r="F60" s="108"/>
      <c r="G60" s="77">
        <f>SUM(F49:F58)</f>
        <v>26000</v>
      </c>
    </row>
    <row r="61" spans="1:7" ht="15.75" x14ac:dyDescent="0.25">
      <c r="A61" s="150"/>
      <c r="B61" s="151"/>
      <c r="C61" s="107"/>
      <c r="D61" s="107"/>
      <c r="E61" s="107"/>
      <c r="F61" s="108"/>
      <c r="G61" s="77"/>
    </row>
    <row r="62" spans="1:7" ht="15.75" x14ac:dyDescent="0.25">
      <c r="A62" s="150">
        <v>11</v>
      </c>
      <c r="B62" s="18" t="s">
        <v>1885</v>
      </c>
      <c r="C62" s="126"/>
      <c r="D62" s="119"/>
      <c r="E62" s="180" t="s">
        <v>611</v>
      </c>
      <c r="F62" s="108"/>
      <c r="G62" s="152">
        <f>2626000-26000</f>
        <v>2600000</v>
      </c>
    </row>
    <row r="63" spans="1:7" ht="15.75" x14ac:dyDescent="0.25">
      <c r="A63" s="150"/>
      <c r="B63" s="151"/>
      <c r="C63" s="107"/>
      <c r="D63" s="107"/>
      <c r="E63" s="107"/>
      <c r="F63" s="108"/>
      <c r="G63" s="77"/>
    </row>
    <row r="64" spans="1:7" ht="15.75" x14ac:dyDescent="0.25">
      <c r="A64" s="150"/>
      <c r="B64" s="126"/>
      <c r="C64" s="151"/>
      <c r="D64" s="115" t="s">
        <v>43</v>
      </c>
      <c r="E64" s="126"/>
      <c r="F64" s="117"/>
      <c r="G64" s="156">
        <f>SUM(G60:G63)</f>
        <v>2626000</v>
      </c>
    </row>
    <row r="65" spans="1:7" ht="15.75" x14ac:dyDescent="0.25">
      <c r="A65" s="158"/>
      <c r="B65" s="146"/>
      <c r="C65" s="146"/>
      <c r="D65" s="146"/>
      <c r="E65" s="146"/>
      <c r="F65" s="147"/>
      <c r="G65" s="147"/>
    </row>
    <row r="66" spans="1:7" ht="15.75" x14ac:dyDescent="0.25">
      <c r="A66" s="158"/>
      <c r="B66" s="146" t="s">
        <v>1884</v>
      </c>
      <c r="C66" s="146"/>
      <c r="D66" s="146"/>
      <c r="E66" s="146"/>
      <c r="F66" s="147"/>
      <c r="G66" s="146"/>
    </row>
    <row r="67" spans="1:7" x14ac:dyDescent="0.25">
      <c r="A67" s="159"/>
      <c r="B67" s="160" t="s">
        <v>976</v>
      </c>
      <c r="C67" s="160" t="s">
        <v>31</v>
      </c>
      <c r="D67" s="129"/>
      <c r="E67" s="159" t="s">
        <v>36</v>
      </c>
      <c r="F67" s="148"/>
      <c r="G67" s="129"/>
    </row>
    <row r="68" spans="1:7" x14ac:dyDescent="0.25">
      <c r="A68" s="159"/>
      <c r="B68" s="129"/>
      <c r="C68" s="129"/>
      <c r="D68" s="129"/>
      <c r="E68" s="129"/>
      <c r="F68" s="148"/>
      <c r="G68" s="129"/>
    </row>
    <row r="69" spans="1:7" x14ac:dyDescent="0.25">
      <c r="A69" s="159"/>
      <c r="B69" s="129"/>
      <c r="C69" s="129"/>
      <c r="D69" s="129"/>
      <c r="E69" s="129"/>
      <c r="F69" s="148"/>
      <c r="G69" s="129"/>
    </row>
    <row r="70" spans="1:7" x14ac:dyDescent="0.25">
      <c r="A70" s="159"/>
      <c r="B70" s="129"/>
      <c r="C70" s="129"/>
      <c r="D70" s="129"/>
      <c r="E70" s="129"/>
      <c r="F70" s="148"/>
      <c r="G70" s="129"/>
    </row>
    <row r="71" spans="1:7" x14ac:dyDescent="0.25">
      <c r="A71" s="159"/>
      <c r="B71" s="129"/>
      <c r="C71" s="129"/>
      <c r="D71" s="129"/>
      <c r="E71" s="129"/>
      <c r="F71" s="148"/>
      <c r="G71" s="129"/>
    </row>
    <row r="72" spans="1:7" x14ac:dyDescent="0.25">
      <c r="A72" s="129"/>
      <c r="B72" s="161" t="s">
        <v>1732</v>
      </c>
      <c r="C72" s="162" t="s">
        <v>768</v>
      </c>
      <c r="D72" s="162"/>
      <c r="E72" s="162" t="s">
        <v>3</v>
      </c>
      <c r="F72" s="163" t="s">
        <v>1413</v>
      </c>
      <c r="G72" s="129"/>
    </row>
    <row r="73" spans="1:7" x14ac:dyDescent="0.25">
      <c r="A73" s="129"/>
      <c r="B73" s="160" t="s">
        <v>1731</v>
      </c>
      <c r="C73" s="129" t="s">
        <v>33</v>
      </c>
      <c r="D73" s="129"/>
      <c r="E73" s="129" t="s">
        <v>6</v>
      </c>
      <c r="F73" s="148" t="s">
        <v>1869</v>
      </c>
      <c r="G73" s="129"/>
    </row>
  </sheetData>
  <pageMargins left="0.70866141732283472" right="0.70866141732283472" top="0.74803149606299213" bottom="0.74803149606299213" header="0.31496062992125984" footer="0.31496062992125984"/>
  <pageSetup paperSize="5" scale="85" orientation="landscape" horizontalDpi="4294967293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topLeftCell="A41" workbookViewId="0">
      <selection activeCell="I42" sqref="I42"/>
    </sheetView>
  </sheetViews>
  <sheetFormatPr defaultRowHeight="15" x14ac:dyDescent="0.25"/>
  <cols>
    <col min="1" max="1" width="3.28515625" style="1" customWidth="1"/>
    <col min="2" max="2" width="50" style="1" customWidth="1"/>
    <col min="3" max="3" width="21.42578125" style="1" bestFit="1" customWidth="1"/>
    <col min="4" max="4" width="19" style="1" customWidth="1"/>
    <col min="5" max="5" width="16" style="1" customWidth="1"/>
    <col min="6" max="6" width="28.42578125" style="1" customWidth="1"/>
    <col min="7" max="7" width="14.42578125" style="1" customWidth="1"/>
    <col min="8" max="8" width="12.7109375" style="1" bestFit="1" customWidth="1"/>
    <col min="9" max="16384" width="9.140625" style="1"/>
  </cols>
  <sheetData>
    <row r="1" spans="1:7" ht="15.75" x14ac:dyDescent="0.25">
      <c r="A1" s="2" t="s">
        <v>0</v>
      </c>
      <c r="C1" s="174"/>
    </row>
    <row r="2" spans="1:7" ht="15.75" x14ac:dyDescent="0.25">
      <c r="A2" s="47" t="s">
        <v>1886</v>
      </c>
    </row>
    <row r="3" spans="1:7" ht="15.75" x14ac:dyDescent="0.25">
      <c r="A3" s="47"/>
    </row>
    <row r="4" spans="1:7" ht="15.75" x14ac:dyDescent="0.25">
      <c r="A4" s="184" t="s">
        <v>1887</v>
      </c>
      <c r="B4" s="184"/>
      <c r="C4" s="185"/>
      <c r="D4" s="185"/>
      <c r="E4" s="185"/>
      <c r="F4" s="186"/>
      <c r="G4" s="185"/>
    </row>
    <row r="5" spans="1:7" ht="15.75" x14ac:dyDescent="0.25">
      <c r="A5" s="145" t="s">
        <v>1888</v>
      </c>
      <c r="B5" s="145"/>
      <c r="C5" s="146"/>
      <c r="D5" s="146"/>
      <c r="E5" s="146"/>
      <c r="F5" s="147"/>
      <c r="G5" s="146"/>
    </row>
    <row r="6" spans="1:7" ht="15.75" x14ac:dyDescent="0.25">
      <c r="A6" s="145" t="s">
        <v>1889</v>
      </c>
      <c r="B6" s="145"/>
      <c r="C6" s="146"/>
      <c r="D6" s="146"/>
      <c r="E6" s="146"/>
      <c r="F6" s="147"/>
      <c r="G6" s="146"/>
    </row>
    <row r="7" spans="1:7" ht="15.75" x14ac:dyDescent="0.25">
      <c r="A7" s="200" t="s">
        <v>1890</v>
      </c>
      <c r="B7" s="145"/>
      <c r="C7" s="146"/>
      <c r="D7" s="146"/>
      <c r="E7" s="146"/>
      <c r="F7" s="147"/>
      <c r="G7" s="146"/>
    </row>
    <row r="8" spans="1:7" x14ac:dyDescent="0.25">
      <c r="A8" s="129"/>
      <c r="B8" s="129"/>
      <c r="C8" s="129"/>
      <c r="D8" s="129"/>
      <c r="E8" s="129"/>
      <c r="F8" s="148"/>
      <c r="G8" s="129"/>
    </row>
    <row r="9" spans="1:7" ht="15.75" x14ac:dyDescent="0.25">
      <c r="A9" s="114" t="s">
        <v>13</v>
      </c>
      <c r="B9" s="115" t="s">
        <v>12</v>
      </c>
      <c r="C9" s="116" t="s">
        <v>15</v>
      </c>
      <c r="D9" s="170" t="s">
        <v>521</v>
      </c>
      <c r="E9" s="116" t="s">
        <v>1</v>
      </c>
      <c r="F9" s="117" t="s">
        <v>8</v>
      </c>
      <c r="G9" s="114" t="s">
        <v>2</v>
      </c>
    </row>
    <row r="10" spans="1:7" ht="15.75" x14ac:dyDescent="0.25">
      <c r="A10" s="150">
        <v>1</v>
      </c>
      <c r="B10" s="151" t="s">
        <v>1060</v>
      </c>
      <c r="C10" s="116"/>
      <c r="D10" s="116"/>
      <c r="E10" s="116"/>
      <c r="F10" s="108">
        <v>33242881</v>
      </c>
      <c r="G10" s="114"/>
    </row>
    <row r="11" spans="1:7" ht="15.75" x14ac:dyDescent="0.25">
      <c r="A11" s="150">
        <v>2</v>
      </c>
      <c r="B11" s="151" t="s">
        <v>1891</v>
      </c>
      <c r="C11" s="116"/>
      <c r="D11" s="116"/>
      <c r="E11" s="116"/>
      <c r="F11" s="108">
        <v>2000000</v>
      </c>
      <c r="G11" s="77"/>
    </row>
    <row r="12" spans="1:7" ht="15.75" x14ac:dyDescent="0.25">
      <c r="A12" s="150">
        <v>3</v>
      </c>
      <c r="B12" s="151" t="s">
        <v>1816</v>
      </c>
      <c r="C12" s="116"/>
      <c r="D12" s="116"/>
      <c r="E12" s="116"/>
      <c r="F12" s="108">
        <v>0</v>
      </c>
      <c r="G12" s="77"/>
    </row>
    <row r="13" spans="1:7" ht="15.75" x14ac:dyDescent="0.25">
      <c r="A13" s="150">
        <v>4</v>
      </c>
      <c r="B13" s="151" t="s">
        <v>1817</v>
      </c>
      <c r="C13" s="116"/>
      <c r="D13" s="116"/>
      <c r="E13" s="116"/>
      <c r="F13" s="108">
        <v>0</v>
      </c>
      <c r="G13" s="77"/>
    </row>
    <row r="14" spans="1:7" ht="15.75" x14ac:dyDescent="0.25">
      <c r="A14" s="150">
        <v>5</v>
      </c>
      <c r="B14" s="151" t="s">
        <v>38</v>
      </c>
      <c r="C14" s="107"/>
      <c r="D14" s="107"/>
      <c r="E14" s="107"/>
      <c r="F14" s="108">
        <v>831072</v>
      </c>
      <c r="G14" s="152"/>
    </row>
    <row r="15" spans="1:7" ht="15.75" x14ac:dyDescent="0.25">
      <c r="A15" s="150">
        <v>6</v>
      </c>
      <c r="B15" s="151" t="s">
        <v>227</v>
      </c>
      <c r="C15" s="107"/>
      <c r="D15" s="107"/>
      <c r="E15" s="107"/>
      <c r="F15" s="108">
        <v>0</v>
      </c>
      <c r="G15" s="152"/>
    </row>
    <row r="16" spans="1:7" ht="15.75" x14ac:dyDescent="0.25">
      <c r="A16" s="150">
        <v>7</v>
      </c>
      <c r="B16" s="151" t="s">
        <v>1818</v>
      </c>
      <c r="C16" s="107"/>
      <c r="D16" s="107"/>
      <c r="E16" s="107"/>
      <c r="F16" s="108">
        <v>5361861</v>
      </c>
      <c r="G16" s="152"/>
    </row>
    <row r="17" spans="1:7" ht="15.75" x14ac:dyDescent="0.25">
      <c r="A17" s="150">
        <v>8</v>
      </c>
      <c r="B17" s="151" t="s">
        <v>1819</v>
      </c>
      <c r="C17" s="107"/>
      <c r="D17" s="107"/>
      <c r="E17" s="107"/>
      <c r="F17" s="108">
        <v>550000</v>
      </c>
      <c r="G17" s="152"/>
    </row>
    <row r="18" spans="1:7" ht="15.75" x14ac:dyDescent="0.25">
      <c r="A18" s="150">
        <v>9</v>
      </c>
      <c r="B18" s="151" t="s">
        <v>41</v>
      </c>
      <c r="C18" s="107"/>
      <c r="D18" s="107"/>
      <c r="E18" s="107"/>
      <c r="F18" s="108">
        <v>250000</v>
      </c>
      <c r="G18" s="152"/>
    </row>
    <row r="19" spans="1:7" ht="15.75" x14ac:dyDescent="0.25">
      <c r="A19" s="150">
        <v>10</v>
      </c>
      <c r="B19" s="151" t="s">
        <v>42</v>
      </c>
      <c r="C19" s="107"/>
      <c r="D19" s="107"/>
      <c r="E19" s="107"/>
      <c r="F19" s="108">
        <v>200000</v>
      </c>
      <c r="G19" s="152"/>
    </row>
    <row r="20" spans="1:7" ht="15.75" x14ac:dyDescent="0.25">
      <c r="A20" s="150"/>
      <c r="B20" s="151"/>
      <c r="C20" s="107"/>
      <c r="D20" s="107"/>
      <c r="E20" s="107"/>
      <c r="F20" s="108"/>
      <c r="G20" s="152"/>
    </row>
    <row r="21" spans="1:7" ht="15.75" x14ac:dyDescent="0.25">
      <c r="A21" s="150"/>
      <c r="B21" s="151"/>
      <c r="C21" s="107"/>
      <c r="D21" s="107"/>
      <c r="E21" s="107"/>
      <c r="F21" s="108"/>
      <c r="G21" s="77">
        <f>SUM(F10:F19)</f>
        <v>42435814</v>
      </c>
    </row>
    <row r="22" spans="1:7" ht="15.75" x14ac:dyDescent="0.25">
      <c r="A22" s="150"/>
      <c r="B22" s="151"/>
      <c r="C22" s="107"/>
      <c r="D22" s="107"/>
      <c r="E22" s="107"/>
      <c r="F22" s="108"/>
      <c r="G22" s="77"/>
    </row>
    <row r="23" spans="1:7" ht="15.75" x14ac:dyDescent="0.25">
      <c r="A23" s="150">
        <v>11</v>
      </c>
      <c r="B23" s="201" t="s">
        <v>611</v>
      </c>
      <c r="C23" s="107"/>
      <c r="D23" s="179"/>
      <c r="E23" s="180"/>
      <c r="F23" s="108"/>
      <c r="G23" s="152">
        <v>25000000</v>
      </c>
    </row>
    <row r="24" spans="1:7" ht="15.75" x14ac:dyDescent="0.25">
      <c r="A24" s="150"/>
      <c r="B24" s="201"/>
      <c r="C24" s="107"/>
      <c r="D24" s="179"/>
      <c r="E24" s="180"/>
      <c r="F24" s="108"/>
      <c r="G24" s="152"/>
    </row>
    <row r="25" spans="1:7" ht="15.75" x14ac:dyDescent="0.25">
      <c r="A25" s="150"/>
      <c r="B25" s="151"/>
      <c r="C25" s="107"/>
      <c r="D25" s="107"/>
      <c r="E25" s="107"/>
      <c r="F25" s="108"/>
      <c r="G25" s="77"/>
    </row>
    <row r="26" spans="1:7" ht="15.75" x14ac:dyDescent="0.25">
      <c r="A26" s="150"/>
      <c r="B26" s="126"/>
      <c r="C26" s="151"/>
      <c r="D26" s="115" t="s">
        <v>43</v>
      </c>
      <c r="E26" s="126"/>
      <c r="F26" s="117"/>
      <c r="G26" s="156">
        <f>SUM(G21:G25)</f>
        <v>67435814</v>
      </c>
    </row>
    <row r="27" spans="1:7" ht="15.75" x14ac:dyDescent="0.25">
      <c r="A27" s="158"/>
      <c r="B27" s="146"/>
      <c r="C27" s="146"/>
      <c r="D27" s="146"/>
      <c r="E27" s="146"/>
      <c r="F27" s="147"/>
      <c r="G27" s="147"/>
    </row>
    <row r="28" spans="1:7" ht="15.75" x14ac:dyDescent="0.25">
      <c r="A28" s="158"/>
      <c r="B28" s="146" t="s">
        <v>1892</v>
      </c>
      <c r="C28" s="146"/>
      <c r="D28" s="146"/>
      <c r="E28" s="146"/>
      <c r="F28" s="147"/>
      <c r="G28" s="146"/>
    </row>
    <row r="29" spans="1:7" x14ac:dyDescent="0.25">
      <c r="A29" s="159"/>
      <c r="B29" s="160" t="s">
        <v>976</v>
      </c>
      <c r="C29" s="160" t="s">
        <v>31</v>
      </c>
      <c r="D29" s="129"/>
      <c r="E29" s="159" t="s">
        <v>36</v>
      </c>
      <c r="F29" s="148"/>
      <c r="G29" s="129"/>
    </row>
    <row r="30" spans="1:7" x14ac:dyDescent="0.25">
      <c r="A30" s="159"/>
      <c r="B30" s="129"/>
      <c r="C30" s="129"/>
      <c r="D30" s="129"/>
      <c r="E30" s="129"/>
      <c r="F30" s="148"/>
      <c r="G30" s="129"/>
    </row>
    <row r="31" spans="1:7" x14ac:dyDescent="0.25">
      <c r="A31" s="159"/>
      <c r="B31" s="129"/>
      <c r="C31" s="129"/>
      <c r="D31" s="129"/>
      <c r="E31" s="129"/>
      <c r="F31" s="148"/>
      <c r="G31" s="129"/>
    </row>
    <row r="32" spans="1:7" x14ac:dyDescent="0.25">
      <c r="A32" s="159"/>
      <c r="B32" s="129"/>
      <c r="C32" s="129"/>
      <c r="D32" s="129"/>
      <c r="E32" s="129"/>
      <c r="F32" s="148"/>
      <c r="G32" s="129"/>
    </row>
    <row r="33" spans="1:7" x14ac:dyDescent="0.25">
      <c r="A33" s="159"/>
      <c r="B33" s="129"/>
      <c r="C33" s="129"/>
      <c r="D33" s="129"/>
      <c r="E33" s="129"/>
      <c r="F33" s="148"/>
      <c r="G33" s="129"/>
    </row>
    <row r="34" spans="1:7" x14ac:dyDescent="0.25">
      <c r="A34" s="129"/>
      <c r="B34" s="161" t="s">
        <v>1732</v>
      </c>
      <c r="C34" s="162" t="s">
        <v>768</v>
      </c>
      <c r="D34" s="162"/>
      <c r="E34" s="162" t="s">
        <v>3</v>
      </c>
      <c r="F34" s="163" t="s">
        <v>1413</v>
      </c>
      <c r="G34" s="129"/>
    </row>
    <row r="35" spans="1:7" x14ac:dyDescent="0.25">
      <c r="A35" s="129"/>
      <c r="B35" s="160" t="s">
        <v>1731</v>
      </c>
      <c r="C35" s="129" t="s">
        <v>33</v>
      </c>
      <c r="D35" s="129"/>
      <c r="E35" s="129" t="s">
        <v>6</v>
      </c>
      <c r="F35" s="148" t="s">
        <v>1869</v>
      </c>
      <c r="G35" s="129"/>
    </row>
    <row r="37" spans="1:7" ht="15.75" x14ac:dyDescent="0.25">
      <c r="A37" s="2" t="s">
        <v>0</v>
      </c>
      <c r="C37" s="174"/>
    </row>
    <row r="38" spans="1:7" ht="15.75" x14ac:dyDescent="0.25">
      <c r="A38" s="47" t="s">
        <v>1893</v>
      </c>
    </row>
    <row r="39" spans="1:7" ht="15.75" x14ac:dyDescent="0.25">
      <c r="A39" s="47"/>
    </row>
    <row r="40" spans="1:7" ht="15.75" x14ac:dyDescent="0.25">
      <c r="A40" s="184" t="s">
        <v>1895</v>
      </c>
      <c r="B40" s="184"/>
      <c r="C40" s="185"/>
      <c r="D40" s="185"/>
      <c r="E40" s="185"/>
      <c r="F40" s="186"/>
      <c r="G40" s="185"/>
    </row>
    <row r="41" spans="1:7" ht="15.75" x14ac:dyDescent="0.25">
      <c r="A41" s="145" t="s">
        <v>1894</v>
      </c>
      <c r="B41" s="145"/>
      <c r="C41" s="146"/>
      <c r="D41" s="146"/>
      <c r="E41" s="146"/>
      <c r="F41" s="147"/>
      <c r="G41" s="146"/>
    </row>
    <row r="42" spans="1:7" ht="15.75" x14ac:dyDescent="0.25">
      <c r="A42" s="145" t="s">
        <v>1896</v>
      </c>
      <c r="B42" s="145"/>
      <c r="C42" s="146"/>
      <c r="D42" s="146"/>
      <c r="E42" s="146"/>
      <c r="F42" s="147"/>
      <c r="G42" s="146"/>
    </row>
    <row r="43" spans="1:7" ht="15.75" x14ac:dyDescent="0.25">
      <c r="A43" s="200" t="s">
        <v>1897</v>
      </c>
      <c r="B43" s="145"/>
      <c r="C43" s="146"/>
      <c r="D43" s="146"/>
      <c r="E43" s="146"/>
      <c r="F43" s="147"/>
      <c r="G43" s="146"/>
    </row>
    <row r="44" spans="1:7" x14ac:dyDescent="0.25">
      <c r="A44" s="129"/>
      <c r="B44" s="129"/>
      <c r="C44" s="129"/>
      <c r="D44" s="129"/>
      <c r="E44" s="129"/>
      <c r="F44" s="148"/>
      <c r="G44" s="129"/>
    </row>
    <row r="45" spans="1:7" ht="15.75" x14ac:dyDescent="0.25">
      <c r="A45" s="114" t="s">
        <v>13</v>
      </c>
      <c r="B45" s="115" t="s">
        <v>12</v>
      </c>
      <c r="C45" s="116" t="s">
        <v>15</v>
      </c>
      <c r="D45" s="170" t="s">
        <v>521</v>
      </c>
      <c r="E45" s="116" t="s">
        <v>1</v>
      </c>
      <c r="F45" s="117" t="s">
        <v>8</v>
      </c>
      <c r="G45" s="114" t="s">
        <v>2</v>
      </c>
    </row>
    <row r="46" spans="1:7" ht="15.75" x14ac:dyDescent="0.25">
      <c r="A46" s="150">
        <v>1</v>
      </c>
      <c r="B46" s="151" t="s">
        <v>1060</v>
      </c>
      <c r="C46" s="116"/>
      <c r="D46" s="116"/>
      <c r="E46" s="116"/>
      <c r="F46" s="108">
        <v>33477956</v>
      </c>
      <c r="G46" s="114"/>
    </row>
    <row r="47" spans="1:7" ht="15.75" x14ac:dyDescent="0.25">
      <c r="A47" s="150">
        <v>2</v>
      </c>
      <c r="B47" s="151" t="s">
        <v>1891</v>
      </c>
      <c r="C47" s="116"/>
      <c r="D47" s="116"/>
      <c r="E47" s="116"/>
      <c r="F47" s="108">
        <v>0</v>
      </c>
      <c r="G47" s="77"/>
    </row>
    <row r="48" spans="1:7" ht="15.75" x14ac:dyDescent="0.25">
      <c r="A48" s="150">
        <v>3</v>
      </c>
      <c r="B48" s="151" t="s">
        <v>1816</v>
      </c>
      <c r="C48" s="116"/>
      <c r="D48" s="116"/>
      <c r="E48" s="116"/>
      <c r="F48" s="108">
        <v>0</v>
      </c>
      <c r="G48" s="77"/>
    </row>
    <row r="49" spans="1:7" ht="15.75" x14ac:dyDescent="0.25">
      <c r="A49" s="150">
        <v>4</v>
      </c>
      <c r="B49" s="151" t="s">
        <v>1817</v>
      </c>
      <c r="C49" s="116"/>
      <c r="D49" s="116"/>
      <c r="E49" s="116"/>
      <c r="F49" s="108">
        <v>0</v>
      </c>
      <c r="G49" s="77"/>
    </row>
    <row r="50" spans="1:7" ht="15.75" x14ac:dyDescent="0.25">
      <c r="A50" s="150">
        <v>5</v>
      </c>
      <c r="B50" s="151" t="s">
        <v>38</v>
      </c>
      <c r="C50" s="107"/>
      <c r="D50" s="107"/>
      <c r="E50" s="107"/>
      <c r="F50" s="108">
        <v>836949</v>
      </c>
      <c r="G50" s="152"/>
    </row>
    <row r="51" spans="1:7" ht="15.75" x14ac:dyDescent="0.25">
      <c r="A51" s="150">
        <v>6</v>
      </c>
      <c r="B51" s="151" t="s">
        <v>227</v>
      </c>
      <c r="C51" s="107"/>
      <c r="D51" s="107"/>
      <c r="E51" s="107"/>
      <c r="F51" s="108">
        <v>0</v>
      </c>
      <c r="G51" s="152"/>
    </row>
    <row r="52" spans="1:7" ht="15.75" x14ac:dyDescent="0.25">
      <c r="A52" s="150">
        <v>7</v>
      </c>
      <c r="B52" s="151" t="s">
        <v>1818</v>
      </c>
      <c r="C52" s="107"/>
      <c r="D52" s="107"/>
      <c r="E52" s="107"/>
      <c r="F52" s="108">
        <v>0</v>
      </c>
      <c r="G52" s="152"/>
    </row>
    <row r="53" spans="1:7" ht="15.75" x14ac:dyDescent="0.25">
      <c r="A53" s="150">
        <v>8</v>
      </c>
      <c r="B53" s="151" t="s">
        <v>1819</v>
      </c>
      <c r="C53" s="107"/>
      <c r="D53" s="107"/>
      <c r="E53" s="107"/>
      <c r="F53" s="108">
        <v>0</v>
      </c>
      <c r="G53" s="152"/>
    </row>
    <row r="54" spans="1:7" ht="15.75" x14ac:dyDescent="0.25">
      <c r="A54" s="150">
        <v>9</v>
      </c>
      <c r="B54" s="151" t="s">
        <v>41</v>
      </c>
      <c r="C54" s="107"/>
      <c r="D54" s="107"/>
      <c r="E54" s="107"/>
      <c r="F54" s="108">
        <v>484780</v>
      </c>
      <c r="G54" s="152"/>
    </row>
    <row r="55" spans="1:7" ht="15.75" x14ac:dyDescent="0.25">
      <c r="A55" s="150">
        <v>10</v>
      </c>
      <c r="B55" s="151" t="s">
        <v>42</v>
      </c>
      <c r="C55" s="107"/>
      <c r="D55" s="107"/>
      <c r="E55" s="107"/>
      <c r="F55" s="108">
        <v>200000</v>
      </c>
      <c r="G55" s="152"/>
    </row>
    <row r="56" spans="1:7" ht="15.75" x14ac:dyDescent="0.25">
      <c r="A56" s="150"/>
      <c r="B56" s="151"/>
      <c r="C56" s="107"/>
      <c r="D56" s="107"/>
      <c r="E56" s="107"/>
      <c r="F56" s="108"/>
      <c r="G56" s="152"/>
    </row>
    <row r="57" spans="1:7" ht="15.75" x14ac:dyDescent="0.25">
      <c r="A57" s="150"/>
      <c r="B57" s="151"/>
      <c r="C57" s="107"/>
      <c r="D57" s="107"/>
      <c r="E57" s="107"/>
      <c r="F57" s="108"/>
      <c r="G57" s="77">
        <f>SUM(F46:F55)</f>
        <v>34999685</v>
      </c>
    </row>
    <row r="58" spans="1:7" ht="15.75" x14ac:dyDescent="0.25">
      <c r="A58" s="150"/>
      <c r="B58" s="151"/>
      <c r="C58" s="107"/>
      <c r="D58" s="107"/>
      <c r="E58" s="107"/>
      <c r="F58" s="108"/>
      <c r="G58" s="77"/>
    </row>
    <row r="59" spans="1:7" ht="15.75" x14ac:dyDescent="0.25">
      <c r="A59" s="150">
        <v>11</v>
      </c>
      <c r="B59" s="201" t="s">
        <v>611</v>
      </c>
      <c r="C59" s="107"/>
      <c r="D59" s="179"/>
      <c r="E59" s="180"/>
      <c r="F59" s="108"/>
      <c r="G59" s="152">
        <v>45000000</v>
      </c>
    </row>
    <row r="60" spans="1:7" ht="15.75" x14ac:dyDescent="0.25">
      <c r="A60" s="150"/>
      <c r="B60" s="201"/>
      <c r="C60" s="107"/>
      <c r="D60" s="179"/>
      <c r="E60" s="180"/>
      <c r="F60" s="108"/>
      <c r="G60" s="152"/>
    </row>
    <row r="61" spans="1:7" ht="15.75" x14ac:dyDescent="0.25">
      <c r="A61" s="150"/>
      <c r="B61" s="151"/>
      <c r="C61" s="107"/>
      <c r="D61" s="107"/>
      <c r="E61" s="107"/>
      <c r="F61" s="108"/>
      <c r="G61" s="77"/>
    </row>
    <row r="62" spans="1:7" ht="15.75" x14ac:dyDescent="0.25">
      <c r="A62" s="150"/>
      <c r="B62" s="126"/>
      <c r="C62" s="151"/>
      <c r="D62" s="115" t="s">
        <v>43</v>
      </c>
      <c r="E62" s="126"/>
      <c r="F62" s="117"/>
      <c r="G62" s="156">
        <f>SUM(G57:G61)</f>
        <v>79999685</v>
      </c>
    </row>
    <row r="63" spans="1:7" ht="15.75" x14ac:dyDescent="0.25">
      <c r="A63" s="158"/>
      <c r="B63" s="146"/>
      <c r="C63" s="146"/>
      <c r="D63" s="146"/>
      <c r="E63" s="146"/>
      <c r="F63" s="147"/>
      <c r="G63" s="147"/>
    </row>
    <row r="64" spans="1:7" ht="15.75" x14ac:dyDescent="0.25">
      <c r="A64" s="158"/>
      <c r="B64" s="146" t="s">
        <v>1898</v>
      </c>
      <c r="C64" s="146"/>
      <c r="D64" s="146"/>
      <c r="E64" s="146"/>
      <c r="F64" s="147"/>
      <c r="G64" s="146"/>
    </row>
    <row r="65" spans="1:7" x14ac:dyDescent="0.25">
      <c r="A65" s="159"/>
      <c r="B65" s="160" t="s">
        <v>976</v>
      </c>
      <c r="C65" s="160" t="s">
        <v>31</v>
      </c>
      <c r="D65" s="129"/>
      <c r="E65" s="159" t="s">
        <v>36</v>
      </c>
      <c r="F65" s="148"/>
      <c r="G65" s="129"/>
    </row>
    <row r="66" spans="1:7" x14ac:dyDescent="0.25">
      <c r="A66" s="159"/>
      <c r="B66" s="129"/>
      <c r="C66" s="129"/>
      <c r="D66" s="129"/>
      <c r="E66" s="129"/>
      <c r="F66" s="148"/>
      <c r="G66" s="129"/>
    </row>
    <row r="67" spans="1:7" x14ac:dyDescent="0.25">
      <c r="A67" s="159"/>
      <c r="B67" s="129"/>
      <c r="C67" s="129"/>
      <c r="D67" s="129"/>
      <c r="E67" s="129"/>
      <c r="F67" s="148"/>
      <c r="G67" s="129"/>
    </row>
    <row r="68" spans="1:7" x14ac:dyDescent="0.25">
      <c r="A68" s="159"/>
      <c r="B68" s="129"/>
      <c r="C68" s="129"/>
      <c r="D68" s="129"/>
      <c r="E68" s="129"/>
      <c r="F68" s="148"/>
      <c r="G68" s="129"/>
    </row>
    <row r="69" spans="1:7" x14ac:dyDescent="0.25">
      <c r="A69" s="159"/>
      <c r="B69" s="129"/>
      <c r="C69" s="129"/>
      <c r="D69" s="129"/>
      <c r="E69" s="129"/>
      <c r="F69" s="148"/>
      <c r="G69" s="129"/>
    </row>
    <row r="70" spans="1:7" x14ac:dyDescent="0.25">
      <c r="A70" s="129"/>
      <c r="B70" s="161" t="s">
        <v>1732</v>
      </c>
      <c r="C70" s="162" t="s">
        <v>768</v>
      </c>
      <c r="D70" s="162"/>
      <c r="E70" s="162" t="s">
        <v>3</v>
      </c>
      <c r="F70" s="163" t="s">
        <v>1413</v>
      </c>
      <c r="G70" s="129"/>
    </row>
    <row r="71" spans="1:7" x14ac:dyDescent="0.25">
      <c r="A71" s="129"/>
      <c r="B71" s="160" t="s">
        <v>1731</v>
      </c>
      <c r="C71" s="129" t="s">
        <v>33</v>
      </c>
      <c r="D71" s="129"/>
      <c r="E71" s="129" t="s">
        <v>6</v>
      </c>
      <c r="F71" s="148" t="s">
        <v>1869</v>
      </c>
      <c r="G71" s="129"/>
    </row>
  </sheetData>
  <pageMargins left="0.70866141732283472" right="0.70866141732283472" top="0.74803149606299213" bottom="0.74803149606299213" header="0.31496062992125984" footer="0.31496062992125984"/>
  <pageSetup paperSize="9" scale="75" orientation="landscape" horizontalDpi="4294967293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topLeftCell="A31" workbookViewId="0">
      <selection activeCell="I24" sqref="I24"/>
    </sheetView>
  </sheetViews>
  <sheetFormatPr defaultRowHeight="15" x14ac:dyDescent="0.25"/>
  <cols>
    <col min="1" max="1" width="3.28515625" style="1" customWidth="1"/>
    <col min="2" max="2" width="50" style="1" customWidth="1"/>
    <col min="3" max="3" width="21.42578125" style="1" bestFit="1" customWidth="1"/>
    <col min="4" max="4" width="19" style="1" customWidth="1"/>
    <col min="5" max="5" width="16" style="1" customWidth="1"/>
    <col min="6" max="6" width="28.42578125" style="1" customWidth="1"/>
    <col min="7" max="7" width="14.42578125" style="1" customWidth="1"/>
    <col min="8" max="8" width="12.7109375" style="1" bestFit="1" customWidth="1"/>
    <col min="9" max="16384" width="9.140625" style="1"/>
  </cols>
  <sheetData>
    <row r="1" spans="1:7" ht="15.75" x14ac:dyDescent="0.25">
      <c r="A1" s="2" t="s">
        <v>0</v>
      </c>
      <c r="C1" s="174"/>
    </row>
    <row r="2" spans="1:7" ht="15.75" x14ac:dyDescent="0.25">
      <c r="A2" s="47" t="s">
        <v>1899</v>
      </c>
    </row>
    <row r="3" spans="1:7" ht="15.75" x14ac:dyDescent="0.25">
      <c r="A3" s="47"/>
    </row>
    <row r="4" spans="1:7" ht="15.75" x14ac:dyDescent="0.25">
      <c r="A4" s="184" t="s">
        <v>1900</v>
      </c>
      <c r="B4" s="184"/>
      <c r="C4" s="185"/>
      <c r="D4" s="185"/>
      <c r="E4" s="185"/>
      <c r="F4" s="186"/>
      <c r="G4" s="185"/>
    </row>
    <row r="5" spans="1:7" ht="15.75" x14ac:dyDescent="0.25">
      <c r="A5" s="145" t="s">
        <v>1901</v>
      </c>
      <c r="B5" s="145"/>
      <c r="C5" s="146"/>
      <c r="D5" s="146"/>
      <c r="E5" s="146"/>
      <c r="F5" s="147"/>
      <c r="G5" s="146"/>
    </row>
    <row r="6" spans="1:7" ht="15.75" x14ac:dyDescent="0.25">
      <c r="A6" s="145" t="s">
        <v>1802</v>
      </c>
      <c r="B6" s="145"/>
      <c r="C6" s="146"/>
      <c r="D6" s="146"/>
      <c r="E6" s="146"/>
      <c r="F6" s="147"/>
      <c r="G6" s="146"/>
    </row>
    <row r="7" spans="1:7" ht="15.75" x14ac:dyDescent="0.25">
      <c r="A7" s="200" t="s">
        <v>1902</v>
      </c>
      <c r="B7" s="145"/>
      <c r="C7" s="146"/>
      <c r="D7" s="146"/>
      <c r="E7" s="146"/>
      <c r="F7" s="147"/>
      <c r="G7" s="146"/>
    </row>
    <row r="8" spans="1:7" x14ac:dyDescent="0.25">
      <c r="A8" s="129"/>
      <c r="B8" s="129"/>
      <c r="C8" s="129"/>
      <c r="D8" s="129"/>
      <c r="E8" s="129"/>
      <c r="F8" s="148"/>
      <c r="G8" s="129"/>
    </row>
    <row r="9" spans="1:7" ht="15.75" x14ac:dyDescent="0.25">
      <c r="A9" s="114" t="s">
        <v>13</v>
      </c>
      <c r="B9" s="115" t="s">
        <v>12</v>
      </c>
      <c r="C9" s="116" t="s">
        <v>15</v>
      </c>
      <c r="D9" s="170" t="s">
        <v>521</v>
      </c>
      <c r="E9" s="116" t="s">
        <v>1</v>
      </c>
      <c r="F9" s="117" t="s">
        <v>8</v>
      </c>
      <c r="G9" s="114" t="s">
        <v>2</v>
      </c>
    </row>
    <row r="10" spans="1:7" ht="15.75" x14ac:dyDescent="0.25">
      <c r="A10" s="150">
        <v>1</v>
      </c>
      <c r="B10" s="151" t="s">
        <v>1060</v>
      </c>
      <c r="C10" s="116"/>
      <c r="D10" s="116"/>
      <c r="E10" s="116"/>
      <c r="F10" s="108">
        <v>8552000</v>
      </c>
      <c r="G10" s="114"/>
    </row>
    <row r="11" spans="1:7" ht="15.75" x14ac:dyDescent="0.25">
      <c r="A11" s="150">
        <v>2</v>
      </c>
      <c r="B11" s="151" t="s">
        <v>1891</v>
      </c>
      <c r="C11" s="116"/>
      <c r="D11" s="116"/>
      <c r="E11" s="116"/>
      <c r="F11" s="108">
        <v>0</v>
      </c>
      <c r="G11" s="77"/>
    </row>
    <row r="12" spans="1:7" ht="15.75" x14ac:dyDescent="0.25">
      <c r="A12" s="150">
        <v>3</v>
      </c>
      <c r="B12" s="151" t="s">
        <v>1816</v>
      </c>
      <c r="C12" s="116"/>
      <c r="D12" s="116"/>
      <c r="E12" s="116"/>
      <c r="F12" s="108">
        <v>0</v>
      </c>
      <c r="G12" s="77"/>
    </row>
    <row r="13" spans="1:7" ht="15.75" x14ac:dyDescent="0.25">
      <c r="A13" s="150">
        <v>4</v>
      </c>
      <c r="B13" s="151" t="s">
        <v>1817</v>
      </c>
      <c r="C13" s="116"/>
      <c r="D13" s="116"/>
      <c r="E13" s="116"/>
      <c r="F13" s="108">
        <v>0</v>
      </c>
      <c r="G13" s="77"/>
    </row>
    <row r="14" spans="1:7" ht="15.75" x14ac:dyDescent="0.25">
      <c r="A14" s="150">
        <v>5</v>
      </c>
      <c r="B14" s="151" t="s">
        <v>38</v>
      </c>
      <c r="C14" s="107"/>
      <c r="D14" s="107"/>
      <c r="E14" s="107"/>
      <c r="F14" s="108">
        <v>213800</v>
      </c>
      <c r="G14" s="152"/>
    </row>
    <row r="15" spans="1:7" ht="15.75" x14ac:dyDescent="0.25">
      <c r="A15" s="150">
        <v>6</v>
      </c>
      <c r="B15" s="151" t="s">
        <v>227</v>
      </c>
      <c r="C15" s="107"/>
      <c r="D15" s="107"/>
      <c r="E15" s="107"/>
      <c r="F15" s="108">
        <v>104465</v>
      </c>
      <c r="G15" s="152"/>
    </row>
    <row r="16" spans="1:7" ht="15.75" x14ac:dyDescent="0.25">
      <c r="A16" s="150">
        <v>7</v>
      </c>
      <c r="B16" s="151" t="s">
        <v>1818</v>
      </c>
      <c r="C16" s="107"/>
      <c r="D16" s="107"/>
      <c r="E16" s="107"/>
      <c r="F16" s="108">
        <v>0</v>
      </c>
      <c r="G16" s="152"/>
    </row>
    <row r="17" spans="1:7" ht="15.75" x14ac:dyDescent="0.25">
      <c r="A17" s="150">
        <v>8</v>
      </c>
      <c r="B17" s="151" t="s">
        <v>1819</v>
      </c>
      <c r="C17" s="107"/>
      <c r="D17" s="107"/>
      <c r="E17" s="107"/>
      <c r="F17" s="108">
        <v>0</v>
      </c>
      <c r="G17" s="152"/>
    </row>
    <row r="18" spans="1:7" ht="15.75" x14ac:dyDescent="0.25">
      <c r="A18" s="150">
        <v>9</v>
      </c>
      <c r="B18" s="151" t="s">
        <v>41</v>
      </c>
      <c r="C18" s="107"/>
      <c r="D18" s="107"/>
      <c r="E18" s="107"/>
      <c r="F18" s="108">
        <v>79400</v>
      </c>
      <c r="G18" s="152"/>
    </row>
    <row r="19" spans="1:7" ht="15.75" x14ac:dyDescent="0.25">
      <c r="A19" s="150">
        <v>10</v>
      </c>
      <c r="B19" s="151" t="s">
        <v>42</v>
      </c>
      <c r="C19" s="107"/>
      <c r="D19" s="107"/>
      <c r="E19" s="107"/>
      <c r="F19" s="108">
        <v>200000</v>
      </c>
      <c r="G19" s="152"/>
    </row>
    <row r="20" spans="1:7" ht="15.75" x14ac:dyDescent="0.25">
      <c r="A20" s="150"/>
      <c r="B20" s="151"/>
      <c r="C20" s="107"/>
      <c r="D20" s="107"/>
      <c r="E20" s="107"/>
      <c r="F20" s="108"/>
      <c r="G20" s="152"/>
    </row>
    <row r="21" spans="1:7" ht="15.75" x14ac:dyDescent="0.25">
      <c r="A21" s="150"/>
      <c r="B21" s="151"/>
      <c r="C21" s="107"/>
      <c r="D21" s="107"/>
      <c r="E21" s="107"/>
      <c r="F21" s="108"/>
      <c r="G21" s="77">
        <f>SUM(F10:F19)</f>
        <v>9149665</v>
      </c>
    </row>
    <row r="22" spans="1:7" ht="15.75" x14ac:dyDescent="0.25">
      <c r="A22" s="150"/>
      <c r="B22" s="151"/>
      <c r="C22" s="107"/>
      <c r="D22" s="107"/>
      <c r="E22" s="107"/>
      <c r="F22" s="108"/>
      <c r="G22" s="77"/>
    </row>
    <row r="23" spans="1:7" ht="15.75" x14ac:dyDescent="0.25">
      <c r="A23" s="150">
        <v>11</v>
      </c>
      <c r="B23" s="201" t="s">
        <v>1903</v>
      </c>
      <c r="C23" s="107"/>
      <c r="D23" s="179"/>
      <c r="E23" s="180"/>
      <c r="F23" s="108">
        <v>10000000</v>
      </c>
      <c r="G23" s="152">
        <v>10000000</v>
      </c>
    </row>
    <row r="24" spans="1:7" ht="16.5" thickBot="1" x14ac:dyDescent="0.3">
      <c r="A24" s="150"/>
      <c r="B24" s="201" t="s">
        <v>1906</v>
      </c>
      <c r="C24" s="107"/>
      <c r="D24" s="179"/>
      <c r="E24" s="180"/>
      <c r="F24" s="203">
        <v>100000</v>
      </c>
      <c r="G24" s="152"/>
    </row>
    <row r="25" spans="1:7" ht="15.75" x14ac:dyDescent="0.25">
      <c r="A25" s="150"/>
      <c r="B25" s="201"/>
      <c r="C25" s="107"/>
      <c r="D25" s="179"/>
      <c r="E25" s="180"/>
      <c r="F25" s="202"/>
      <c r="G25" s="152"/>
    </row>
    <row r="26" spans="1:7" ht="15.75" x14ac:dyDescent="0.25">
      <c r="A26" s="150"/>
      <c r="B26" s="201" t="s">
        <v>1864</v>
      </c>
      <c r="C26" s="204" t="s">
        <v>1905</v>
      </c>
      <c r="D26" s="179"/>
      <c r="E26" s="180"/>
      <c r="F26" s="205">
        <f>F23-F24</f>
        <v>9900000</v>
      </c>
      <c r="G26" s="152"/>
    </row>
    <row r="27" spans="1:7" ht="15.75" x14ac:dyDescent="0.25">
      <c r="A27" s="150"/>
      <c r="B27" s="201"/>
      <c r="C27" s="107"/>
      <c r="D27" s="179"/>
      <c r="E27" s="180"/>
      <c r="F27" s="108"/>
      <c r="G27" s="152"/>
    </row>
    <row r="28" spans="1:7" ht="15.75" x14ac:dyDescent="0.25">
      <c r="A28" s="150"/>
      <c r="B28" s="151"/>
      <c r="C28" s="107"/>
      <c r="D28" s="107"/>
      <c r="E28" s="107"/>
      <c r="F28" s="108"/>
      <c r="G28" s="77"/>
    </row>
    <row r="29" spans="1:7" ht="15.75" x14ac:dyDescent="0.25">
      <c r="A29" s="150"/>
      <c r="B29" s="126"/>
      <c r="C29" s="151"/>
      <c r="D29" s="115" t="s">
        <v>43</v>
      </c>
      <c r="E29" s="126"/>
      <c r="F29" s="117"/>
      <c r="G29" s="156">
        <f>SUM(G21:G28)</f>
        <v>19149665</v>
      </c>
    </row>
    <row r="30" spans="1:7" ht="15.75" x14ac:dyDescent="0.25">
      <c r="A30" s="158"/>
      <c r="B30" s="146"/>
      <c r="C30" s="146"/>
      <c r="D30" s="146"/>
      <c r="E30" s="146"/>
      <c r="F30" s="147"/>
      <c r="G30" s="147"/>
    </row>
    <row r="31" spans="1:7" ht="15.75" x14ac:dyDescent="0.25">
      <c r="A31" s="158"/>
      <c r="B31" s="146" t="s">
        <v>1904</v>
      </c>
      <c r="C31" s="146"/>
      <c r="D31" s="146"/>
      <c r="E31" s="146"/>
      <c r="F31" s="147"/>
      <c r="G31" s="146"/>
    </row>
    <row r="32" spans="1:7" x14ac:dyDescent="0.25">
      <c r="A32" s="159"/>
      <c r="B32" s="160" t="s">
        <v>976</v>
      </c>
      <c r="C32" s="160" t="s">
        <v>31</v>
      </c>
      <c r="D32" s="129"/>
      <c r="E32" s="159" t="s">
        <v>36</v>
      </c>
      <c r="F32" s="148"/>
      <c r="G32" s="129"/>
    </row>
    <row r="33" spans="1:7" x14ac:dyDescent="0.25">
      <c r="A33" s="159"/>
      <c r="B33" s="129"/>
      <c r="C33" s="129"/>
      <c r="D33" s="129"/>
      <c r="E33" s="129"/>
      <c r="F33" s="148"/>
      <c r="G33" s="129"/>
    </row>
    <row r="34" spans="1:7" x14ac:dyDescent="0.25">
      <c r="A34" s="159"/>
      <c r="B34" s="129"/>
      <c r="C34" s="129"/>
      <c r="D34" s="129"/>
      <c r="E34" s="129"/>
      <c r="F34" s="148"/>
      <c r="G34" s="129"/>
    </row>
    <row r="35" spans="1:7" x14ac:dyDescent="0.25">
      <c r="A35" s="159"/>
      <c r="B35" s="129"/>
      <c r="C35" s="129"/>
      <c r="D35" s="129"/>
      <c r="E35" s="129"/>
      <c r="F35" s="148"/>
      <c r="G35" s="129"/>
    </row>
    <row r="36" spans="1:7" x14ac:dyDescent="0.25">
      <c r="A36" s="159"/>
      <c r="B36" s="129"/>
      <c r="C36" s="129"/>
      <c r="D36" s="129"/>
      <c r="E36" s="129"/>
      <c r="F36" s="148"/>
      <c r="G36" s="129"/>
    </row>
    <row r="37" spans="1:7" x14ac:dyDescent="0.25">
      <c r="A37" s="129"/>
      <c r="B37" s="161" t="s">
        <v>1732</v>
      </c>
      <c r="C37" s="162" t="s">
        <v>768</v>
      </c>
      <c r="D37" s="162"/>
      <c r="E37" s="162" t="s">
        <v>3</v>
      </c>
      <c r="F37" s="163" t="s">
        <v>1413</v>
      </c>
      <c r="G37" s="129"/>
    </row>
    <row r="38" spans="1:7" x14ac:dyDescent="0.25">
      <c r="A38" s="129"/>
      <c r="B38" s="160" t="s">
        <v>1731</v>
      </c>
      <c r="C38" s="129" t="s">
        <v>33</v>
      </c>
      <c r="D38" s="129"/>
      <c r="E38" s="129" t="s">
        <v>6</v>
      </c>
      <c r="F38" s="148" t="s">
        <v>1869</v>
      </c>
      <c r="G38" s="129"/>
    </row>
    <row r="40" spans="1:7" ht="15.75" x14ac:dyDescent="0.25">
      <c r="A40" s="2" t="s">
        <v>0</v>
      </c>
      <c r="C40" s="174"/>
    </row>
    <row r="41" spans="1:7" ht="15.75" x14ac:dyDescent="0.25">
      <c r="A41" s="47" t="s">
        <v>1907</v>
      </c>
    </row>
    <row r="42" spans="1:7" ht="15.75" x14ac:dyDescent="0.25">
      <c r="A42" s="47"/>
    </row>
    <row r="43" spans="1:7" ht="15.75" x14ac:dyDescent="0.25">
      <c r="A43" s="184" t="s">
        <v>1908</v>
      </c>
      <c r="B43" s="184"/>
      <c r="C43" s="185"/>
      <c r="D43" s="185"/>
      <c r="E43" s="185"/>
      <c r="F43" s="186"/>
      <c r="G43" s="185"/>
    </row>
    <row r="44" spans="1:7" ht="15.75" x14ac:dyDescent="0.25">
      <c r="A44" s="145" t="s">
        <v>1909</v>
      </c>
      <c r="B44" s="145"/>
      <c r="C44" s="146"/>
      <c r="D44" s="146"/>
      <c r="E44" s="146"/>
      <c r="F44" s="147"/>
      <c r="G44" s="146"/>
    </row>
    <row r="45" spans="1:7" ht="15.75" x14ac:dyDescent="0.25">
      <c r="A45" s="145" t="s">
        <v>1889</v>
      </c>
      <c r="B45" s="145"/>
      <c r="C45" s="146"/>
      <c r="D45" s="146"/>
      <c r="E45" s="146"/>
      <c r="F45" s="147"/>
      <c r="G45" s="146"/>
    </row>
    <row r="46" spans="1:7" ht="15.75" x14ac:dyDescent="0.25">
      <c r="A46" s="200" t="s">
        <v>1910</v>
      </c>
      <c r="B46" s="145"/>
      <c r="C46" s="146"/>
      <c r="D46" s="146"/>
      <c r="E46" s="146"/>
      <c r="F46" s="147"/>
      <c r="G46" s="146"/>
    </row>
    <row r="47" spans="1:7" ht="15.75" x14ac:dyDescent="0.25">
      <c r="A47" s="200"/>
      <c r="B47" s="145"/>
      <c r="C47" s="146"/>
      <c r="D47" s="146"/>
      <c r="E47" s="146"/>
      <c r="F47" s="147"/>
      <c r="G47" s="146"/>
    </row>
    <row r="48" spans="1:7" ht="15.75" x14ac:dyDescent="0.25">
      <c r="A48" s="114" t="s">
        <v>13</v>
      </c>
      <c r="B48" s="115" t="s">
        <v>12</v>
      </c>
      <c r="C48" s="116" t="s">
        <v>15</v>
      </c>
      <c r="D48" s="170" t="s">
        <v>521</v>
      </c>
      <c r="E48" s="116" t="s">
        <v>1</v>
      </c>
      <c r="F48" s="117" t="s">
        <v>8</v>
      </c>
      <c r="G48" s="114" t="s">
        <v>2</v>
      </c>
    </row>
    <row r="49" spans="1:7" ht="15.75" x14ac:dyDescent="0.25">
      <c r="A49" s="150">
        <v>1</v>
      </c>
      <c r="B49" s="151" t="s">
        <v>1037</v>
      </c>
      <c r="C49" s="116"/>
      <c r="D49" s="116"/>
      <c r="E49" s="116"/>
      <c r="F49" s="108">
        <v>0</v>
      </c>
      <c r="G49" s="114"/>
    </row>
    <row r="50" spans="1:7" ht="15.75" x14ac:dyDescent="0.25">
      <c r="A50" s="150">
        <v>2</v>
      </c>
      <c r="B50" s="151" t="s">
        <v>1452</v>
      </c>
      <c r="C50" s="116"/>
      <c r="D50" s="116"/>
      <c r="E50" s="116"/>
      <c r="F50" s="108">
        <v>50000000</v>
      </c>
      <c r="G50" s="77"/>
    </row>
    <row r="51" spans="1:7" ht="15.75" x14ac:dyDescent="0.25">
      <c r="A51" s="150">
        <v>3</v>
      </c>
      <c r="B51" s="151" t="s">
        <v>1816</v>
      </c>
      <c r="C51" s="116"/>
      <c r="D51" s="116"/>
      <c r="E51" s="116"/>
      <c r="F51" s="108">
        <v>0</v>
      </c>
      <c r="G51" s="77"/>
    </row>
    <row r="52" spans="1:7" ht="15.75" x14ac:dyDescent="0.25">
      <c r="A52" s="150">
        <v>4</v>
      </c>
      <c r="B52" s="151" t="s">
        <v>1817</v>
      </c>
      <c r="C52" s="116"/>
      <c r="D52" s="116"/>
      <c r="E52" s="116"/>
      <c r="F52" s="108">
        <v>0</v>
      </c>
      <c r="G52" s="77"/>
    </row>
    <row r="53" spans="1:7" ht="15.75" x14ac:dyDescent="0.25">
      <c r="A53" s="150">
        <v>5</v>
      </c>
      <c r="B53" s="151" t="s">
        <v>38</v>
      </c>
      <c r="C53" s="107"/>
      <c r="D53" s="107"/>
      <c r="E53" s="107"/>
      <c r="F53" s="108">
        <v>1250000</v>
      </c>
      <c r="G53" s="152"/>
    </row>
    <row r="54" spans="1:7" ht="15.75" x14ac:dyDescent="0.25">
      <c r="A54" s="150">
        <v>6</v>
      </c>
      <c r="B54" s="151" t="s">
        <v>227</v>
      </c>
      <c r="C54" s="107"/>
      <c r="D54" s="107"/>
      <c r="E54" s="107"/>
      <c r="F54" s="108">
        <v>0</v>
      </c>
      <c r="G54" s="152"/>
    </row>
    <row r="55" spans="1:7" ht="15.75" x14ac:dyDescent="0.25">
      <c r="A55" s="150">
        <v>7</v>
      </c>
      <c r="B55" s="151" t="s">
        <v>1818</v>
      </c>
      <c r="C55" s="107"/>
      <c r="D55" s="107"/>
      <c r="E55" s="107"/>
      <c r="F55" s="108">
        <v>0</v>
      </c>
      <c r="G55" s="152"/>
    </row>
    <row r="56" spans="1:7" ht="15.75" x14ac:dyDescent="0.25">
      <c r="A56" s="150">
        <v>8</v>
      </c>
      <c r="B56" s="151" t="s">
        <v>1819</v>
      </c>
      <c r="C56" s="107"/>
      <c r="D56" s="107"/>
      <c r="E56" s="107"/>
      <c r="F56" s="108">
        <v>0</v>
      </c>
      <c r="G56" s="152"/>
    </row>
    <row r="57" spans="1:7" ht="15.75" x14ac:dyDescent="0.25">
      <c r="A57" s="150">
        <v>9</v>
      </c>
      <c r="B57" s="151" t="s">
        <v>41</v>
      </c>
      <c r="C57" s="107"/>
      <c r="D57" s="107"/>
      <c r="E57" s="107"/>
      <c r="F57" s="108">
        <v>2200000</v>
      </c>
      <c r="G57" s="152"/>
    </row>
    <row r="58" spans="1:7" ht="15.75" x14ac:dyDescent="0.25">
      <c r="A58" s="150">
        <v>10</v>
      </c>
      <c r="B58" s="151" t="s">
        <v>42</v>
      </c>
      <c r="C58" s="107"/>
      <c r="D58" s="107"/>
      <c r="E58" s="107"/>
      <c r="F58" s="108">
        <v>200000</v>
      </c>
      <c r="G58" s="152"/>
    </row>
    <row r="59" spans="1:7" ht="15.75" x14ac:dyDescent="0.25">
      <c r="A59" s="150"/>
      <c r="B59" s="151"/>
      <c r="C59" s="107"/>
      <c r="D59" s="107"/>
      <c r="E59" s="107"/>
      <c r="F59" s="108"/>
      <c r="G59" s="152"/>
    </row>
    <row r="60" spans="1:7" ht="15.75" x14ac:dyDescent="0.25">
      <c r="A60" s="150"/>
      <c r="B60" s="151"/>
      <c r="C60" s="107"/>
      <c r="D60" s="107"/>
      <c r="E60" s="107"/>
      <c r="F60" s="108"/>
      <c r="G60" s="77">
        <f>SUM(F49:F59)</f>
        <v>53650000</v>
      </c>
    </row>
    <row r="61" spans="1:7" ht="15.75" x14ac:dyDescent="0.25">
      <c r="A61" s="150"/>
      <c r="B61" s="151"/>
      <c r="C61" s="107"/>
      <c r="D61" s="195"/>
      <c r="E61" s="107"/>
      <c r="F61" s="108"/>
      <c r="G61" s="77"/>
    </row>
    <row r="62" spans="1:7" ht="15.75" x14ac:dyDescent="0.25">
      <c r="A62" s="150">
        <v>11</v>
      </c>
      <c r="B62" s="18" t="s">
        <v>1911</v>
      </c>
      <c r="C62" s="154"/>
      <c r="D62" s="197"/>
      <c r="E62" s="180" t="s">
        <v>611</v>
      </c>
      <c r="F62" s="108"/>
      <c r="G62" s="152">
        <v>70000000</v>
      </c>
    </row>
    <row r="63" spans="1:7" ht="15.75" x14ac:dyDescent="0.25">
      <c r="A63" s="150"/>
      <c r="B63" s="18" t="s">
        <v>1912</v>
      </c>
      <c r="C63" s="194"/>
      <c r="D63" s="197"/>
      <c r="E63" s="136"/>
      <c r="F63" s="108"/>
      <c r="G63" s="152"/>
    </row>
    <row r="64" spans="1:7" ht="15.75" x14ac:dyDescent="0.25">
      <c r="A64" s="150"/>
      <c r="B64" s="18"/>
      <c r="C64" s="194"/>
      <c r="D64" s="197"/>
      <c r="E64" s="136"/>
      <c r="F64" s="108"/>
      <c r="G64" s="152"/>
    </row>
    <row r="65" spans="1:7" ht="15.75" x14ac:dyDescent="0.25">
      <c r="A65" s="150">
        <v>12</v>
      </c>
      <c r="B65" s="18" t="s">
        <v>1915</v>
      </c>
      <c r="C65" s="194"/>
      <c r="D65" s="206"/>
      <c r="E65" s="180" t="s">
        <v>611</v>
      </c>
      <c r="F65" s="108"/>
      <c r="G65" s="152">
        <v>126350000</v>
      </c>
    </row>
    <row r="66" spans="1:7" ht="15.75" x14ac:dyDescent="0.25">
      <c r="A66" s="150"/>
      <c r="B66" s="18" t="s">
        <v>1913</v>
      </c>
      <c r="C66" s="194"/>
      <c r="D66" s="206"/>
      <c r="E66" s="136"/>
      <c r="F66" s="108"/>
      <c r="G66" s="152"/>
    </row>
    <row r="67" spans="1:7" ht="15.75" x14ac:dyDescent="0.25">
      <c r="A67" s="150"/>
      <c r="B67" s="151" t="s">
        <v>1914</v>
      </c>
      <c r="C67" s="107"/>
      <c r="D67" s="196"/>
      <c r="E67" s="180"/>
      <c r="F67" s="108"/>
      <c r="G67" s="152"/>
    </row>
    <row r="68" spans="1:7" ht="15.75" x14ac:dyDescent="0.25">
      <c r="A68" s="150"/>
      <c r="B68" s="151"/>
      <c r="C68" s="107"/>
      <c r="D68" s="107"/>
      <c r="E68" s="107"/>
      <c r="F68" s="108"/>
      <c r="G68" s="77"/>
    </row>
    <row r="69" spans="1:7" ht="15.75" x14ac:dyDescent="0.25">
      <c r="A69" s="150"/>
      <c r="B69" s="126"/>
      <c r="C69" s="151"/>
      <c r="D69" s="151"/>
      <c r="E69" s="115" t="s">
        <v>43</v>
      </c>
      <c r="F69" s="108"/>
      <c r="G69" s="156">
        <f>SUM(G60:G68)</f>
        <v>250000000</v>
      </c>
    </row>
    <row r="70" spans="1:7" ht="15.75" x14ac:dyDescent="0.25">
      <c r="A70" s="187"/>
      <c r="B70" s="188"/>
      <c r="C70" s="189"/>
      <c r="D70" s="190"/>
      <c r="E70" s="191"/>
      <c r="F70" s="192"/>
      <c r="G70" s="193"/>
    </row>
    <row r="71" spans="1:7" ht="15.75" x14ac:dyDescent="0.25">
      <c r="A71" s="158"/>
      <c r="B71" s="146" t="s">
        <v>1916</v>
      </c>
      <c r="C71" s="146"/>
      <c r="D71" s="146"/>
      <c r="E71" s="146"/>
      <c r="F71" s="147"/>
      <c r="G71" s="146"/>
    </row>
    <row r="72" spans="1:7" x14ac:dyDescent="0.25">
      <c r="A72" s="159"/>
      <c r="B72" s="160" t="s">
        <v>976</v>
      </c>
      <c r="C72" s="160" t="s">
        <v>31</v>
      </c>
      <c r="D72" s="129"/>
      <c r="E72" s="159" t="s">
        <v>36</v>
      </c>
      <c r="F72" s="148"/>
      <c r="G72" s="129"/>
    </row>
    <row r="73" spans="1:7" x14ac:dyDescent="0.25">
      <c r="A73" s="159"/>
      <c r="B73" s="129"/>
      <c r="C73" s="129"/>
      <c r="D73" s="129"/>
      <c r="E73" s="129"/>
      <c r="F73" s="148"/>
      <c r="G73" s="129"/>
    </row>
    <row r="74" spans="1:7" x14ac:dyDescent="0.25">
      <c r="A74" s="159"/>
      <c r="B74" s="129"/>
      <c r="C74" s="129"/>
      <c r="D74" s="129"/>
      <c r="E74" s="129"/>
      <c r="F74" s="148"/>
      <c r="G74" s="129"/>
    </row>
    <row r="75" spans="1:7" x14ac:dyDescent="0.25">
      <c r="A75" s="159"/>
      <c r="B75" s="129"/>
      <c r="C75" s="129"/>
      <c r="D75" s="129"/>
      <c r="E75" s="129"/>
      <c r="F75" s="148"/>
      <c r="G75" s="129"/>
    </row>
    <row r="76" spans="1:7" x14ac:dyDescent="0.25">
      <c r="A76" s="159"/>
      <c r="B76" s="129"/>
      <c r="C76" s="129"/>
      <c r="D76" s="129"/>
      <c r="E76" s="129"/>
      <c r="F76" s="148"/>
      <c r="G76" s="129"/>
    </row>
    <row r="77" spans="1:7" x14ac:dyDescent="0.25">
      <c r="A77" s="129"/>
      <c r="B77" s="161" t="s">
        <v>1732</v>
      </c>
      <c r="C77" s="162" t="s">
        <v>768</v>
      </c>
      <c r="D77" s="162"/>
      <c r="E77" s="162" t="s">
        <v>3</v>
      </c>
      <c r="F77" s="163" t="s">
        <v>1413</v>
      </c>
      <c r="G77" s="129"/>
    </row>
    <row r="78" spans="1:7" x14ac:dyDescent="0.25">
      <c r="A78" s="129"/>
      <c r="B78" s="160" t="s">
        <v>1731</v>
      </c>
      <c r="C78" s="129" t="s">
        <v>33</v>
      </c>
      <c r="D78" s="129"/>
      <c r="E78" s="129" t="s">
        <v>6</v>
      </c>
      <c r="F78" s="148" t="s">
        <v>37</v>
      </c>
      <c r="G78" s="129"/>
    </row>
  </sheetData>
  <pageMargins left="0.19685039370078741" right="0.70866141732283472" top="0.74803149606299213" bottom="0.74803149606299213" header="0.31496062992125984" footer="0.31496062992125984"/>
  <pageSetup paperSize="9" scale="75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zoomScale="90" zoomScaleNormal="90" workbookViewId="0">
      <selection activeCell="D5" sqref="D5"/>
    </sheetView>
  </sheetViews>
  <sheetFormatPr defaultRowHeight="15" x14ac:dyDescent="0.25"/>
  <cols>
    <col min="1" max="1" width="7.140625" style="1" customWidth="1"/>
    <col min="2" max="2" width="64.5703125" style="1" customWidth="1"/>
    <col min="3" max="3" width="21.42578125" style="1" customWidth="1"/>
    <col min="4" max="4" width="27.42578125" style="1" customWidth="1"/>
    <col min="5" max="5" width="26.85546875" style="1" customWidth="1"/>
    <col min="6" max="6" width="19.140625" style="1" customWidth="1"/>
    <col min="7" max="7" width="23.5703125" style="1" customWidth="1"/>
    <col min="8" max="16384" width="9.140625" style="1"/>
  </cols>
  <sheetData>
    <row r="1" spans="1:7" ht="15.75" x14ac:dyDescent="0.25">
      <c r="A1" s="2" t="s">
        <v>0</v>
      </c>
      <c r="B1" s="3"/>
      <c r="C1" s="3"/>
      <c r="D1" s="3"/>
      <c r="E1" s="3"/>
      <c r="F1" s="9"/>
      <c r="G1" s="4"/>
    </row>
    <row r="2" spans="1:7" ht="15.75" x14ac:dyDescent="0.25">
      <c r="A2" s="6" t="s">
        <v>252</v>
      </c>
      <c r="B2" s="2"/>
      <c r="C2" s="2"/>
      <c r="D2" s="2"/>
      <c r="E2" s="2"/>
      <c r="F2" s="10"/>
      <c r="G2" s="4"/>
    </row>
    <row r="3" spans="1:7" ht="15.75" x14ac:dyDescent="0.25">
      <c r="A3" s="6"/>
      <c r="B3" s="2"/>
      <c r="C3" s="2"/>
      <c r="D3" s="2"/>
      <c r="E3" s="2"/>
      <c r="F3" s="10"/>
      <c r="G3" s="4"/>
    </row>
    <row r="4" spans="1:7" ht="15.75" x14ac:dyDescent="0.25">
      <c r="A4" s="27" t="s">
        <v>254</v>
      </c>
      <c r="B4" s="27"/>
      <c r="C4" s="16"/>
      <c r="D4" s="16"/>
      <c r="E4" s="16"/>
      <c r="F4" s="21"/>
      <c r="G4" s="16"/>
    </row>
    <row r="5" spans="1:7" ht="15.75" x14ac:dyDescent="0.25">
      <c r="A5" s="27" t="s">
        <v>255</v>
      </c>
      <c r="B5" s="27"/>
      <c r="C5" s="16"/>
      <c r="D5" s="16"/>
      <c r="E5" s="16"/>
      <c r="F5" s="21"/>
      <c r="G5" s="16"/>
    </row>
    <row r="6" spans="1:7" ht="15.75" x14ac:dyDescent="0.25">
      <c r="A6" s="27" t="s">
        <v>256</v>
      </c>
      <c r="B6" s="27"/>
      <c r="C6" s="16"/>
      <c r="D6" s="16"/>
      <c r="E6" s="16"/>
      <c r="F6" s="21"/>
      <c r="G6" s="16"/>
    </row>
    <row r="7" spans="1:7" x14ac:dyDescent="0.25">
      <c r="F7" s="11"/>
    </row>
    <row r="8" spans="1:7" ht="15.75" x14ac:dyDescent="0.25">
      <c r="A8" s="12" t="s">
        <v>13</v>
      </c>
      <c r="B8" s="13" t="s">
        <v>12</v>
      </c>
      <c r="C8" s="14" t="s">
        <v>15</v>
      </c>
      <c r="D8" s="14" t="s">
        <v>258</v>
      </c>
      <c r="E8" s="14" t="s">
        <v>1</v>
      </c>
      <c r="F8" s="22" t="s">
        <v>8</v>
      </c>
      <c r="G8" s="12" t="s">
        <v>2</v>
      </c>
    </row>
    <row r="9" spans="1:7" ht="15.75" x14ac:dyDescent="0.25">
      <c r="A9" s="17">
        <v>1</v>
      </c>
      <c r="B9" s="18" t="s">
        <v>82</v>
      </c>
      <c r="C9" s="14"/>
      <c r="D9" s="14"/>
      <c r="E9" s="14"/>
      <c r="F9" s="19">
        <v>14060500</v>
      </c>
      <c r="G9" s="12"/>
    </row>
    <row r="10" spans="1:7" ht="15.75" x14ac:dyDescent="0.25">
      <c r="A10" s="17">
        <v>2</v>
      </c>
      <c r="B10" s="18" t="s">
        <v>214</v>
      </c>
      <c r="C10" s="14"/>
      <c r="D10" s="14"/>
      <c r="E10" s="14"/>
      <c r="F10" s="19">
        <v>7500000</v>
      </c>
      <c r="G10" s="12"/>
    </row>
    <row r="11" spans="1:7" ht="15.75" x14ac:dyDescent="0.25">
      <c r="A11" s="17">
        <v>3</v>
      </c>
      <c r="B11" s="18" t="s">
        <v>38</v>
      </c>
      <c r="C11" s="26"/>
      <c r="D11" s="26"/>
      <c r="E11" s="26"/>
      <c r="F11" s="19">
        <v>351513</v>
      </c>
      <c r="G11" s="17"/>
    </row>
    <row r="12" spans="1:7" ht="15.75" x14ac:dyDescent="0.25">
      <c r="A12" s="17">
        <v>4</v>
      </c>
      <c r="B12" s="18" t="s">
        <v>227</v>
      </c>
      <c r="C12" s="26"/>
      <c r="D12" s="26"/>
      <c r="E12" s="26"/>
      <c r="F12" s="19">
        <v>168949</v>
      </c>
      <c r="G12" s="17"/>
    </row>
    <row r="13" spans="1:7" ht="15.75" x14ac:dyDescent="0.25">
      <c r="A13" s="17">
        <v>5</v>
      </c>
      <c r="B13" s="18" t="s">
        <v>41</v>
      </c>
      <c r="C13" s="26"/>
      <c r="D13" s="26"/>
      <c r="E13" s="26"/>
      <c r="F13" s="19">
        <v>559395</v>
      </c>
      <c r="G13" s="17"/>
    </row>
    <row r="14" spans="1:7" ht="15.75" x14ac:dyDescent="0.25">
      <c r="A14" s="17">
        <v>6</v>
      </c>
      <c r="B14" s="18" t="s">
        <v>42</v>
      </c>
      <c r="C14" s="26"/>
      <c r="D14" s="26"/>
      <c r="E14" s="26"/>
      <c r="F14" s="19">
        <v>200000</v>
      </c>
      <c r="G14" s="17"/>
    </row>
    <row r="15" spans="1:7" ht="15.75" x14ac:dyDescent="0.25">
      <c r="A15" s="17"/>
      <c r="B15" s="18"/>
      <c r="C15" s="26"/>
      <c r="D15" s="26"/>
      <c r="E15" s="26"/>
      <c r="F15" s="19"/>
      <c r="G15" s="15">
        <f>SUM(F9:F14)</f>
        <v>22840357</v>
      </c>
    </row>
    <row r="16" spans="1:7" ht="15.75" x14ac:dyDescent="0.25">
      <c r="A16" s="17">
        <v>7</v>
      </c>
      <c r="B16" s="18" t="s">
        <v>261</v>
      </c>
      <c r="C16" s="18"/>
      <c r="D16" s="26" t="s">
        <v>262</v>
      </c>
      <c r="E16" s="18"/>
      <c r="F16" s="19">
        <v>5800000</v>
      </c>
      <c r="G16" s="18"/>
    </row>
    <row r="17" spans="1:7" ht="15.75" x14ac:dyDescent="0.25">
      <c r="A17" s="17">
        <v>8</v>
      </c>
      <c r="B17" s="18" t="s">
        <v>263</v>
      </c>
      <c r="C17" s="18"/>
      <c r="D17" s="26" t="s">
        <v>264</v>
      </c>
      <c r="E17" s="18"/>
      <c r="F17" s="19">
        <v>5800000</v>
      </c>
      <c r="G17" s="18"/>
    </row>
    <row r="18" spans="1:7" ht="15.75" x14ac:dyDescent="0.25">
      <c r="A18" s="17">
        <v>9</v>
      </c>
      <c r="B18" s="18" t="s">
        <v>257</v>
      </c>
      <c r="C18" s="18"/>
      <c r="D18" s="26" t="s">
        <v>259</v>
      </c>
      <c r="E18" s="18"/>
      <c r="F18" s="19">
        <v>6900000</v>
      </c>
      <c r="G18" s="18"/>
    </row>
    <row r="19" spans="1:7" ht="15.75" x14ac:dyDescent="0.25">
      <c r="A19" s="17"/>
      <c r="B19" s="18"/>
      <c r="C19" s="18"/>
      <c r="D19" s="26"/>
      <c r="E19" s="13"/>
      <c r="F19" s="19"/>
      <c r="G19" s="23">
        <f>SUM(F16:F18)</f>
        <v>18500000</v>
      </c>
    </row>
    <row r="20" spans="1:7" ht="15.75" x14ac:dyDescent="0.25">
      <c r="A20" s="17">
        <v>10</v>
      </c>
      <c r="B20" s="18" t="s">
        <v>265</v>
      </c>
      <c r="C20" s="18"/>
      <c r="D20" s="26"/>
      <c r="E20" s="13" t="s">
        <v>101</v>
      </c>
      <c r="F20" s="19"/>
      <c r="G20" s="23">
        <v>35000</v>
      </c>
    </row>
    <row r="21" spans="1:7" ht="15.75" x14ac:dyDescent="0.25">
      <c r="A21" s="17">
        <v>11</v>
      </c>
      <c r="B21" s="18" t="s">
        <v>175</v>
      </c>
      <c r="C21" s="18"/>
      <c r="D21" s="26" t="s">
        <v>260</v>
      </c>
      <c r="E21" s="36" t="s">
        <v>233</v>
      </c>
      <c r="F21" s="19"/>
      <c r="G21" s="23">
        <f>70000000-G15-G19-G20</f>
        <v>28624643</v>
      </c>
    </row>
    <row r="22" spans="1:7" ht="15.75" x14ac:dyDescent="0.25">
      <c r="A22" s="17"/>
      <c r="B22" s="18"/>
      <c r="C22" s="18"/>
      <c r="D22" s="18"/>
      <c r="E22" s="13"/>
      <c r="F22" s="19"/>
      <c r="G22" s="31"/>
    </row>
    <row r="23" spans="1:7" ht="15.75" x14ac:dyDescent="0.25">
      <c r="A23" s="17"/>
      <c r="B23" s="18"/>
      <c r="C23" s="18"/>
      <c r="D23" s="18"/>
      <c r="E23" s="13" t="s">
        <v>43</v>
      </c>
      <c r="F23" s="19"/>
      <c r="G23" s="30">
        <f>+G15+G19+G20+G21</f>
        <v>70000000</v>
      </c>
    </row>
    <row r="24" spans="1:7" ht="15.75" x14ac:dyDescent="0.25">
      <c r="A24" s="20"/>
      <c r="B24" s="16"/>
      <c r="C24" s="16"/>
      <c r="D24" s="16"/>
      <c r="E24" s="16"/>
      <c r="F24" s="21"/>
      <c r="G24" s="21"/>
    </row>
    <row r="25" spans="1:7" ht="15.75" x14ac:dyDescent="0.25">
      <c r="A25" s="20"/>
      <c r="B25" s="16" t="s">
        <v>253</v>
      </c>
      <c r="C25" s="16"/>
      <c r="D25" s="16"/>
      <c r="E25" s="16"/>
      <c r="F25" s="21"/>
      <c r="G25" s="16"/>
    </row>
    <row r="26" spans="1:7" ht="15.75" x14ac:dyDescent="0.25">
      <c r="A26" s="20"/>
      <c r="B26" s="16"/>
      <c r="C26" s="16"/>
      <c r="D26" s="16"/>
      <c r="E26" s="16"/>
      <c r="F26" s="21"/>
      <c r="G26" s="16"/>
    </row>
    <row r="27" spans="1:7" x14ac:dyDescent="0.25">
      <c r="A27" s="8"/>
      <c r="B27" s="8" t="s">
        <v>29</v>
      </c>
      <c r="C27" s="8" t="s">
        <v>31</v>
      </c>
      <c r="E27" s="8" t="s">
        <v>36</v>
      </c>
      <c r="F27" s="11"/>
    </row>
    <row r="28" spans="1:7" x14ac:dyDescent="0.25">
      <c r="A28" s="8"/>
      <c r="F28" s="11"/>
    </row>
    <row r="29" spans="1:7" x14ac:dyDescent="0.25">
      <c r="A29" s="8"/>
      <c r="F29" s="11"/>
    </row>
    <row r="30" spans="1:7" x14ac:dyDescent="0.25">
      <c r="A30" s="8"/>
      <c r="F30" s="11"/>
    </row>
    <row r="31" spans="1:7" x14ac:dyDescent="0.25">
      <c r="B31" s="28" t="s">
        <v>30</v>
      </c>
      <c r="C31" s="24" t="s">
        <v>32</v>
      </c>
      <c r="D31" s="24"/>
      <c r="E31" s="24" t="s">
        <v>3</v>
      </c>
      <c r="F31" s="25" t="s">
        <v>4</v>
      </c>
    </row>
    <row r="32" spans="1:7" x14ac:dyDescent="0.25">
      <c r="B32" s="8" t="s">
        <v>5</v>
      </c>
      <c r="C32" s="1" t="s">
        <v>33</v>
      </c>
      <c r="E32" s="1" t="s">
        <v>6</v>
      </c>
      <c r="F32" s="11" t="s">
        <v>37</v>
      </c>
    </row>
  </sheetData>
  <pageMargins left="0.7" right="0.7" top="0.75" bottom="0.75" header="0.3" footer="0.3"/>
  <pageSetup paperSize="5" scale="80" orientation="landscape" horizontalDpi="4294967293" verticalDpi="3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1"/>
  <sheetViews>
    <sheetView topLeftCell="A184" workbookViewId="0">
      <selection activeCell="H111" sqref="H111"/>
    </sheetView>
  </sheetViews>
  <sheetFormatPr defaultRowHeight="15" x14ac:dyDescent="0.25"/>
  <cols>
    <col min="1" max="1" width="3.28515625" style="1" customWidth="1"/>
    <col min="2" max="2" width="51.140625" style="1" customWidth="1"/>
    <col min="3" max="3" width="21.42578125" style="1" bestFit="1" customWidth="1"/>
    <col min="4" max="4" width="19" style="1" customWidth="1"/>
    <col min="5" max="5" width="16" style="1" customWidth="1"/>
    <col min="6" max="6" width="19" style="1" customWidth="1"/>
    <col min="7" max="7" width="14.42578125" style="1" customWidth="1"/>
    <col min="8" max="8" width="12.7109375" style="1" bestFit="1" customWidth="1"/>
    <col min="9" max="16384" width="9.140625" style="1"/>
  </cols>
  <sheetData>
    <row r="1" spans="1:7" ht="15.75" x14ac:dyDescent="0.25">
      <c r="A1" s="2" t="s">
        <v>0</v>
      </c>
      <c r="C1" s="174"/>
    </row>
    <row r="2" spans="1:7" ht="15.75" x14ac:dyDescent="0.25">
      <c r="A2" s="47" t="s">
        <v>1925</v>
      </c>
    </row>
    <row r="3" spans="1:7" ht="15.75" x14ac:dyDescent="0.25">
      <c r="A3" s="47"/>
    </row>
    <row r="4" spans="1:7" ht="15.75" x14ac:dyDescent="0.25">
      <c r="A4" s="184" t="s">
        <v>1917</v>
      </c>
      <c r="B4" s="184"/>
      <c r="C4" s="185"/>
      <c r="D4" s="185"/>
      <c r="E4" s="185"/>
      <c r="F4" s="186"/>
      <c r="G4" s="185"/>
    </row>
    <row r="5" spans="1:7" ht="15.75" x14ac:dyDescent="0.25">
      <c r="A5" s="145" t="s">
        <v>1918</v>
      </c>
      <c r="B5" s="145"/>
      <c r="C5" s="146"/>
      <c r="D5" s="146"/>
      <c r="E5" s="146"/>
      <c r="F5" s="147"/>
      <c r="G5" s="146"/>
    </row>
    <row r="6" spans="1:7" ht="15.75" x14ac:dyDescent="0.25">
      <c r="A6" s="145" t="s">
        <v>1919</v>
      </c>
      <c r="B6" s="145"/>
      <c r="C6" s="146"/>
      <c r="D6" s="146"/>
      <c r="E6" s="146"/>
      <c r="F6" s="147"/>
      <c r="G6" s="146"/>
    </row>
    <row r="7" spans="1:7" ht="15.75" x14ac:dyDescent="0.25">
      <c r="A7" s="200" t="s">
        <v>1920</v>
      </c>
      <c r="B7" s="145"/>
      <c r="C7" s="146"/>
      <c r="D7" s="146"/>
      <c r="E7" s="146"/>
      <c r="F7" s="147"/>
      <c r="G7" s="146"/>
    </row>
    <row r="8" spans="1:7" ht="15.75" x14ac:dyDescent="0.25">
      <c r="A8" s="200"/>
      <c r="B8" s="145"/>
      <c r="C8" s="146"/>
      <c r="D8" s="146"/>
      <c r="E8" s="146"/>
      <c r="F8" s="147"/>
      <c r="G8" s="146"/>
    </row>
    <row r="9" spans="1:7" ht="15.75" x14ac:dyDescent="0.25">
      <c r="A9" s="114" t="s">
        <v>13</v>
      </c>
      <c r="B9" s="115" t="s">
        <v>12</v>
      </c>
      <c r="C9" s="116" t="s">
        <v>15</v>
      </c>
      <c r="D9" s="170" t="s">
        <v>521</v>
      </c>
      <c r="E9" s="116" t="s">
        <v>1</v>
      </c>
      <c r="F9" s="117" t="s">
        <v>8</v>
      </c>
      <c r="G9" s="114" t="s">
        <v>2</v>
      </c>
    </row>
    <row r="10" spans="1:7" ht="15.75" x14ac:dyDescent="0.25">
      <c r="A10" s="150">
        <v>1</v>
      </c>
      <c r="B10" s="151" t="s">
        <v>1037</v>
      </c>
      <c r="C10" s="116"/>
      <c r="D10" s="116"/>
      <c r="E10" s="116"/>
      <c r="F10" s="108">
        <v>0</v>
      </c>
      <c r="G10" s="114"/>
    </row>
    <row r="11" spans="1:7" ht="15.75" x14ac:dyDescent="0.25">
      <c r="A11" s="150">
        <v>2</v>
      </c>
      <c r="B11" s="151" t="s">
        <v>1452</v>
      </c>
      <c r="C11" s="116"/>
      <c r="D11" s="116"/>
      <c r="E11" s="116"/>
      <c r="F11" s="108">
        <v>0</v>
      </c>
      <c r="G11" s="77"/>
    </row>
    <row r="12" spans="1:7" ht="15.75" x14ac:dyDescent="0.25">
      <c r="A12" s="150">
        <v>3</v>
      </c>
      <c r="B12" s="151" t="s">
        <v>1816</v>
      </c>
      <c r="C12" s="116"/>
      <c r="D12" s="116"/>
      <c r="E12" s="116"/>
      <c r="F12" s="108">
        <v>0</v>
      </c>
      <c r="G12" s="77"/>
    </row>
    <row r="13" spans="1:7" ht="15.75" x14ac:dyDescent="0.25">
      <c r="A13" s="150">
        <v>4</v>
      </c>
      <c r="B13" s="151" t="s">
        <v>1817</v>
      </c>
      <c r="C13" s="116"/>
      <c r="D13" s="116"/>
      <c r="E13" s="116"/>
      <c r="F13" s="108">
        <v>0</v>
      </c>
      <c r="G13" s="77"/>
    </row>
    <row r="14" spans="1:7" ht="15.75" x14ac:dyDescent="0.25">
      <c r="A14" s="150">
        <v>5</v>
      </c>
      <c r="B14" s="151" t="s">
        <v>38</v>
      </c>
      <c r="C14" s="107"/>
      <c r="D14" s="107"/>
      <c r="E14" s="107"/>
      <c r="F14" s="108">
        <v>0</v>
      </c>
      <c r="G14" s="152"/>
    </row>
    <row r="15" spans="1:7" ht="15.75" x14ac:dyDescent="0.25">
      <c r="A15" s="150">
        <v>6</v>
      </c>
      <c r="B15" s="151" t="s">
        <v>1921</v>
      </c>
      <c r="C15" s="107"/>
      <c r="D15" s="107"/>
      <c r="E15" s="107"/>
      <c r="F15" s="108">
        <v>18750000</v>
      </c>
      <c r="G15" s="152"/>
    </row>
    <row r="16" spans="1:7" ht="15.75" x14ac:dyDescent="0.25">
      <c r="A16" s="150">
        <v>7</v>
      </c>
      <c r="B16" s="151" t="s">
        <v>1818</v>
      </c>
      <c r="C16" s="107"/>
      <c r="D16" s="107"/>
      <c r="E16" s="107"/>
      <c r="F16" s="108">
        <v>0</v>
      </c>
      <c r="G16" s="152"/>
    </row>
    <row r="17" spans="1:7" ht="15.75" x14ac:dyDescent="0.25">
      <c r="A17" s="150">
        <v>8</v>
      </c>
      <c r="B17" s="151" t="s">
        <v>1819</v>
      </c>
      <c r="C17" s="107"/>
      <c r="D17" s="107"/>
      <c r="E17" s="107"/>
      <c r="F17" s="108">
        <v>0</v>
      </c>
      <c r="G17" s="152"/>
    </row>
    <row r="18" spans="1:7" ht="15.75" x14ac:dyDescent="0.25">
      <c r="A18" s="150">
        <v>9</v>
      </c>
      <c r="B18" s="151" t="s">
        <v>41</v>
      </c>
      <c r="C18" s="107"/>
      <c r="D18" s="107"/>
      <c r="E18" s="107"/>
      <c r="F18" s="108">
        <v>4700000</v>
      </c>
      <c r="G18" s="152"/>
    </row>
    <row r="19" spans="1:7" ht="15.75" x14ac:dyDescent="0.25">
      <c r="A19" s="150">
        <v>10</v>
      </c>
      <c r="B19" s="151" t="s">
        <v>42</v>
      </c>
      <c r="C19" s="107"/>
      <c r="D19" s="107"/>
      <c r="E19" s="107"/>
      <c r="F19" s="108">
        <v>200000</v>
      </c>
      <c r="G19" s="152"/>
    </row>
    <row r="20" spans="1:7" ht="15.75" x14ac:dyDescent="0.25">
      <c r="A20" s="150"/>
      <c r="B20" s="151"/>
      <c r="C20" s="107"/>
      <c r="D20" s="107"/>
      <c r="E20" s="107"/>
      <c r="F20" s="108"/>
      <c r="G20" s="152"/>
    </row>
    <row r="21" spans="1:7" ht="15.75" x14ac:dyDescent="0.25">
      <c r="A21" s="150"/>
      <c r="B21" s="151"/>
      <c r="C21" s="107"/>
      <c r="D21" s="107"/>
      <c r="E21" s="107"/>
      <c r="F21" s="108"/>
      <c r="G21" s="77">
        <f>SUM(F10:F19)</f>
        <v>23650000</v>
      </c>
    </row>
    <row r="22" spans="1:7" ht="15.75" x14ac:dyDescent="0.25">
      <c r="A22" s="150"/>
      <c r="B22" s="151"/>
      <c r="C22" s="107"/>
      <c r="D22" s="195"/>
      <c r="E22" s="107"/>
      <c r="F22" s="108"/>
      <c r="G22" s="77"/>
    </row>
    <row r="23" spans="1:7" ht="15.75" x14ac:dyDescent="0.25">
      <c r="A23" s="150">
        <v>11</v>
      </c>
      <c r="B23" s="18" t="s">
        <v>1922</v>
      </c>
      <c r="C23" s="204" t="s">
        <v>1923</v>
      </c>
      <c r="D23" s="197"/>
      <c r="E23" s="180"/>
      <c r="F23" s="108"/>
      <c r="G23" s="152">
        <v>476350000</v>
      </c>
    </row>
    <row r="24" spans="1:7" ht="15.75" x14ac:dyDescent="0.25">
      <c r="A24" s="150"/>
      <c r="B24" s="18"/>
      <c r="C24" s="207" t="s">
        <v>1924</v>
      </c>
      <c r="D24" s="197"/>
      <c r="E24" s="136"/>
      <c r="F24" s="108"/>
      <c r="G24" s="152"/>
    </row>
    <row r="25" spans="1:7" ht="15.75" x14ac:dyDescent="0.25">
      <c r="A25" s="150"/>
      <c r="B25" s="151"/>
      <c r="C25" s="107"/>
      <c r="D25" s="107"/>
      <c r="E25" s="107"/>
      <c r="F25" s="108"/>
      <c r="G25" s="77"/>
    </row>
    <row r="26" spans="1:7" ht="15.75" x14ac:dyDescent="0.25">
      <c r="A26" s="150"/>
      <c r="B26" s="126"/>
      <c r="C26" s="151"/>
      <c r="D26" s="151"/>
      <c r="E26" s="115" t="s">
        <v>43</v>
      </c>
      <c r="F26" s="108"/>
      <c r="G26" s="156">
        <f>SUM(G21:G25)</f>
        <v>500000000</v>
      </c>
    </row>
    <row r="27" spans="1:7" ht="15.75" x14ac:dyDescent="0.25">
      <c r="A27" s="187"/>
      <c r="B27" s="188"/>
      <c r="C27" s="189"/>
      <c r="D27" s="190"/>
      <c r="E27" s="191"/>
      <c r="F27" s="192"/>
      <c r="G27" s="193"/>
    </row>
    <row r="28" spans="1:7" ht="15.75" x14ac:dyDescent="0.25">
      <c r="A28" s="158"/>
      <c r="B28" s="146" t="s">
        <v>1926</v>
      </c>
      <c r="C28" s="146"/>
      <c r="D28" s="146"/>
      <c r="E28" s="146"/>
      <c r="F28" s="147"/>
      <c r="G28" s="146"/>
    </row>
    <row r="29" spans="1:7" x14ac:dyDescent="0.25">
      <c r="A29" s="159"/>
      <c r="B29" s="160" t="s">
        <v>976</v>
      </c>
      <c r="C29" s="160" t="s">
        <v>31</v>
      </c>
      <c r="D29" s="129"/>
      <c r="E29" s="159" t="s">
        <v>36</v>
      </c>
      <c r="F29" s="148"/>
      <c r="G29" s="129"/>
    </row>
    <row r="30" spans="1:7" x14ac:dyDescent="0.25">
      <c r="A30" s="159"/>
      <c r="B30" s="129"/>
      <c r="C30" s="129"/>
      <c r="D30" s="129"/>
      <c r="E30" s="129"/>
      <c r="F30" s="148"/>
      <c r="G30" s="129"/>
    </row>
    <row r="31" spans="1:7" x14ac:dyDescent="0.25">
      <c r="A31" s="159"/>
      <c r="B31" s="129"/>
      <c r="C31" s="129"/>
      <c r="D31" s="129"/>
      <c r="E31" s="129"/>
      <c r="F31" s="148"/>
      <c r="G31" s="129"/>
    </row>
    <row r="32" spans="1:7" x14ac:dyDescent="0.25">
      <c r="A32" s="159"/>
      <c r="B32" s="129"/>
      <c r="C32" s="129"/>
      <c r="D32" s="129"/>
      <c r="E32" s="129"/>
      <c r="F32" s="148"/>
      <c r="G32" s="129"/>
    </row>
    <row r="33" spans="1:7" x14ac:dyDescent="0.25">
      <c r="A33" s="159"/>
      <c r="B33" s="129"/>
      <c r="C33" s="129"/>
      <c r="D33" s="129"/>
      <c r="E33" s="129"/>
      <c r="F33" s="148"/>
      <c r="G33" s="129"/>
    </row>
    <row r="34" spans="1:7" x14ac:dyDescent="0.25">
      <c r="A34" s="129"/>
      <c r="B34" s="161" t="s">
        <v>1732</v>
      </c>
      <c r="C34" s="162" t="s">
        <v>768</v>
      </c>
      <c r="D34" s="162"/>
      <c r="E34" s="162" t="s">
        <v>3</v>
      </c>
      <c r="F34" s="163" t="s">
        <v>1413</v>
      </c>
      <c r="G34" s="129"/>
    </row>
    <row r="35" spans="1:7" x14ac:dyDescent="0.25">
      <c r="A35" s="129"/>
      <c r="B35" s="160" t="s">
        <v>1731</v>
      </c>
      <c r="C35" s="129" t="s">
        <v>33</v>
      </c>
      <c r="D35" s="129"/>
      <c r="E35" s="129" t="s">
        <v>6</v>
      </c>
      <c r="F35" s="148" t="s">
        <v>1927</v>
      </c>
      <c r="G35" s="129"/>
    </row>
    <row r="37" spans="1:7" ht="15.75" x14ac:dyDescent="0.25">
      <c r="A37" s="2" t="s">
        <v>0</v>
      </c>
      <c r="C37" s="174"/>
    </row>
    <row r="38" spans="1:7" ht="15.75" x14ac:dyDescent="0.25">
      <c r="A38" s="47" t="s">
        <v>1928</v>
      </c>
    </row>
    <row r="39" spans="1:7" ht="15.75" x14ac:dyDescent="0.25">
      <c r="A39" s="47"/>
    </row>
    <row r="40" spans="1:7" ht="15.75" x14ac:dyDescent="0.25">
      <c r="A40" s="184" t="s">
        <v>1937</v>
      </c>
      <c r="B40" s="184"/>
      <c r="C40" s="185"/>
      <c r="D40" s="185"/>
      <c r="E40" s="185"/>
      <c r="F40" s="186"/>
      <c r="G40" s="185"/>
    </row>
    <row r="41" spans="1:7" s="7" customFormat="1" ht="15.75" x14ac:dyDescent="0.25">
      <c r="A41" s="184" t="s">
        <v>1938</v>
      </c>
      <c r="B41" s="184"/>
      <c r="C41" s="185"/>
      <c r="D41" s="185"/>
      <c r="E41" s="185"/>
      <c r="F41" s="186"/>
      <c r="G41" s="185"/>
    </row>
    <row r="42" spans="1:7" ht="15.75" x14ac:dyDescent="0.25">
      <c r="A42" s="145" t="s">
        <v>1939</v>
      </c>
      <c r="B42" s="145"/>
      <c r="C42" s="146"/>
      <c r="D42" s="146"/>
      <c r="E42" s="146"/>
      <c r="F42" s="147"/>
      <c r="G42" s="146"/>
    </row>
    <row r="43" spans="1:7" ht="15.75" x14ac:dyDescent="0.25">
      <c r="A43" s="200" t="s">
        <v>1940</v>
      </c>
      <c r="B43" s="145"/>
      <c r="C43" s="146"/>
      <c r="D43" s="146"/>
      <c r="E43" s="146"/>
      <c r="F43" s="147"/>
      <c r="G43" s="146"/>
    </row>
    <row r="44" spans="1:7" ht="15.75" x14ac:dyDescent="0.25">
      <c r="A44" s="200"/>
      <c r="B44" s="145"/>
      <c r="C44" s="146"/>
      <c r="D44" s="146"/>
      <c r="E44" s="146"/>
      <c r="F44" s="147"/>
      <c r="G44" s="146"/>
    </row>
    <row r="45" spans="1:7" ht="15.75" x14ac:dyDescent="0.25">
      <c r="A45" s="114" t="s">
        <v>13</v>
      </c>
      <c r="B45" s="115" t="s">
        <v>12</v>
      </c>
      <c r="C45" s="116" t="s">
        <v>15</v>
      </c>
      <c r="D45" s="170" t="s">
        <v>521</v>
      </c>
      <c r="E45" s="116" t="s">
        <v>1</v>
      </c>
      <c r="F45" s="117" t="s">
        <v>8</v>
      </c>
      <c r="G45" s="114" t="s">
        <v>2</v>
      </c>
    </row>
    <row r="46" spans="1:7" ht="15.75" x14ac:dyDescent="0.25">
      <c r="A46" s="150">
        <v>1</v>
      </c>
      <c r="B46" s="151" t="s">
        <v>1037</v>
      </c>
      <c r="C46" s="116"/>
      <c r="D46" s="116"/>
      <c r="E46" s="116"/>
      <c r="F46" s="108">
        <v>0</v>
      </c>
      <c r="G46" s="114"/>
    </row>
    <row r="47" spans="1:7" ht="15.75" x14ac:dyDescent="0.25">
      <c r="A47" s="150">
        <v>2</v>
      </c>
      <c r="B47" s="151" t="s">
        <v>1941</v>
      </c>
      <c r="C47" s="116"/>
      <c r="D47" s="116"/>
      <c r="E47" s="116"/>
      <c r="F47" s="108">
        <v>295161178</v>
      </c>
      <c r="G47" s="77"/>
    </row>
    <row r="48" spans="1:7" ht="15.75" x14ac:dyDescent="0.25">
      <c r="A48" s="150">
        <v>3</v>
      </c>
      <c r="B48" s="151" t="s">
        <v>1816</v>
      </c>
      <c r="C48" s="116"/>
      <c r="D48" s="116"/>
      <c r="E48" s="116"/>
      <c r="F48" s="108">
        <v>0</v>
      </c>
      <c r="G48" s="77"/>
    </row>
    <row r="49" spans="1:7" ht="15.75" x14ac:dyDescent="0.25">
      <c r="A49" s="150">
        <v>4</v>
      </c>
      <c r="B49" s="151" t="s">
        <v>1817</v>
      </c>
      <c r="C49" s="116"/>
      <c r="D49" s="116"/>
      <c r="E49" s="116"/>
      <c r="F49" s="108">
        <v>0</v>
      </c>
      <c r="G49" s="77"/>
    </row>
    <row r="50" spans="1:7" ht="15.75" x14ac:dyDescent="0.25">
      <c r="A50" s="150">
        <v>5</v>
      </c>
      <c r="B50" s="151" t="s">
        <v>38</v>
      </c>
      <c r="C50" s="107"/>
      <c r="D50" s="107"/>
      <c r="E50" s="107"/>
      <c r="F50" s="108">
        <v>7379029</v>
      </c>
      <c r="G50" s="152"/>
    </row>
    <row r="51" spans="1:7" ht="15.75" x14ac:dyDescent="0.25">
      <c r="A51" s="150">
        <v>6</v>
      </c>
      <c r="B51" s="151" t="s">
        <v>1921</v>
      </c>
      <c r="C51" s="107"/>
      <c r="D51" s="107"/>
      <c r="E51" s="107"/>
      <c r="F51" s="108">
        <v>0</v>
      </c>
      <c r="G51" s="152"/>
    </row>
    <row r="52" spans="1:7" ht="15.75" x14ac:dyDescent="0.25">
      <c r="A52" s="150">
        <v>7</v>
      </c>
      <c r="B52" s="151" t="s">
        <v>1818</v>
      </c>
      <c r="C52" s="107"/>
      <c r="D52" s="107"/>
      <c r="E52" s="107"/>
      <c r="F52" s="108">
        <v>0</v>
      </c>
      <c r="G52" s="152"/>
    </row>
    <row r="53" spans="1:7" ht="15.75" x14ac:dyDescent="0.25">
      <c r="A53" s="150">
        <v>8</v>
      </c>
      <c r="B53" s="151" t="s">
        <v>1819</v>
      </c>
      <c r="C53" s="107"/>
      <c r="D53" s="107"/>
      <c r="E53" s="107"/>
      <c r="F53" s="108">
        <v>0</v>
      </c>
      <c r="G53" s="152"/>
    </row>
    <row r="54" spans="1:7" ht="15.75" x14ac:dyDescent="0.25">
      <c r="A54" s="150">
        <v>9</v>
      </c>
      <c r="B54" s="151" t="s">
        <v>41</v>
      </c>
      <c r="C54" s="107"/>
      <c r="D54" s="107"/>
      <c r="E54" s="107"/>
      <c r="F54" s="108">
        <v>2048388</v>
      </c>
      <c r="G54" s="152"/>
    </row>
    <row r="55" spans="1:7" ht="15.75" x14ac:dyDescent="0.25">
      <c r="A55" s="150">
        <v>10</v>
      </c>
      <c r="B55" s="151" t="s">
        <v>42</v>
      </c>
      <c r="C55" s="107"/>
      <c r="D55" s="107"/>
      <c r="E55" s="107"/>
      <c r="F55" s="108">
        <v>200000</v>
      </c>
      <c r="G55" s="152"/>
    </row>
    <row r="56" spans="1:7" ht="15.75" x14ac:dyDescent="0.25">
      <c r="A56" s="150"/>
      <c r="B56" s="151"/>
      <c r="C56" s="107"/>
      <c r="D56" s="107"/>
      <c r="E56" s="107"/>
      <c r="F56" s="108"/>
      <c r="G56" s="152"/>
    </row>
    <row r="57" spans="1:7" ht="15.75" x14ac:dyDescent="0.25">
      <c r="A57" s="150"/>
      <c r="B57" s="151"/>
      <c r="C57" s="107"/>
      <c r="D57" s="107"/>
      <c r="E57" s="107"/>
      <c r="F57" s="108"/>
      <c r="G57" s="77">
        <f>SUM(F46:F55)</f>
        <v>304788595</v>
      </c>
    </row>
    <row r="58" spans="1:7" ht="15.75" x14ac:dyDescent="0.25">
      <c r="A58" s="150"/>
      <c r="B58" s="151"/>
      <c r="C58" s="107"/>
      <c r="D58" s="195"/>
      <c r="E58" s="107"/>
      <c r="F58" s="108"/>
      <c r="G58" s="77"/>
    </row>
    <row r="59" spans="1:7" ht="15.75" x14ac:dyDescent="0.25">
      <c r="A59" s="150">
        <v>11</v>
      </c>
      <c r="B59" s="18" t="s">
        <v>1942</v>
      </c>
      <c r="C59" s="204" t="s">
        <v>1943</v>
      </c>
      <c r="D59" s="197"/>
      <c r="E59" s="180"/>
      <c r="F59" s="108"/>
      <c r="G59" s="152">
        <v>195211405</v>
      </c>
    </row>
    <row r="60" spans="1:7" ht="15.75" x14ac:dyDescent="0.25">
      <c r="A60" s="150"/>
      <c r="B60" s="18"/>
      <c r="C60" s="207" t="s">
        <v>1944</v>
      </c>
      <c r="D60" s="197"/>
      <c r="E60" s="136"/>
      <c r="F60" s="108"/>
      <c r="G60" s="152"/>
    </row>
    <row r="61" spans="1:7" ht="15.75" x14ac:dyDescent="0.25">
      <c r="A61" s="150"/>
      <c r="B61" s="151"/>
      <c r="C61" s="107"/>
      <c r="D61" s="107"/>
      <c r="E61" s="107"/>
      <c r="F61" s="108"/>
      <c r="G61" s="77"/>
    </row>
    <row r="62" spans="1:7" ht="15.75" x14ac:dyDescent="0.25">
      <c r="A62" s="150"/>
      <c r="B62" s="126"/>
      <c r="C62" s="151"/>
      <c r="D62" s="151"/>
      <c r="E62" s="115" t="s">
        <v>43</v>
      </c>
      <c r="F62" s="108"/>
      <c r="G62" s="156">
        <f>SUM(G57:G61)</f>
        <v>500000000</v>
      </c>
    </row>
    <row r="63" spans="1:7" ht="15.75" x14ac:dyDescent="0.25">
      <c r="A63" s="187"/>
      <c r="B63" s="188"/>
      <c r="C63" s="189"/>
      <c r="D63" s="190"/>
      <c r="E63" s="191"/>
      <c r="F63" s="192"/>
      <c r="G63" s="193"/>
    </row>
    <row r="64" spans="1:7" ht="15.75" x14ac:dyDescent="0.25">
      <c r="A64" s="158"/>
      <c r="B64" s="146" t="s">
        <v>1936</v>
      </c>
      <c r="C64" s="146"/>
      <c r="D64" s="146"/>
      <c r="E64" s="146"/>
      <c r="F64" s="147"/>
      <c r="G64" s="146"/>
    </row>
    <row r="65" spans="1:7" x14ac:dyDescent="0.25">
      <c r="A65" s="159"/>
      <c r="B65" s="160" t="s">
        <v>976</v>
      </c>
      <c r="C65" s="160" t="s">
        <v>31</v>
      </c>
      <c r="D65" s="129"/>
      <c r="E65" s="159" t="s">
        <v>36</v>
      </c>
      <c r="F65" s="148"/>
      <c r="G65" s="129"/>
    </row>
    <row r="66" spans="1:7" x14ac:dyDescent="0.25">
      <c r="A66" s="159"/>
      <c r="B66" s="129"/>
      <c r="C66" s="129"/>
      <c r="D66" s="129"/>
      <c r="E66" s="129"/>
      <c r="F66" s="148"/>
      <c r="G66" s="129"/>
    </row>
    <row r="67" spans="1:7" x14ac:dyDescent="0.25">
      <c r="A67" s="159"/>
      <c r="B67" s="129"/>
      <c r="C67" s="129"/>
      <c r="D67" s="129"/>
      <c r="E67" s="129"/>
      <c r="F67" s="148"/>
      <c r="G67" s="129"/>
    </row>
    <row r="68" spans="1:7" x14ac:dyDescent="0.25">
      <c r="A68" s="159"/>
      <c r="B68" s="129"/>
      <c r="C68" s="129"/>
      <c r="D68" s="129"/>
      <c r="E68" s="129"/>
      <c r="F68" s="148"/>
      <c r="G68" s="129"/>
    </row>
    <row r="69" spans="1:7" x14ac:dyDescent="0.25">
      <c r="A69" s="159"/>
      <c r="B69" s="129"/>
      <c r="C69" s="129"/>
      <c r="D69" s="129"/>
      <c r="E69" s="129"/>
      <c r="F69" s="148"/>
      <c r="G69" s="129"/>
    </row>
    <row r="70" spans="1:7" x14ac:dyDescent="0.25">
      <c r="A70" s="129"/>
      <c r="B70" s="161" t="s">
        <v>1732</v>
      </c>
      <c r="C70" s="162" t="s">
        <v>768</v>
      </c>
      <c r="D70" s="162"/>
      <c r="E70" s="162" t="s">
        <v>3</v>
      </c>
      <c r="F70" s="163" t="s">
        <v>1413</v>
      </c>
      <c r="G70" s="129"/>
    </row>
    <row r="71" spans="1:7" x14ac:dyDescent="0.25">
      <c r="A71" s="129"/>
      <c r="B71" s="160" t="s">
        <v>1731</v>
      </c>
      <c r="C71" s="129" t="s">
        <v>33</v>
      </c>
      <c r="D71" s="129"/>
      <c r="E71" s="129" t="s">
        <v>6</v>
      </c>
      <c r="F71" s="148" t="s">
        <v>1927</v>
      </c>
      <c r="G71" s="129"/>
    </row>
    <row r="73" spans="1:7" ht="15.75" x14ac:dyDescent="0.25">
      <c r="A73" s="2" t="s">
        <v>0</v>
      </c>
      <c r="C73" s="174"/>
      <c r="F73" s="129"/>
    </row>
    <row r="74" spans="1:7" ht="15.75" x14ac:dyDescent="0.25">
      <c r="A74" s="47" t="s">
        <v>1953</v>
      </c>
    </row>
    <row r="75" spans="1:7" ht="15.75" x14ac:dyDescent="0.25">
      <c r="A75" s="47"/>
    </row>
    <row r="76" spans="1:7" ht="15.75" x14ac:dyDescent="0.25">
      <c r="A76" s="184" t="s">
        <v>1929</v>
      </c>
      <c r="B76" s="184"/>
      <c r="C76" s="185"/>
      <c r="D76" s="185"/>
      <c r="E76" s="185"/>
      <c r="F76" s="186"/>
      <c r="G76" s="185"/>
    </row>
    <row r="77" spans="1:7" ht="15.75" x14ac:dyDescent="0.25">
      <c r="A77" s="145" t="s">
        <v>1930</v>
      </c>
      <c r="B77" s="145"/>
      <c r="C77" s="146"/>
      <c r="D77" s="146"/>
      <c r="E77" s="146"/>
      <c r="F77" s="147"/>
      <c r="G77" s="146"/>
    </row>
    <row r="78" spans="1:7" ht="15.75" x14ac:dyDescent="0.25">
      <c r="A78" s="145" t="s">
        <v>1896</v>
      </c>
      <c r="B78" s="145"/>
      <c r="C78" s="146"/>
      <c r="D78" s="146"/>
      <c r="E78" s="146"/>
      <c r="F78" s="147"/>
      <c r="G78" s="146"/>
    </row>
    <row r="79" spans="1:7" ht="15.75" x14ac:dyDescent="0.25">
      <c r="A79" s="200" t="s">
        <v>1931</v>
      </c>
      <c r="B79" s="145"/>
      <c r="C79" s="146"/>
      <c r="D79" s="146"/>
      <c r="E79" s="146"/>
      <c r="F79" s="147"/>
      <c r="G79" s="146"/>
    </row>
    <row r="80" spans="1:7" ht="15.75" x14ac:dyDescent="0.25">
      <c r="A80" s="200"/>
      <c r="B80" s="145"/>
      <c r="C80" s="146"/>
      <c r="D80" s="146"/>
      <c r="E80" s="146"/>
      <c r="F80" s="147"/>
      <c r="G80" s="146"/>
    </row>
    <row r="81" spans="1:7" ht="15.75" x14ac:dyDescent="0.25">
      <c r="A81" s="114" t="s">
        <v>13</v>
      </c>
      <c r="B81" s="115" t="s">
        <v>12</v>
      </c>
      <c r="C81" s="116" t="s">
        <v>15</v>
      </c>
      <c r="D81" s="170" t="s">
        <v>521</v>
      </c>
      <c r="E81" s="116" t="s">
        <v>1</v>
      </c>
      <c r="F81" s="117" t="s">
        <v>8</v>
      </c>
      <c r="G81" s="114" t="s">
        <v>2</v>
      </c>
    </row>
    <row r="82" spans="1:7" ht="15.75" x14ac:dyDescent="0.25">
      <c r="A82" s="150">
        <v>1</v>
      </c>
      <c r="B82" s="151" t="s">
        <v>1037</v>
      </c>
      <c r="C82" s="116"/>
      <c r="D82" s="116"/>
      <c r="E82" s="116"/>
      <c r="F82" s="108">
        <v>0</v>
      </c>
      <c r="G82" s="114"/>
    </row>
    <row r="83" spans="1:7" ht="15.75" x14ac:dyDescent="0.25">
      <c r="A83" s="150">
        <v>2</v>
      </c>
      <c r="B83" s="151" t="s">
        <v>1932</v>
      </c>
      <c r="C83" s="116"/>
      <c r="D83" s="116"/>
      <c r="E83" s="116"/>
      <c r="F83" s="108">
        <v>46300890</v>
      </c>
      <c r="G83" s="77"/>
    </row>
    <row r="84" spans="1:7" ht="15.75" x14ac:dyDescent="0.25">
      <c r="A84" s="150">
        <v>3</v>
      </c>
      <c r="B84" s="151" t="s">
        <v>1816</v>
      </c>
      <c r="C84" s="116"/>
      <c r="D84" s="116"/>
      <c r="E84" s="116"/>
      <c r="F84" s="108">
        <v>0</v>
      </c>
      <c r="G84" s="77"/>
    </row>
    <row r="85" spans="1:7" ht="15.75" x14ac:dyDescent="0.25">
      <c r="A85" s="150">
        <v>4</v>
      </c>
      <c r="B85" s="151" t="s">
        <v>1817</v>
      </c>
      <c r="C85" s="116"/>
      <c r="D85" s="116"/>
      <c r="E85" s="116"/>
      <c r="F85" s="108">
        <v>0</v>
      </c>
      <c r="G85" s="77"/>
    </row>
    <row r="86" spans="1:7" ht="15.75" x14ac:dyDescent="0.25">
      <c r="A86" s="150">
        <v>5</v>
      </c>
      <c r="B86" s="151" t="s">
        <v>38</v>
      </c>
      <c r="C86" s="107"/>
      <c r="D86" s="107"/>
      <c r="E86" s="107"/>
      <c r="F86" s="108">
        <v>1157522</v>
      </c>
      <c r="G86" s="152"/>
    </row>
    <row r="87" spans="1:7" ht="15.75" x14ac:dyDescent="0.25">
      <c r="A87" s="150">
        <v>6</v>
      </c>
      <c r="B87" s="151" t="s">
        <v>1921</v>
      </c>
      <c r="C87" s="107"/>
      <c r="D87" s="107"/>
      <c r="E87" s="107"/>
      <c r="F87" s="108">
        <v>0</v>
      </c>
      <c r="G87" s="152"/>
    </row>
    <row r="88" spans="1:7" ht="15.75" x14ac:dyDescent="0.25">
      <c r="A88" s="150">
        <v>7</v>
      </c>
      <c r="B88" s="151" t="s">
        <v>1818</v>
      </c>
      <c r="C88" s="107"/>
      <c r="D88" s="107"/>
      <c r="E88" s="107"/>
      <c r="F88" s="108">
        <v>0</v>
      </c>
      <c r="G88" s="152"/>
    </row>
    <row r="89" spans="1:7" ht="15.75" x14ac:dyDescent="0.25">
      <c r="A89" s="150">
        <v>8</v>
      </c>
      <c r="B89" s="151" t="s">
        <v>1819</v>
      </c>
      <c r="C89" s="107"/>
      <c r="D89" s="107"/>
      <c r="E89" s="107"/>
      <c r="F89" s="108">
        <v>0</v>
      </c>
      <c r="G89" s="152"/>
    </row>
    <row r="90" spans="1:7" ht="15.75" x14ac:dyDescent="0.25">
      <c r="A90" s="150">
        <v>9</v>
      </c>
      <c r="B90" s="151" t="s">
        <v>41</v>
      </c>
      <c r="C90" s="107"/>
      <c r="D90" s="107"/>
      <c r="E90" s="107"/>
      <c r="F90" s="108">
        <v>1500000</v>
      </c>
      <c r="G90" s="152"/>
    </row>
    <row r="91" spans="1:7" ht="15.75" x14ac:dyDescent="0.25">
      <c r="A91" s="150">
        <v>10</v>
      </c>
      <c r="B91" s="151" t="s">
        <v>42</v>
      </c>
      <c r="C91" s="107"/>
      <c r="D91" s="107"/>
      <c r="E91" s="107"/>
      <c r="F91" s="108">
        <v>200000</v>
      </c>
      <c r="G91" s="152"/>
    </row>
    <row r="92" spans="1:7" ht="15.75" x14ac:dyDescent="0.25">
      <c r="A92" s="150"/>
      <c r="B92" s="151"/>
      <c r="C92" s="107"/>
      <c r="D92" s="107"/>
      <c r="E92" s="107"/>
      <c r="F92" s="108"/>
      <c r="G92" s="152"/>
    </row>
    <row r="93" spans="1:7" ht="15.75" x14ac:dyDescent="0.25">
      <c r="A93" s="150"/>
      <c r="B93" s="151"/>
      <c r="C93" s="107"/>
      <c r="D93" s="107"/>
      <c r="E93" s="107"/>
      <c r="F93" s="108"/>
      <c r="G93" s="77">
        <f>SUM(F82:F91)</f>
        <v>49158412</v>
      </c>
    </row>
    <row r="94" spans="1:7" ht="15.75" x14ac:dyDescent="0.25">
      <c r="A94" s="150"/>
      <c r="B94" s="151"/>
      <c r="C94" s="107"/>
      <c r="D94" s="195"/>
      <c r="E94" s="107"/>
      <c r="F94" s="108"/>
      <c r="G94" s="77"/>
    </row>
    <row r="95" spans="1:7" ht="15.75" x14ac:dyDescent="0.25">
      <c r="A95" s="150">
        <v>11</v>
      </c>
      <c r="B95" s="151" t="s">
        <v>1948</v>
      </c>
      <c r="C95" s="107"/>
      <c r="D95" s="211" t="s">
        <v>1949</v>
      </c>
      <c r="E95" s="107" t="s">
        <v>1950</v>
      </c>
      <c r="F95" s="108"/>
      <c r="G95" s="152">
        <v>5000000</v>
      </c>
    </row>
    <row r="96" spans="1:7" ht="15.75" x14ac:dyDescent="0.25">
      <c r="A96" s="150">
        <v>12</v>
      </c>
      <c r="B96" s="18" t="s">
        <v>1946</v>
      </c>
      <c r="C96" s="107"/>
      <c r="D96" s="35" t="s">
        <v>233</v>
      </c>
      <c r="E96" s="107" t="s">
        <v>1951</v>
      </c>
      <c r="F96" s="108"/>
      <c r="G96" s="152">
        <v>15000000</v>
      </c>
    </row>
    <row r="97" spans="1:7" ht="15.75" x14ac:dyDescent="0.25">
      <c r="A97" s="150"/>
      <c r="B97" s="18" t="s">
        <v>1947</v>
      </c>
      <c r="C97" s="107"/>
      <c r="D97" s="210"/>
      <c r="E97" s="107"/>
      <c r="F97" s="108"/>
      <c r="G97" s="152"/>
    </row>
    <row r="98" spans="1:7" ht="15.75" x14ac:dyDescent="0.25">
      <c r="A98" s="150"/>
      <c r="B98" s="18" t="s">
        <v>1954</v>
      </c>
      <c r="C98" s="107"/>
      <c r="D98" s="195"/>
      <c r="E98" s="107"/>
      <c r="F98" s="108"/>
      <c r="G98" s="77"/>
    </row>
    <row r="99" spans="1:7" ht="15.75" x14ac:dyDescent="0.25">
      <c r="A99" s="150"/>
      <c r="B99" s="151"/>
      <c r="C99" s="107"/>
      <c r="D99" s="107"/>
      <c r="E99" s="107"/>
      <c r="F99" s="108"/>
      <c r="G99" s="77"/>
    </row>
    <row r="100" spans="1:7" ht="15.75" x14ac:dyDescent="0.25">
      <c r="A100" s="150"/>
      <c r="B100" s="126"/>
      <c r="C100" s="151"/>
      <c r="D100" s="151"/>
      <c r="E100" s="115" t="s">
        <v>43</v>
      </c>
      <c r="F100" s="108"/>
      <c r="G100" s="156">
        <f>SUM(G93:G99)</f>
        <v>69158412</v>
      </c>
    </row>
    <row r="101" spans="1:7" ht="15.75" x14ac:dyDescent="0.25">
      <c r="A101" s="187"/>
      <c r="B101" s="188"/>
      <c r="C101" s="189"/>
      <c r="D101" s="190"/>
      <c r="E101" s="191"/>
      <c r="F101" s="192"/>
      <c r="G101" s="193"/>
    </row>
    <row r="102" spans="1:7" ht="15.75" x14ac:dyDescent="0.25">
      <c r="A102" s="158"/>
      <c r="B102" s="146" t="s">
        <v>1945</v>
      </c>
      <c r="C102" s="146"/>
      <c r="D102" s="146"/>
      <c r="E102" s="146"/>
      <c r="F102" s="147"/>
      <c r="G102" s="146"/>
    </row>
    <row r="103" spans="1:7" x14ac:dyDescent="0.25">
      <c r="A103" s="159"/>
      <c r="B103" s="160" t="s">
        <v>976</v>
      </c>
      <c r="C103" s="160" t="s">
        <v>31</v>
      </c>
      <c r="D103" s="129"/>
      <c r="E103" s="159" t="s">
        <v>36</v>
      </c>
      <c r="F103" s="148"/>
      <c r="G103" s="129"/>
    </row>
    <row r="104" spans="1:7" x14ac:dyDescent="0.25">
      <c r="A104" s="159"/>
      <c r="B104" s="129"/>
      <c r="C104" s="129"/>
      <c r="D104" s="129"/>
      <c r="E104" s="129"/>
      <c r="F104" s="148"/>
      <c r="G104" s="129"/>
    </row>
    <row r="105" spans="1:7" x14ac:dyDescent="0.25">
      <c r="A105" s="159"/>
      <c r="B105" s="129"/>
      <c r="C105" s="129"/>
      <c r="D105" s="129"/>
      <c r="E105" s="129"/>
      <c r="F105" s="148"/>
      <c r="G105" s="129"/>
    </row>
    <row r="106" spans="1:7" x14ac:dyDescent="0.25">
      <c r="A106" s="159"/>
      <c r="B106" s="129"/>
      <c r="C106" s="129"/>
      <c r="D106" s="129"/>
      <c r="E106" s="129"/>
      <c r="F106" s="148"/>
      <c r="G106" s="129"/>
    </row>
    <row r="107" spans="1:7" x14ac:dyDescent="0.25">
      <c r="A107" s="159"/>
      <c r="B107" s="129"/>
      <c r="C107" s="129"/>
      <c r="D107" s="129"/>
      <c r="E107" s="129"/>
      <c r="F107" s="148"/>
      <c r="G107" s="129"/>
    </row>
    <row r="108" spans="1:7" x14ac:dyDescent="0.25">
      <c r="A108" s="129"/>
      <c r="B108" s="161" t="s">
        <v>1732</v>
      </c>
      <c r="C108" s="162" t="s">
        <v>768</v>
      </c>
      <c r="D108" s="162"/>
      <c r="E108" s="162" t="s">
        <v>3</v>
      </c>
      <c r="F108" s="163" t="s">
        <v>1413</v>
      </c>
      <c r="G108" s="129"/>
    </row>
    <row r="109" spans="1:7" x14ac:dyDescent="0.25">
      <c r="A109" s="129"/>
      <c r="B109" s="160" t="s">
        <v>1731</v>
      </c>
      <c r="C109" s="129" t="s">
        <v>33</v>
      </c>
      <c r="D109" s="129"/>
      <c r="E109" s="129" t="s">
        <v>6</v>
      </c>
      <c r="F109" s="148" t="s">
        <v>1952</v>
      </c>
      <c r="G109" s="129"/>
    </row>
    <row r="111" spans="1:7" ht="15.75" x14ac:dyDescent="0.25">
      <c r="A111" s="2" t="s">
        <v>0</v>
      </c>
      <c r="C111" s="174"/>
    </row>
    <row r="112" spans="1:7" ht="15.75" x14ac:dyDescent="0.25">
      <c r="A112" s="47" t="s">
        <v>1956</v>
      </c>
    </row>
    <row r="113" spans="1:7" ht="15.75" x14ac:dyDescent="0.25">
      <c r="A113" s="47"/>
    </row>
    <row r="114" spans="1:7" ht="15.75" x14ac:dyDescent="0.25">
      <c r="A114" s="184" t="s">
        <v>1929</v>
      </c>
      <c r="B114" s="184"/>
      <c r="C114" s="185"/>
      <c r="D114" s="185"/>
      <c r="E114" s="185"/>
      <c r="F114" s="186"/>
      <c r="G114" s="185"/>
    </row>
    <row r="115" spans="1:7" ht="15.75" x14ac:dyDescent="0.25">
      <c r="A115" s="145" t="s">
        <v>1930</v>
      </c>
      <c r="B115" s="145"/>
      <c r="C115" s="146"/>
      <c r="D115" s="146"/>
      <c r="E115" s="146"/>
      <c r="F115" s="147"/>
      <c r="G115" s="146"/>
    </row>
    <row r="116" spans="1:7" ht="15.75" x14ac:dyDescent="0.25">
      <c r="A116" s="145" t="s">
        <v>1896</v>
      </c>
      <c r="B116" s="145"/>
      <c r="C116" s="146"/>
      <c r="D116" s="146"/>
      <c r="E116" s="146"/>
      <c r="F116" s="147"/>
      <c r="G116" s="146"/>
    </row>
    <row r="117" spans="1:7" ht="15.75" x14ac:dyDescent="0.25">
      <c r="A117" s="200" t="s">
        <v>1931</v>
      </c>
      <c r="B117" s="145"/>
      <c r="C117" s="146"/>
      <c r="D117" s="146"/>
      <c r="E117" s="146"/>
      <c r="F117" s="147"/>
      <c r="G117" s="146"/>
    </row>
    <row r="118" spans="1:7" ht="15.75" x14ac:dyDescent="0.25">
      <c r="A118" s="200"/>
      <c r="B118" s="145"/>
      <c r="C118" s="146"/>
      <c r="D118" s="146"/>
      <c r="E118" s="146"/>
      <c r="F118" s="147"/>
      <c r="G118" s="146"/>
    </row>
    <row r="119" spans="1:7" ht="15.75" x14ac:dyDescent="0.25">
      <c r="A119" s="114" t="s">
        <v>13</v>
      </c>
      <c r="B119" s="115" t="s">
        <v>12</v>
      </c>
      <c r="C119" s="116" t="s">
        <v>15</v>
      </c>
      <c r="D119" s="170" t="s">
        <v>521</v>
      </c>
      <c r="E119" s="116" t="s">
        <v>1</v>
      </c>
      <c r="F119" s="117" t="s">
        <v>8</v>
      </c>
      <c r="G119" s="114" t="s">
        <v>2</v>
      </c>
    </row>
    <row r="120" spans="1:7" ht="15.75" x14ac:dyDescent="0.25">
      <c r="A120" s="150">
        <v>1</v>
      </c>
      <c r="B120" s="151" t="s">
        <v>1037</v>
      </c>
      <c r="C120" s="116"/>
      <c r="D120" s="116"/>
      <c r="E120" s="116"/>
      <c r="F120" s="108">
        <v>0</v>
      </c>
      <c r="G120" s="114"/>
    </row>
    <row r="121" spans="1:7" ht="15.75" x14ac:dyDescent="0.25">
      <c r="A121" s="150">
        <v>2</v>
      </c>
      <c r="B121" s="151" t="s">
        <v>1932</v>
      </c>
      <c r="C121" s="116"/>
      <c r="D121" s="116"/>
      <c r="E121" s="116"/>
      <c r="F121" s="108">
        <v>0</v>
      </c>
      <c r="G121" s="77"/>
    </row>
    <row r="122" spans="1:7" ht="15.75" x14ac:dyDescent="0.25">
      <c r="A122" s="150">
        <v>3</v>
      </c>
      <c r="B122" s="151" t="s">
        <v>1816</v>
      </c>
      <c r="C122" s="116"/>
      <c r="D122" s="116"/>
      <c r="E122" s="116"/>
      <c r="F122" s="108">
        <v>0</v>
      </c>
      <c r="G122" s="77"/>
    </row>
    <row r="123" spans="1:7" ht="15.75" x14ac:dyDescent="0.25">
      <c r="A123" s="150">
        <v>4</v>
      </c>
      <c r="B123" s="151" t="s">
        <v>1817</v>
      </c>
      <c r="C123" s="116"/>
      <c r="D123" s="116"/>
      <c r="E123" s="116"/>
      <c r="F123" s="108">
        <v>0</v>
      </c>
      <c r="G123" s="77"/>
    </row>
    <row r="124" spans="1:7" ht="15.75" x14ac:dyDescent="0.25">
      <c r="A124" s="150">
        <v>5</v>
      </c>
      <c r="B124" s="151" t="s">
        <v>38</v>
      </c>
      <c r="C124" s="107"/>
      <c r="D124" s="107"/>
      <c r="E124" s="107"/>
      <c r="F124" s="108">
        <v>0</v>
      </c>
      <c r="G124" s="152"/>
    </row>
    <row r="125" spans="1:7" ht="15.75" x14ac:dyDescent="0.25">
      <c r="A125" s="150">
        <v>6</v>
      </c>
      <c r="B125" s="151" t="s">
        <v>1921</v>
      </c>
      <c r="C125" s="107"/>
      <c r="D125" s="107"/>
      <c r="E125" s="107"/>
      <c r="F125" s="108">
        <v>0</v>
      </c>
      <c r="G125" s="152"/>
    </row>
    <row r="126" spans="1:7" ht="15.75" x14ac:dyDescent="0.25">
      <c r="A126" s="150">
        <v>7</v>
      </c>
      <c r="B126" s="151" t="s">
        <v>1818</v>
      </c>
      <c r="C126" s="107"/>
      <c r="D126" s="107"/>
      <c r="E126" s="107"/>
      <c r="F126" s="108">
        <v>0</v>
      </c>
      <c r="G126" s="152"/>
    </row>
    <row r="127" spans="1:7" ht="15.75" x14ac:dyDescent="0.25">
      <c r="A127" s="150">
        <v>8</v>
      </c>
      <c r="B127" s="151" t="s">
        <v>1819</v>
      </c>
      <c r="C127" s="107"/>
      <c r="D127" s="107"/>
      <c r="E127" s="107"/>
      <c r="F127" s="108">
        <v>0</v>
      </c>
      <c r="G127" s="152"/>
    </row>
    <row r="128" spans="1:7" ht="15.75" x14ac:dyDescent="0.25">
      <c r="A128" s="150">
        <v>9</v>
      </c>
      <c r="B128" s="151" t="s">
        <v>41</v>
      </c>
      <c r="C128" s="107"/>
      <c r="D128" s="107"/>
      <c r="E128" s="107"/>
      <c r="F128" s="108">
        <v>0</v>
      </c>
      <c r="G128" s="152"/>
    </row>
    <row r="129" spans="1:7" ht="15.75" x14ac:dyDescent="0.25">
      <c r="A129" s="150">
        <v>10</v>
      </c>
      <c r="B129" s="151" t="s">
        <v>42</v>
      </c>
      <c r="C129" s="107"/>
      <c r="D129" s="107"/>
      <c r="E129" s="107"/>
      <c r="F129" s="108">
        <v>0</v>
      </c>
      <c r="G129" s="152"/>
    </row>
    <row r="130" spans="1:7" ht="15.75" x14ac:dyDescent="0.25">
      <c r="A130" s="150"/>
      <c r="B130" s="151"/>
      <c r="C130" s="107"/>
      <c r="D130" s="107"/>
      <c r="E130" s="107"/>
      <c r="F130" s="108"/>
      <c r="G130" s="152"/>
    </row>
    <row r="131" spans="1:7" ht="15.75" x14ac:dyDescent="0.25">
      <c r="A131" s="150"/>
      <c r="B131" s="151"/>
      <c r="C131" s="107"/>
      <c r="D131" s="107"/>
      <c r="E131" s="107"/>
      <c r="F131" s="108"/>
      <c r="G131" s="77">
        <f>SUM(F120:F129)</f>
        <v>0</v>
      </c>
    </row>
    <row r="132" spans="1:7" ht="15.75" x14ac:dyDescent="0.25">
      <c r="A132" s="150"/>
      <c r="B132" s="151"/>
      <c r="C132" s="107"/>
      <c r="D132" s="195"/>
      <c r="E132" s="107"/>
      <c r="F132" s="108"/>
      <c r="G132" s="77"/>
    </row>
    <row r="133" spans="1:7" ht="15.75" x14ac:dyDescent="0.25">
      <c r="A133" s="150">
        <v>13</v>
      </c>
      <c r="B133" s="18" t="s">
        <v>1934</v>
      </c>
      <c r="C133" s="204"/>
      <c r="D133" s="197" t="s">
        <v>611</v>
      </c>
      <c r="E133" s="180"/>
      <c r="F133" s="108"/>
      <c r="G133" s="152">
        <v>30000000</v>
      </c>
    </row>
    <row r="134" spans="1:7" ht="15.75" x14ac:dyDescent="0.25">
      <c r="A134" s="150">
        <v>14</v>
      </c>
      <c r="B134" s="18" t="s">
        <v>1935</v>
      </c>
      <c r="C134" s="208"/>
      <c r="D134" s="197" t="s">
        <v>611</v>
      </c>
      <c r="E134" s="209"/>
      <c r="F134" s="108"/>
      <c r="G134" s="152">
        <v>5000000</v>
      </c>
    </row>
    <row r="135" spans="1:7" ht="15.75" x14ac:dyDescent="0.25">
      <c r="A135" s="150">
        <v>15</v>
      </c>
      <c r="B135" s="18" t="s">
        <v>1933</v>
      </c>
      <c r="C135" s="208"/>
      <c r="D135" s="197" t="s">
        <v>611</v>
      </c>
      <c r="E135" s="209"/>
      <c r="F135" s="108"/>
      <c r="G135" s="152">
        <v>95000000</v>
      </c>
    </row>
    <row r="136" spans="1:7" ht="15.75" x14ac:dyDescent="0.25">
      <c r="A136" s="150"/>
      <c r="B136" s="151"/>
      <c r="C136" s="107"/>
      <c r="D136" s="107"/>
      <c r="E136" s="107"/>
      <c r="F136" s="108"/>
      <c r="G136" s="77"/>
    </row>
    <row r="137" spans="1:7" ht="15.75" x14ac:dyDescent="0.25">
      <c r="A137" s="150"/>
      <c r="B137" s="126"/>
      <c r="C137" s="151"/>
      <c r="D137" s="151"/>
      <c r="E137" s="115" t="s">
        <v>43</v>
      </c>
      <c r="F137" s="108"/>
      <c r="G137" s="156">
        <f>SUM(G131:G136)</f>
        <v>130000000</v>
      </c>
    </row>
    <row r="138" spans="1:7" ht="15.75" x14ac:dyDescent="0.25">
      <c r="A138" s="187"/>
      <c r="B138" s="188"/>
      <c r="C138" s="189"/>
      <c r="D138" s="190"/>
      <c r="E138" s="191"/>
      <c r="F138" s="192"/>
      <c r="G138" s="193"/>
    </row>
    <row r="139" spans="1:7" ht="15.75" x14ac:dyDescent="0.25">
      <c r="A139" s="158"/>
      <c r="B139" s="146" t="s">
        <v>1955</v>
      </c>
      <c r="C139" s="146"/>
      <c r="D139" s="146"/>
      <c r="E139" s="146"/>
      <c r="F139" s="147"/>
      <c r="G139" s="146"/>
    </row>
    <row r="140" spans="1:7" x14ac:dyDescent="0.25">
      <c r="A140" s="159"/>
      <c r="B140" s="160" t="s">
        <v>976</v>
      </c>
      <c r="C140" s="160" t="s">
        <v>31</v>
      </c>
      <c r="D140" s="129"/>
      <c r="E140" s="159" t="s">
        <v>36</v>
      </c>
      <c r="F140" s="148"/>
      <c r="G140" s="129"/>
    </row>
    <row r="141" spans="1:7" x14ac:dyDescent="0.25">
      <c r="A141" s="159"/>
      <c r="B141" s="129"/>
      <c r="C141" s="129"/>
      <c r="D141" s="129"/>
      <c r="E141" s="129"/>
      <c r="F141" s="148"/>
      <c r="G141" s="129"/>
    </row>
    <row r="142" spans="1:7" x14ac:dyDescent="0.25">
      <c r="A142" s="159"/>
      <c r="B142" s="129"/>
      <c r="C142" s="129"/>
      <c r="D142" s="129"/>
      <c r="E142" s="129"/>
      <c r="F142" s="148"/>
      <c r="G142" s="129"/>
    </row>
    <row r="143" spans="1:7" x14ac:dyDescent="0.25">
      <c r="A143" s="159"/>
      <c r="B143" s="129"/>
      <c r="C143" s="129"/>
      <c r="D143" s="129"/>
      <c r="E143" s="129"/>
      <c r="F143" s="148"/>
      <c r="G143" s="129"/>
    </row>
    <row r="144" spans="1:7" x14ac:dyDescent="0.25">
      <c r="A144" s="159"/>
      <c r="B144" s="129"/>
      <c r="C144" s="129"/>
      <c r="D144" s="129"/>
      <c r="E144" s="129"/>
      <c r="F144" s="148"/>
      <c r="G144" s="129"/>
    </row>
    <row r="145" spans="1:7" x14ac:dyDescent="0.25">
      <c r="A145" s="129"/>
      <c r="B145" s="161" t="s">
        <v>1732</v>
      </c>
      <c r="C145" s="162" t="s">
        <v>768</v>
      </c>
      <c r="D145" s="162"/>
      <c r="E145" s="162" t="s">
        <v>3</v>
      </c>
      <c r="F145" s="163" t="s">
        <v>1413</v>
      </c>
      <c r="G145" s="129"/>
    </row>
    <row r="146" spans="1:7" x14ac:dyDescent="0.25">
      <c r="A146" s="129"/>
      <c r="B146" s="160" t="s">
        <v>1731</v>
      </c>
      <c r="C146" s="129" t="s">
        <v>33</v>
      </c>
      <c r="D146" s="129"/>
      <c r="E146" s="129" t="s">
        <v>6</v>
      </c>
      <c r="F146" s="148" t="s">
        <v>1952</v>
      </c>
      <c r="G146" s="129"/>
    </row>
    <row r="148" spans="1:7" ht="15.75" x14ac:dyDescent="0.25">
      <c r="A148" s="2" t="s">
        <v>0</v>
      </c>
      <c r="C148" s="174"/>
    </row>
    <row r="149" spans="1:7" ht="15.75" x14ac:dyDescent="0.25">
      <c r="A149" s="47" t="s">
        <v>1957</v>
      </c>
    </row>
    <row r="150" spans="1:7" ht="15.75" x14ac:dyDescent="0.25">
      <c r="A150" s="47"/>
    </row>
    <row r="151" spans="1:7" ht="15.75" x14ac:dyDescent="0.25">
      <c r="A151" s="184" t="s">
        <v>1958</v>
      </c>
      <c r="B151" s="184"/>
      <c r="C151" s="185"/>
      <c r="D151" s="185"/>
      <c r="E151" s="185"/>
      <c r="F151" s="186"/>
      <c r="G151" s="185"/>
    </row>
    <row r="152" spans="1:7" ht="15.75" x14ac:dyDescent="0.25">
      <c r="A152" s="145" t="s">
        <v>1959</v>
      </c>
      <c r="B152" s="145"/>
      <c r="C152" s="146"/>
      <c r="D152" s="146"/>
      <c r="E152" s="146"/>
      <c r="F152" s="147"/>
      <c r="G152" s="146"/>
    </row>
    <row r="153" spans="1:7" ht="15.75" x14ac:dyDescent="0.25">
      <c r="A153" s="145" t="s">
        <v>1960</v>
      </c>
      <c r="B153" s="145"/>
      <c r="C153" s="146"/>
      <c r="D153" s="146"/>
      <c r="E153" s="146"/>
      <c r="F153" s="147"/>
      <c r="G153" s="146"/>
    </row>
    <row r="154" spans="1:7" ht="15.75" x14ac:dyDescent="0.25">
      <c r="A154" s="200" t="s">
        <v>1961</v>
      </c>
      <c r="B154" s="145"/>
      <c r="C154" s="146"/>
      <c r="D154" s="146"/>
      <c r="E154" s="146"/>
      <c r="F154" s="147"/>
      <c r="G154" s="146"/>
    </row>
    <row r="155" spans="1:7" ht="15.75" x14ac:dyDescent="0.25">
      <c r="A155" s="200"/>
      <c r="B155" s="145"/>
      <c r="C155" s="146"/>
      <c r="D155" s="146"/>
      <c r="E155" s="146"/>
      <c r="F155" s="147"/>
      <c r="G155" s="146"/>
    </row>
    <row r="156" spans="1:7" ht="15.75" x14ac:dyDescent="0.25">
      <c r="A156" s="114" t="s">
        <v>13</v>
      </c>
      <c r="B156" s="115" t="s">
        <v>12</v>
      </c>
      <c r="C156" s="116" t="s">
        <v>15</v>
      </c>
      <c r="D156" s="170" t="s">
        <v>521</v>
      </c>
      <c r="E156" s="116" t="s">
        <v>1</v>
      </c>
      <c r="F156" s="117" t="s">
        <v>8</v>
      </c>
      <c r="G156" s="114" t="s">
        <v>2</v>
      </c>
    </row>
    <row r="157" spans="1:7" ht="15.75" x14ac:dyDescent="0.25">
      <c r="A157" s="150">
        <v>1</v>
      </c>
      <c r="B157" s="151" t="s">
        <v>1037</v>
      </c>
      <c r="C157" s="116"/>
      <c r="D157" s="116"/>
      <c r="E157" s="116"/>
      <c r="F157" s="108">
        <v>0</v>
      </c>
      <c r="G157" s="114"/>
    </row>
    <row r="158" spans="1:7" ht="15.75" x14ac:dyDescent="0.25">
      <c r="A158" s="150">
        <v>2</v>
      </c>
      <c r="B158" s="151" t="s">
        <v>1932</v>
      </c>
      <c r="C158" s="116"/>
      <c r="D158" s="116"/>
      <c r="E158" s="116"/>
      <c r="F158" s="108">
        <v>19594762</v>
      </c>
      <c r="G158" s="77"/>
    </row>
    <row r="159" spans="1:7" ht="15.75" x14ac:dyDescent="0.25">
      <c r="A159" s="150">
        <v>3</v>
      </c>
      <c r="B159" s="151" t="s">
        <v>1816</v>
      </c>
      <c r="C159" s="116"/>
      <c r="D159" s="116"/>
      <c r="E159" s="116"/>
      <c r="F159" s="108">
        <v>0</v>
      </c>
      <c r="G159" s="77"/>
    </row>
    <row r="160" spans="1:7" ht="15.75" x14ac:dyDescent="0.25">
      <c r="A160" s="150">
        <v>4</v>
      </c>
      <c r="B160" s="151" t="s">
        <v>1817</v>
      </c>
      <c r="C160" s="116"/>
      <c r="D160" s="116"/>
      <c r="E160" s="116"/>
      <c r="F160" s="108">
        <v>0</v>
      </c>
      <c r="G160" s="77"/>
    </row>
    <row r="161" spans="1:7" ht="15.75" x14ac:dyDescent="0.25">
      <c r="A161" s="150">
        <v>5</v>
      </c>
      <c r="B161" s="151" t="s">
        <v>38</v>
      </c>
      <c r="C161" s="107"/>
      <c r="D161" s="107"/>
      <c r="E161" s="107"/>
      <c r="F161" s="108">
        <v>489869</v>
      </c>
      <c r="G161" s="152"/>
    </row>
    <row r="162" spans="1:7" ht="15.75" x14ac:dyDescent="0.25">
      <c r="A162" s="150">
        <v>6</v>
      </c>
      <c r="B162" s="151" t="s">
        <v>1921</v>
      </c>
      <c r="C162" s="107"/>
      <c r="D162" s="107"/>
      <c r="E162" s="107"/>
      <c r="F162" s="108">
        <v>0</v>
      </c>
      <c r="G162" s="152"/>
    </row>
    <row r="163" spans="1:7" ht="15.75" x14ac:dyDescent="0.25">
      <c r="A163" s="150">
        <v>7</v>
      </c>
      <c r="B163" s="151" t="s">
        <v>1818</v>
      </c>
      <c r="C163" s="107"/>
      <c r="D163" s="107"/>
      <c r="E163" s="107"/>
      <c r="F163" s="108">
        <v>0</v>
      </c>
      <c r="G163" s="152"/>
    </row>
    <row r="164" spans="1:7" ht="15.75" x14ac:dyDescent="0.25">
      <c r="A164" s="150">
        <v>8</v>
      </c>
      <c r="B164" s="151" t="s">
        <v>1819</v>
      </c>
      <c r="C164" s="107"/>
      <c r="D164" s="107"/>
      <c r="E164" s="107"/>
      <c r="F164" s="108">
        <v>0</v>
      </c>
      <c r="G164" s="152"/>
    </row>
    <row r="165" spans="1:7" ht="15.75" x14ac:dyDescent="0.25">
      <c r="A165" s="150">
        <v>9</v>
      </c>
      <c r="B165" s="151" t="s">
        <v>41</v>
      </c>
      <c r="C165" s="107"/>
      <c r="D165" s="107"/>
      <c r="E165" s="107"/>
      <c r="F165" s="108">
        <v>345948</v>
      </c>
      <c r="G165" s="152"/>
    </row>
    <row r="166" spans="1:7" ht="15.75" x14ac:dyDescent="0.25">
      <c r="A166" s="150">
        <v>10</v>
      </c>
      <c r="B166" s="151" t="s">
        <v>42</v>
      </c>
      <c r="C166" s="107"/>
      <c r="D166" s="107"/>
      <c r="E166" s="107"/>
      <c r="F166" s="108">
        <v>200000</v>
      </c>
      <c r="G166" s="152"/>
    </row>
    <row r="167" spans="1:7" ht="15.75" x14ac:dyDescent="0.25">
      <c r="A167" s="150"/>
      <c r="B167" s="151"/>
      <c r="C167" s="107"/>
      <c r="D167" s="107"/>
      <c r="E167" s="107"/>
      <c r="F167" s="108"/>
      <c r="G167" s="152"/>
    </row>
    <row r="168" spans="1:7" ht="15.75" x14ac:dyDescent="0.25">
      <c r="A168" s="150"/>
      <c r="B168" s="151"/>
      <c r="C168" s="107"/>
      <c r="D168" s="107"/>
      <c r="E168" s="107"/>
      <c r="F168" s="108"/>
      <c r="G168" s="77">
        <f>SUM(F157:F166)</f>
        <v>20630579</v>
      </c>
    </row>
    <row r="169" spans="1:7" ht="15.75" x14ac:dyDescent="0.25">
      <c r="A169" s="150"/>
      <c r="B169" s="151"/>
      <c r="C169" s="107"/>
      <c r="D169" s="195"/>
      <c r="E169" s="107"/>
      <c r="F169" s="108"/>
      <c r="G169" s="77"/>
    </row>
    <row r="170" spans="1:7" ht="15.75" x14ac:dyDescent="0.25">
      <c r="A170" s="150">
        <v>11</v>
      </c>
      <c r="B170" s="151" t="s">
        <v>611</v>
      </c>
      <c r="C170" s="107" t="s">
        <v>1962</v>
      </c>
      <c r="D170" s="211"/>
      <c r="E170" s="107"/>
      <c r="F170" s="108"/>
      <c r="G170" s="152">
        <v>45000000</v>
      </c>
    </row>
    <row r="171" spans="1:7" ht="15.75" x14ac:dyDescent="0.25">
      <c r="A171" s="150"/>
      <c r="B171" s="151"/>
      <c r="C171" s="107"/>
      <c r="D171" s="107"/>
      <c r="E171" s="107"/>
      <c r="F171" s="108"/>
      <c r="G171" s="77"/>
    </row>
    <row r="172" spans="1:7" ht="15.75" x14ac:dyDescent="0.25">
      <c r="A172" s="150"/>
      <c r="B172" s="126"/>
      <c r="C172" s="151"/>
      <c r="D172" s="151"/>
      <c r="E172" s="115" t="s">
        <v>43</v>
      </c>
      <c r="F172" s="108"/>
      <c r="G172" s="156">
        <f>SUM(G168:G171)</f>
        <v>65630579</v>
      </c>
    </row>
    <row r="173" spans="1:7" ht="15.75" x14ac:dyDescent="0.25">
      <c r="A173" s="187"/>
      <c r="B173" s="188"/>
      <c r="C173" s="189"/>
      <c r="D173" s="190"/>
      <c r="E173" s="191"/>
      <c r="F173" s="192"/>
      <c r="G173" s="193"/>
    </row>
    <row r="174" spans="1:7" ht="15.75" x14ac:dyDescent="0.25">
      <c r="A174" s="158"/>
      <c r="B174" s="146" t="s">
        <v>1945</v>
      </c>
      <c r="C174" s="146"/>
      <c r="D174" s="146"/>
      <c r="E174" s="146"/>
      <c r="F174" s="147"/>
      <c r="G174" s="146"/>
    </row>
    <row r="175" spans="1:7" x14ac:dyDescent="0.25">
      <c r="A175" s="159"/>
      <c r="B175" s="160" t="s">
        <v>976</v>
      </c>
      <c r="C175" s="160" t="s">
        <v>31</v>
      </c>
      <c r="D175" s="129"/>
      <c r="E175" s="159" t="s">
        <v>36</v>
      </c>
      <c r="F175" s="148"/>
      <c r="G175" s="129"/>
    </row>
    <row r="176" spans="1:7" x14ac:dyDescent="0.25">
      <c r="A176" s="159"/>
      <c r="B176" s="129"/>
      <c r="C176" s="129"/>
      <c r="D176" s="129"/>
      <c r="E176" s="129"/>
      <c r="F176" s="148"/>
      <c r="G176" s="129"/>
    </row>
    <row r="177" spans="1:7" x14ac:dyDescent="0.25">
      <c r="A177" s="159"/>
      <c r="B177" s="129"/>
      <c r="C177" s="129"/>
      <c r="D177" s="129"/>
      <c r="E177" s="129"/>
      <c r="F177" s="148"/>
      <c r="G177" s="129"/>
    </row>
    <row r="178" spans="1:7" x14ac:dyDescent="0.25">
      <c r="A178" s="159"/>
      <c r="B178" s="129"/>
      <c r="C178" s="129"/>
      <c r="D178" s="129"/>
      <c r="E178" s="129"/>
      <c r="F178" s="148"/>
      <c r="G178" s="129"/>
    </row>
    <row r="179" spans="1:7" x14ac:dyDescent="0.25">
      <c r="A179" s="159"/>
      <c r="B179" s="129"/>
      <c r="C179" s="129"/>
      <c r="D179" s="129"/>
      <c r="E179" s="129"/>
      <c r="F179" s="148"/>
      <c r="G179" s="129"/>
    </row>
    <row r="180" spans="1:7" x14ac:dyDescent="0.25">
      <c r="A180" s="129"/>
      <c r="B180" s="161" t="s">
        <v>1732</v>
      </c>
      <c r="C180" s="162" t="s">
        <v>768</v>
      </c>
      <c r="D180" s="162"/>
      <c r="E180" s="162" t="s">
        <v>3</v>
      </c>
      <c r="F180" s="163" t="s">
        <v>1413</v>
      </c>
      <c r="G180" s="129"/>
    </row>
    <row r="181" spans="1:7" x14ac:dyDescent="0.25">
      <c r="A181" s="129"/>
      <c r="B181" s="160" t="s">
        <v>1731</v>
      </c>
      <c r="C181" s="129" t="s">
        <v>33</v>
      </c>
      <c r="D181" s="129"/>
      <c r="E181" s="129" t="s">
        <v>6</v>
      </c>
      <c r="F181" s="148" t="s">
        <v>1952</v>
      </c>
      <c r="G181" s="129"/>
    </row>
  </sheetData>
  <pageMargins left="0.11811023622047245" right="0.70866141732283472" top="0.74803149606299213" bottom="0.74803149606299213" header="0.31496062992125984" footer="0.31496062992125984"/>
  <pageSetup paperSize="9" scale="80" orientation="landscape" horizontalDpi="4294967293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" sqref="C3"/>
    </sheetView>
  </sheetViews>
  <sheetFormatPr defaultRowHeight="15" x14ac:dyDescent="0.25"/>
  <sheetData>
    <row r="1" spans="1:1" x14ac:dyDescent="0.25">
      <c r="A1" s="174" t="s">
        <v>1600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A40" workbookViewId="0">
      <selection activeCell="I24" sqref="I24"/>
    </sheetView>
  </sheetViews>
  <sheetFormatPr defaultRowHeight="15" x14ac:dyDescent="0.25"/>
  <cols>
    <col min="1" max="1" width="3.28515625" style="1" customWidth="1"/>
    <col min="2" max="2" width="51.140625" style="1" customWidth="1"/>
    <col min="3" max="3" width="21.42578125" style="1" bestFit="1" customWidth="1"/>
    <col min="4" max="4" width="19" style="1" customWidth="1"/>
    <col min="5" max="5" width="19.28515625" style="1" customWidth="1"/>
    <col min="6" max="6" width="16.42578125" style="1" customWidth="1"/>
    <col min="7" max="7" width="14.42578125" style="1" customWidth="1"/>
    <col min="8" max="8" width="12.7109375" style="1" bestFit="1" customWidth="1"/>
    <col min="9" max="16384" width="9.140625" style="1"/>
  </cols>
  <sheetData>
    <row r="1" spans="1:7" ht="15.75" x14ac:dyDescent="0.25">
      <c r="A1" s="2" t="s">
        <v>0</v>
      </c>
      <c r="C1" s="174"/>
    </row>
    <row r="2" spans="1:7" ht="15.75" x14ac:dyDescent="0.25">
      <c r="A2" s="47" t="s">
        <v>1971</v>
      </c>
    </row>
    <row r="3" spans="1:7" ht="15.75" x14ac:dyDescent="0.25">
      <c r="A3" s="47"/>
    </row>
    <row r="4" spans="1:7" ht="15.75" x14ac:dyDescent="0.25">
      <c r="A4" s="184" t="s">
        <v>1963</v>
      </c>
      <c r="B4" s="184"/>
      <c r="C4" s="185"/>
      <c r="D4" s="185"/>
      <c r="E4" s="185"/>
      <c r="F4" s="186"/>
      <c r="G4" s="185"/>
    </row>
    <row r="5" spans="1:7" ht="15.75" x14ac:dyDescent="0.25">
      <c r="A5" s="145" t="s">
        <v>1964</v>
      </c>
      <c r="B5" s="145"/>
      <c r="C5" s="146"/>
      <c r="D5" s="146"/>
      <c r="E5" s="146"/>
      <c r="F5" s="147"/>
      <c r="G5" s="146"/>
    </row>
    <row r="6" spans="1:7" ht="15.75" x14ac:dyDescent="0.25">
      <c r="A6" s="145" t="s">
        <v>1965</v>
      </c>
      <c r="B6" s="145"/>
      <c r="C6" s="146"/>
      <c r="D6" s="146"/>
      <c r="E6" s="146"/>
      <c r="F6" s="147"/>
      <c r="G6" s="146"/>
    </row>
    <row r="7" spans="1:7" ht="15.75" x14ac:dyDescent="0.25">
      <c r="A7" s="200" t="s">
        <v>1966</v>
      </c>
      <c r="B7" s="145"/>
      <c r="C7" s="146"/>
      <c r="D7" s="146"/>
      <c r="E7" s="146"/>
      <c r="F7" s="147"/>
      <c r="G7" s="146"/>
    </row>
    <row r="8" spans="1:7" ht="15.75" x14ac:dyDescent="0.25">
      <c r="A8" s="200"/>
      <c r="B8" s="145"/>
      <c r="C8" s="146"/>
      <c r="D8" s="146"/>
      <c r="E8" s="146"/>
      <c r="F8" s="147"/>
      <c r="G8" s="146"/>
    </row>
    <row r="9" spans="1:7" ht="15.75" x14ac:dyDescent="0.25">
      <c r="A9" s="114" t="s">
        <v>13</v>
      </c>
      <c r="B9" s="115" t="s">
        <v>12</v>
      </c>
      <c r="C9" s="116" t="s">
        <v>15</v>
      </c>
      <c r="D9" s="170" t="s">
        <v>521</v>
      </c>
      <c r="E9" s="116" t="s">
        <v>1</v>
      </c>
      <c r="F9" s="117" t="s">
        <v>8</v>
      </c>
      <c r="G9" s="114" t="s">
        <v>2</v>
      </c>
    </row>
    <row r="10" spans="1:7" ht="15.75" x14ac:dyDescent="0.25">
      <c r="A10" s="150">
        <v>1</v>
      </c>
      <c r="B10" s="151" t="s">
        <v>1941</v>
      </c>
      <c r="C10" s="116"/>
      <c r="D10" s="116"/>
      <c r="E10" s="116"/>
      <c r="F10" s="108">
        <v>64669568</v>
      </c>
      <c r="G10" s="114"/>
    </row>
    <row r="11" spans="1:7" ht="15.75" x14ac:dyDescent="0.25">
      <c r="A11" s="150">
        <v>2</v>
      </c>
      <c r="B11" s="151" t="s">
        <v>1037</v>
      </c>
      <c r="C11" s="116"/>
      <c r="D11" s="116"/>
      <c r="E11" s="116"/>
      <c r="F11" s="108">
        <v>0</v>
      </c>
      <c r="G11" s="77"/>
    </row>
    <row r="12" spans="1:7" ht="15.75" x14ac:dyDescent="0.25">
      <c r="A12" s="150">
        <v>3</v>
      </c>
      <c r="B12" s="151" t="s">
        <v>1816</v>
      </c>
      <c r="C12" s="116"/>
      <c r="D12" s="116"/>
      <c r="E12" s="116"/>
      <c r="F12" s="108">
        <v>0</v>
      </c>
      <c r="G12" s="77"/>
    </row>
    <row r="13" spans="1:7" ht="15.75" x14ac:dyDescent="0.25">
      <c r="A13" s="150">
        <v>4</v>
      </c>
      <c r="B13" s="151" t="s">
        <v>1817</v>
      </c>
      <c r="C13" s="116"/>
      <c r="D13" s="116"/>
      <c r="E13" s="116"/>
      <c r="F13" s="108">
        <v>0</v>
      </c>
      <c r="G13" s="77"/>
    </row>
    <row r="14" spans="1:7" ht="15.75" x14ac:dyDescent="0.25">
      <c r="A14" s="150">
        <v>5</v>
      </c>
      <c r="B14" s="151" t="s">
        <v>38</v>
      </c>
      <c r="C14" s="107"/>
      <c r="D14" s="107"/>
      <c r="E14" s="107"/>
      <c r="F14" s="108">
        <v>1616739</v>
      </c>
      <c r="G14" s="152"/>
    </row>
    <row r="15" spans="1:7" ht="15.75" x14ac:dyDescent="0.25">
      <c r="A15" s="150">
        <v>6</v>
      </c>
      <c r="B15" s="151" t="s">
        <v>154</v>
      </c>
      <c r="C15" s="107"/>
      <c r="D15" s="107"/>
      <c r="E15" s="107"/>
      <c r="F15" s="108">
        <v>605588</v>
      </c>
      <c r="G15" s="152"/>
    </row>
    <row r="16" spans="1:7" ht="15.75" x14ac:dyDescent="0.25">
      <c r="A16" s="150">
        <v>7</v>
      </c>
      <c r="B16" s="151" t="s">
        <v>1818</v>
      </c>
      <c r="C16" s="107"/>
      <c r="D16" s="107"/>
      <c r="E16" s="107"/>
      <c r="F16" s="108">
        <v>0</v>
      </c>
      <c r="G16" s="152"/>
    </row>
    <row r="17" spans="1:7" ht="15.75" x14ac:dyDescent="0.25">
      <c r="A17" s="150">
        <v>8</v>
      </c>
      <c r="B17" s="151" t="s">
        <v>1819</v>
      </c>
      <c r="C17" s="107"/>
      <c r="D17" s="107"/>
      <c r="E17" s="107"/>
      <c r="F17" s="108">
        <v>0</v>
      </c>
      <c r="G17" s="152"/>
    </row>
    <row r="18" spans="1:7" ht="15.75" x14ac:dyDescent="0.25">
      <c r="A18" s="150">
        <v>9</v>
      </c>
      <c r="B18" s="151" t="s">
        <v>41</v>
      </c>
      <c r="C18" s="107"/>
      <c r="D18" s="107"/>
      <c r="E18" s="107"/>
      <c r="F18" s="108">
        <v>353304</v>
      </c>
      <c r="G18" s="152"/>
    </row>
    <row r="19" spans="1:7" ht="15.75" x14ac:dyDescent="0.25">
      <c r="A19" s="150">
        <v>10</v>
      </c>
      <c r="B19" s="151" t="s">
        <v>42</v>
      </c>
      <c r="C19" s="107"/>
      <c r="D19" s="107"/>
      <c r="E19" s="107"/>
      <c r="F19" s="108">
        <v>200000</v>
      </c>
      <c r="G19" s="152"/>
    </row>
    <row r="20" spans="1:7" ht="15.75" x14ac:dyDescent="0.25">
      <c r="A20" s="150"/>
      <c r="B20" s="151"/>
      <c r="C20" s="107"/>
      <c r="D20" s="107"/>
      <c r="E20" s="107"/>
      <c r="F20" s="108"/>
      <c r="G20" s="152"/>
    </row>
    <row r="21" spans="1:7" ht="15.75" x14ac:dyDescent="0.25">
      <c r="A21" s="150"/>
      <c r="B21" s="151"/>
      <c r="C21" s="107"/>
      <c r="D21" s="107"/>
      <c r="E21" s="107"/>
      <c r="F21" s="108"/>
      <c r="G21" s="77">
        <f>SUM(F10:F20)</f>
        <v>67445199</v>
      </c>
    </row>
    <row r="22" spans="1:7" ht="15.75" x14ac:dyDescent="0.25">
      <c r="A22" s="150"/>
      <c r="B22" s="151"/>
      <c r="C22" s="107"/>
      <c r="D22" s="195"/>
      <c r="E22" s="107"/>
      <c r="F22" s="108"/>
      <c r="G22" s="77"/>
    </row>
    <row r="23" spans="1:7" ht="15.75" x14ac:dyDescent="0.25">
      <c r="A23" s="150">
        <v>11</v>
      </c>
      <c r="B23" s="18" t="s">
        <v>1967</v>
      </c>
      <c r="C23" s="204"/>
      <c r="D23" s="197" t="s">
        <v>1968</v>
      </c>
      <c r="E23" s="180" t="s">
        <v>1969</v>
      </c>
      <c r="F23" s="108"/>
      <c r="G23" s="152">
        <v>30500000</v>
      </c>
    </row>
    <row r="24" spans="1:7" ht="15.75" x14ac:dyDescent="0.25">
      <c r="A24" s="150">
        <v>12</v>
      </c>
      <c r="B24" s="151" t="s">
        <v>1973</v>
      </c>
      <c r="C24" s="207"/>
      <c r="D24" s="197" t="s">
        <v>611</v>
      </c>
      <c r="E24" s="136"/>
      <c r="F24" s="108"/>
      <c r="G24" s="152">
        <v>2050000</v>
      </c>
    </row>
    <row r="25" spans="1:7" ht="15.75" x14ac:dyDescent="0.25">
      <c r="A25" s="150"/>
      <c r="B25" s="151" t="s">
        <v>1972</v>
      </c>
      <c r="C25" s="107"/>
      <c r="D25" s="107"/>
      <c r="E25" s="107"/>
      <c r="F25" s="108"/>
      <c r="G25" s="77"/>
    </row>
    <row r="26" spans="1:7" ht="15.75" x14ac:dyDescent="0.25">
      <c r="A26" s="150">
        <v>13</v>
      </c>
      <c r="B26" s="151" t="s">
        <v>1975</v>
      </c>
      <c r="C26" s="107"/>
      <c r="D26" s="197" t="s">
        <v>1974</v>
      </c>
      <c r="E26" s="180" t="s">
        <v>1166</v>
      </c>
      <c r="F26" s="108"/>
      <c r="G26" s="152">
        <v>4801</v>
      </c>
    </row>
    <row r="27" spans="1:7" ht="15.75" x14ac:dyDescent="0.25">
      <c r="A27" s="150"/>
      <c r="B27" s="151"/>
      <c r="C27" s="107"/>
      <c r="D27" s="107"/>
      <c r="E27" s="107"/>
      <c r="F27" s="108"/>
      <c r="G27" s="77"/>
    </row>
    <row r="28" spans="1:7" ht="15.75" x14ac:dyDescent="0.25">
      <c r="A28" s="150"/>
      <c r="B28" s="151"/>
      <c r="C28" s="107"/>
      <c r="D28" s="107"/>
      <c r="E28" s="107"/>
      <c r="F28" s="108"/>
      <c r="G28" s="77"/>
    </row>
    <row r="29" spans="1:7" ht="15.75" x14ac:dyDescent="0.25">
      <c r="A29" s="150"/>
      <c r="B29" s="151"/>
      <c r="C29" s="107"/>
      <c r="D29" s="107"/>
      <c r="E29" s="107"/>
      <c r="F29" s="108"/>
      <c r="G29" s="77"/>
    </row>
    <row r="30" spans="1:7" ht="15.75" x14ac:dyDescent="0.25">
      <c r="A30" s="150"/>
      <c r="B30" s="126"/>
      <c r="C30" s="151"/>
      <c r="D30" s="151"/>
      <c r="E30" s="115" t="s">
        <v>43</v>
      </c>
      <c r="F30" s="108"/>
      <c r="G30" s="156">
        <f>SUM(G21:G29)</f>
        <v>100000000</v>
      </c>
    </row>
    <row r="31" spans="1:7" ht="15.75" x14ac:dyDescent="0.25">
      <c r="A31" s="187"/>
      <c r="B31" s="188"/>
      <c r="C31" s="189"/>
      <c r="D31" s="190"/>
      <c r="E31" s="191"/>
      <c r="F31" s="192"/>
      <c r="G31" s="193"/>
    </row>
    <row r="32" spans="1:7" ht="15.75" x14ac:dyDescent="0.25">
      <c r="A32" s="158"/>
      <c r="B32" s="146" t="s">
        <v>1970</v>
      </c>
      <c r="C32" s="146"/>
      <c r="D32" s="146"/>
      <c r="E32" s="146"/>
      <c r="F32" s="147"/>
      <c r="G32" s="146"/>
    </row>
    <row r="33" spans="1:7" x14ac:dyDescent="0.25">
      <c r="A33" s="159"/>
      <c r="B33" s="160" t="s">
        <v>976</v>
      </c>
      <c r="C33" s="160" t="s">
        <v>31</v>
      </c>
      <c r="D33" s="129"/>
      <c r="E33" s="159" t="s">
        <v>36</v>
      </c>
      <c r="F33" s="148"/>
      <c r="G33" s="129"/>
    </row>
    <row r="34" spans="1:7" x14ac:dyDescent="0.25">
      <c r="A34" s="159"/>
      <c r="B34" s="129"/>
      <c r="C34" s="129"/>
      <c r="D34" s="129"/>
      <c r="E34" s="129"/>
      <c r="F34" s="148"/>
      <c r="G34" s="129"/>
    </row>
    <row r="35" spans="1:7" x14ac:dyDescent="0.25">
      <c r="A35" s="159"/>
      <c r="B35" s="129"/>
      <c r="C35" s="129"/>
      <c r="D35" s="129"/>
      <c r="E35" s="129"/>
      <c r="F35" s="148"/>
      <c r="G35" s="129"/>
    </row>
    <row r="36" spans="1:7" x14ac:dyDescent="0.25">
      <c r="A36" s="159"/>
      <c r="B36" s="129"/>
      <c r="C36" s="129"/>
      <c r="D36" s="129"/>
      <c r="E36" s="129"/>
      <c r="F36" s="148"/>
      <c r="G36" s="129"/>
    </row>
    <row r="37" spans="1:7" x14ac:dyDescent="0.25">
      <c r="A37" s="159"/>
      <c r="B37" s="129"/>
      <c r="C37" s="129"/>
      <c r="D37" s="129"/>
      <c r="E37" s="129"/>
      <c r="F37" s="148"/>
      <c r="G37" s="129"/>
    </row>
    <row r="38" spans="1:7" x14ac:dyDescent="0.25">
      <c r="A38" s="129"/>
      <c r="B38" s="161" t="s">
        <v>1732</v>
      </c>
      <c r="C38" s="162" t="s">
        <v>768</v>
      </c>
      <c r="D38" s="162"/>
      <c r="E38" s="162" t="s">
        <v>3</v>
      </c>
      <c r="F38" s="163" t="s">
        <v>1413</v>
      </c>
      <c r="G38" s="129"/>
    </row>
    <row r="39" spans="1:7" x14ac:dyDescent="0.25">
      <c r="A39" s="129"/>
      <c r="B39" s="160" t="s">
        <v>1731</v>
      </c>
      <c r="C39" s="129" t="s">
        <v>33</v>
      </c>
      <c r="D39" s="129"/>
      <c r="E39" s="129" t="s">
        <v>6</v>
      </c>
      <c r="F39" s="148" t="s">
        <v>1927</v>
      </c>
      <c r="G39" s="129"/>
    </row>
  </sheetData>
  <pageMargins left="0.11811023622047245" right="0.70866141732283472" top="0.74803149606299213" bottom="0.74803149606299213" header="0.31496062992125984" footer="0.31496062992125984"/>
  <pageSetup scale="75" orientation="landscape" horizontalDpi="4294967293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1976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6" sqref="M16"/>
    </sheetView>
  </sheetViews>
  <sheetFormatPr defaultRowHeight="15" x14ac:dyDescent="0.25"/>
  <sheetData>
    <row r="1" spans="1:1" x14ac:dyDescent="0.25">
      <c r="A1" t="s">
        <v>1976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9"/>
  <sheetViews>
    <sheetView topLeftCell="A100" workbookViewId="0">
      <selection activeCell="F80" sqref="F80"/>
    </sheetView>
  </sheetViews>
  <sheetFormatPr defaultRowHeight="15" x14ac:dyDescent="0.25"/>
  <cols>
    <col min="1" max="1" width="5" style="7" customWidth="1"/>
    <col min="2" max="2" width="50.7109375" style="7" customWidth="1"/>
    <col min="3" max="4" width="21.42578125" style="7" bestFit="1" customWidth="1"/>
    <col min="5" max="5" width="20.85546875" style="7" customWidth="1"/>
    <col min="6" max="6" width="20.28515625" style="7" bestFit="1" customWidth="1"/>
    <col min="7" max="7" width="15.140625" style="7" customWidth="1"/>
    <col min="8" max="16384" width="9.140625" style="7"/>
  </cols>
  <sheetData>
    <row r="1" spans="1:7" ht="15.75" x14ac:dyDescent="0.25">
      <c r="A1" s="2" t="s">
        <v>0</v>
      </c>
    </row>
    <row r="2" spans="1:7" ht="15.75" x14ac:dyDescent="0.25">
      <c r="A2" s="47" t="s">
        <v>1977</v>
      </c>
    </row>
    <row r="3" spans="1:7" ht="15.75" x14ac:dyDescent="0.25">
      <c r="A3" s="47"/>
    </row>
    <row r="4" spans="1:7" ht="15.75" x14ac:dyDescent="0.25">
      <c r="A4" s="184" t="s">
        <v>1978</v>
      </c>
      <c r="B4" s="184"/>
      <c r="C4" s="185"/>
      <c r="D4" s="185"/>
      <c r="E4" s="185"/>
      <c r="F4" s="186"/>
      <c r="G4" s="185"/>
    </row>
    <row r="5" spans="1:7" ht="15.75" x14ac:dyDescent="0.25">
      <c r="A5" s="184" t="s">
        <v>1979</v>
      </c>
      <c r="B5" s="184"/>
      <c r="C5" s="185"/>
      <c r="D5" s="185"/>
      <c r="E5" s="185"/>
      <c r="F5" s="186"/>
      <c r="G5" s="185"/>
    </row>
    <row r="6" spans="1:7" ht="15.75" x14ac:dyDescent="0.25">
      <c r="A6" s="184" t="s">
        <v>1802</v>
      </c>
      <c r="B6" s="184"/>
      <c r="C6" s="185"/>
      <c r="D6" s="185"/>
      <c r="E6" s="185"/>
      <c r="F6" s="186"/>
      <c r="G6" s="185"/>
    </row>
    <row r="7" spans="1:7" ht="15.75" x14ac:dyDescent="0.25">
      <c r="A7" s="212" t="s">
        <v>1987</v>
      </c>
      <c r="B7" s="184"/>
      <c r="C7" s="185"/>
      <c r="D7" s="185"/>
      <c r="E7" s="185"/>
      <c r="F7" s="186"/>
      <c r="G7" s="185"/>
    </row>
    <row r="8" spans="1:7" ht="15.75" x14ac:dyDescent="0.25">
      <c r="A8" s="212"/>
      <c r="B8" s="184"/>
      <c r="C8" s="185"/>
      <c r="D8" s="185"/>
      <c r="E8" s="185"/>
      <c r="F8" s="186"/>
      <c r="G8" s="185"/>
    </row>
    <row r="9" spans="1:7" ht="15.75" x14ac:dyDescent="0.25">
      <c r="A9" s="213" t="s">
        <v>13</v>
      </c>
      <c r="B9" s="214" t="s">
        <v>12</v>
      </c>
      <c r="C9" s="215" t="s">
        <v>15</v>
      </c>
      <c r="D9" s="216" t="s">
        <v>521</v>
      </c>
      <c r="E9" s="215" t="s">
        <v>1</v>
      </c>
      <c r="F9" s="217" t="s">
        <v>8</v>
      </c>
      <c r="G9" s="213" t="s">
        <v>2</v>
      </c>
    </row>
    <row r="10" spans="1:7" ht="15.75" x14ac:dyDescent="0.25">
      <c r="A10" s="218">
        <v>1</v>
      </c>
      <c r="B10" s="219" t="s">
        <v>1037</v>
      </c>
      <c r="C10" s="215"/>
      <c r="D10" s="215"/>
      <c r="E10" s="215"/>
      <c r="F10" s="220">
        <v>1662904</v>
      </c>
      <c r="G10" s="213"/>
    </row>
    <row r="11" spans="1:7" ht="15.75" x14ac:dyDescent="0.25">
      <c r="A11" s="218">
        <v>2</v>
      </c>
      <c r="B11" s="219" t="s">
        <v>1060</v>
      </c>
      <c r="C11" s="215"/>
      <c r="D11" s="215"/>
      <c r="E11" s="215"/>
      <c r="F11" s="220">
        <v>115233716</v>
      </c>
      <c r="G11" s="221"/>
    </row>
    <row r="12" spans="1:7" ht="15.75" x14ac:dyDescent="0.25">
      <c r="A12" s="218">
        <v>3</v>
      </c>
      <c r="B12" s="219" t="s">
        <v>1980</v>
      </c>
      <c r="C12" s="215"/>
      <c r="D12" s="215"/>
      <c r="E12" s="215"/>
      <c r="F12" s="220">
        <v>5925000</v>
      </c>
      <c r="G12" s="221"/>
    </row>
    <row r="13" spans="1:7" ht="15.75" x14ac:dyDescent="0.25">
      <c r="A13" s="218">
        <v>4</v>
      </c>
      <c r="B13" s="219" t="s">
        <v>1049</v>
      </c>
      <c r="C13" s="215"/>
      <c r="D13" s="215"/>
      <c r="E13" s="215"/>
      <c r="F13" s="220">
        <v>0</v>
      </c>
      <c r="G13" s="221"/>
    </row>
    <row r="14" spans="1:7" ht="15.75" x14ac:dyDescent="0.25">
      <c r="A14" s="218">
        <v>5</v>
      </c>
      <c r="B14" s="219" t="s">
        <v>38</v>
      </c>
      <c r="C14" s="181"/>
      <c r="D14" s="181"/>
      <c r="E14" s="181"/>
      <c r="F14" s="220">
        <v>2922416</v>
      </c>
      <c r="G14" s="222"/>
    </row>
    <row r="15" spans="1:7" ht="15.75" x14ac:dyDescent="0.25">
      <c r="A15" s="218">
        <v>6</v>
      </c>
      <c r="B15" s="219" t="s">
        <v>227</v>
      </c>
      <c r="C15" s="181"/>
      <c r="D15" s="181"/>
      <c r="E15" s="181"/>
      <c r="F15" s="220">
        <v>930670</v>
      </c>
      <c r="G15" s="222"/>
    </row>
    <row r="16" spans="1:7" ht="15.75" x14ac:dyDescent="0.25">
      <c r="A16" s="218">
        <v>7</v>
      </c>
      <c r="B16" s="219" t="s">
        <v>1818</v>
      </c>
      <c r="C16" s="181"/>
      <c r="D16" s="181"/>
      <c r="E16" s="181"/>
      <c r="F16" s="220">
        <v>7379564</v>
      </c>
      <c r="G16" s="222"/>
    </row>
    <row r="17" spans="1:7" ht="15.75" x14ac:dyDescent="0.25">
      <c r="A17" s="218">
        <v>8</v>
      </c>
      <c r="B17" s="219" t="s">
        <v>1819</v>
      </c>
      <c r="C17" s="181"/>
      <c r="D17" s="181"/>
      <c r="E17" s="181"/>
      <c r="F17" s="220">
        <v>297700</v>
      </c>
      <c r="G17" s="222"/>
    </row>
    <row r="18" spans="1:7" ht="15.75" x14ac:dyDescent="0.25">
      <c r="A18" s="218">
        <v>9</v>
      </c>
      <c r="B18" s="219" t="s">
        <v>41</v>
      </c>
      <c r="C18" s="181"/>
      <c r="D18" s="181"/>
      <c r="E18" s="181"/>
      <c r="F18" s="220">
        <v>463113</v>
      </c>
      <c r="G18" s="222"/>
    </row>
    <row r="19" spans="1:7" ht="15.75" x14ac:dyDescent="0.25">
      <c r="A19" s="218">
        <v>10</v>
      </c>
      <c r="B19" s="219" t="s">
        <v>42</v>
      </c>
      <c r="C19" s="181"/>
      <c r="D19" s="181"/>
      <c r="E19" s="181"/>
      <c r="F19" s="220">
        <v>200000</v>
      </c>
      <c r="G19" s="222"/>
    </row>
    <row r="20" spans="1:7" ht="15.75" x14ac:dyDescent="0.25">
      <c r="A20" s="218">
        <v>11</v>
      </c>
      <c r="B20" s="223" t="s">
        <v>1981</v>
      </c>
      <c r="C20" s="180"/>
      <c r="D20" s="179"/>
      <c r="E20" s="180"/>
      <c r="F20" s="224">
        <f>14999100+353806</f>
        <v>15352906</v>
      </c>
      <c r="G20" s="225"/>
    </row>
    <row r="21" spans="1:7" ht="15.75" x14ac:dyDescent="0.25">
      <c r="A21" s="218"/>
      <c r="B21" s="219"/>
      <c r="C21" s="181"/>
      <c r="D21" s="181"/>
      <c r="E21" s="181"/>
      <c r="F21" s="220"/>
      <c r="G21" s="221">
        <f>SUM(F10:F20)</f>
        <v>150367989</v>
      </c>
    </row>
    <row r="22" spans="1:7" ht="15.75" x14ac:dyDescent="0.25">
      <c r="A22" s="218"/>
      <c r="B22" s="219"/>
      <c r="C22" s="181"/>
      <c r="D22" s="181"/>
      <c r="E22" s="181"/>
      <c r="F22" s="220"/>
      <c r="G22" s="221"/>
    </row>
    <row r="23" spans="1:7" ht="15.75" x14ac:dyDescent="0.25">
      <c r="A23" s="218">
        <v>12</v>
      </c>
      <c r="B23" s="223" t="s">
        <v>1708</v>
      </c>
      <c r="C23" s="180" t="s">
        <v>272</v>
      </c>
      <c r="D23" s="179" t="s">
        <v>232</v>
      </c>
      <c r="E23" s="180" t="s">
        <v>1982</v>
      </c>
      <c r="F23" s="220"/>
      <c r="G23" s="222">
        <v>20958346</v>
      </c>
    </row>
    <row r="24" spans="1:7" ht="15.75" x14ac:dyDescent="0.25">
      <c r="A24" s="218">
        <v>13</v>
      </c>
      <c r="B24" s="223" t="s">
        <v>1983</v>
      </c>
      <c r="C24" s="180" t="s">
        <v>272</v>
      </c>
      <c r="D24" s="179" t="s">
        <v>1984</v>
      </c>
      <c r="E24" s="180" t="s">
        <v>1985</v>
      </c>
      <c r="F24" s="220"/>
      <c r="G24" s="222">
        <v>10000000</v>
      </c>
    </row>
    <row r="25" spans="1:7" ht="15.75" x14ac:dyDescent="0.25">
      <c r="A25" s="218"/>
      <c r="B25" s="223"/>
      <c r="C25" s="181"/>
      <c r="D25" s="180"/>
      <c r="E25" s="180"/>
      <c r="F25" s="220"/>
      <c r="G25" s="222"/>
    </row>
    <row r="26" spans="1:7" ht="15.75" x14ac:dyDescent="0.25">
      <c r="A26" s="218"/>
      <c r="B26" s="219"/>
      <c r="C26" s="181"/>
      <c r="D26" s="181"/>
      <c r="E26" s="181"/>
      <c r="F26" s="220"/>
      <c r="G26" s="221"/>
    </row>
    <row r="27" spans="1:7" ht="15.75" x14ac:dyDescent="0.25">
      <c r="A27" s="218"/>
      <c r="B27" s="225"/>
      <c r="C27" s="219"/>
      <c r="D27" s="219"/>
      <c r="E27" s="214" t="s">
        <v>43</v>
      </c>
      <c r="F27" s="220"/>
      <c r="G27" s="43">
        <f>SUM(G21:G26)</f>
        <v>181326335</v>
      </c>
    </row>
    <row r="28" spans="1:7" ht="15.75" x14ac:dyDescent="0.25">
      <c r="A28" s="226"/>
      <c r="B28" s="185"/>
      <c r="C28" s="185"/>
      <c r="D28" s="185"/>
      <c r="E28" s="185"/>
      <c r="F28" s="186"/>
      <c r="G28" s="186"/>
    </row>
    <row r="29" spans="1:7" ht="15.75" x14ac:dyDescent="0.25">
      <c r="A29" s="226"/>
      <c r="B29" s="185" t="s">
        <v>1986</v>
      </c>
      <c r="C29" s="185"/>
      <c r="D29" s="185"/>
      <c r="E29" s="185"/>
      <c r="F29" s="186"/>
      <c r="G29" s="185"/>
    </row>
    <row r="30" spans="1:7" x14ac:dyDescent="0.25">
      <c r="A30" s="227"/>
      <c r="B30" s="228" t="s">
        <v>976</v>
      </c>
      <c r="C30" s="228" t="s">
        <v>31</v>
      </c>
      <c r="D30" s="229"/>
      <c r="E30" s="227" t="s">
        <v>36</v>
      </c>
      <c r="F30" s="230"/>
      <c r="G30" s="229"/>
    </row>
    <row r="31" spans="1:7" x14ac:dyDescent="0.25">
      <c r="A31" s="227"/>
      <c r="B31" s="229"/>
      <c r="C31" s="229"/>
      <c r="D31" s="229"/>
      <c r="E31" s="229"/>
      <c r="F31" s="230"/>
      <c r="G31" s="229"/>
    </row>
    <row r="32" spans="1:7" x14ac:dyDescent="0.25">
      <c r="A32" s="227"/>
      <c r="B32" s="229"/>
      <c r="C32" s="229"/>
      <c r="D32" s="229"/>
      <c r="E32" s="229"/>
      <c r="F32" s="230"/>
      <c r="G32" s="229"/>
    </row>
    <row r="33" spans="1:7" x14ac:dyDescent="0.25">
      <c r="A33" s="227"/>
      <c r="B33" s="229"/>
      <c r="C33" s="229"/>
      <c r="D33" s="229"/>
      <c r="E33" s="229"/>
      <c r="F33" s="230"/>
      <c r="G33" s="229"/>
    </row>
    <row r="34" spans="1:7" x14ac:dyDescent="0.25">
      <c r="A34" s="227"/>
      <c r="B34" s="229"/>
      <c r="C34" s="229"/>
      <c r="D34" s="229"/>
      <c r="E34" s="229"/>
      <c r="F34" s="230"/>
      <c r="G34" s="229"/>
    </row>
    <row r="35" spans="1:7" x14ac:dyDescent="0.25">
      <c r="A35" s="229"/>
      <c r="B35" s="231" t="s">
        <v>1988</v>
      </c>
      <c r="C35" s="232" t="s">
        <v>768</v>
      </c>
      <c r="D35" s="232"/>
      <c r="E35" s="232" t="s">
        <v>3</v>
      </c>
      <c r="F35" s="233" t="s">
        <v>1413</v>
      </c>
      <c r="G35" s="229"/>
    </row>
    <row r="36" spans="1:7" x14ac:dyDescent="0.25">
      <c r="A36" s="229"/>
      <c r="B36" s="228" t="s">
        <v>1731</v>
      </c>
      <c r="C36" s="229" t="s">
        <v>33</v>
      </c>
      <c r="D36" s="229"/>
      <c r="E36" s="229" t="s">
        <v>6</v>
      </c>
      <c r="F36" s="230" t="s">
        <v>37</v>
      </c>
      <c r="G36" s="229"/>
    </row>
    <row r="38" spans="1:7" ht="15.75" x14ac:dyDescent="0.25">
      <c r="A38" s="2" t="s">
        <v>0</v>
      </c>
    </row>
    <row r="39" spans="1:7" ht="15.75" x14ac:dyDescent="0.25">
      <c r="A39" s="47" t="s">
        <v>1998</v>
      </c>
    </row>
    <row r="40" spans="1:7" ht="15.75" x14ac:dyDescent="0.25">
      <c r="A40" s="47"/>
    </row>
    <row r="41" spans="1:7" ht="15.75" x14ac:dyDescent="0.25">
      <c r="A41" s="184" t="s">
        <v>1989</v>
      </c>
      <c r="B41" s="184"/>
      <c r="C41" s="185"/>
      <c r="D41" s="185"/>
      <c r="E41" s="185"/>
      <c r="F41" s="186"/>
      <c r="G41" s="185"/>
    </row>
    <row r="42" spans="1:7" ht="15.75" x14ac:dyDescent="0.25">
      <c r="A42" s="184" t="s">
        <v>1990</v>
      </c>
      <c r="B42" s="184"/>
      <c r="C42" s="185"/>
      <c r="D42" s="185"/>
      <c r="E42" s="185"/>
      <c r="F42" s="186"/>
      <c r="G42" s="185"/>
    </row>
    <row r="43" spans="1:7" ht="15.75" x14ac:dyDescent="0.25">
      <c r="A43" s="184" t="s">
        <v>1991</v>
      </c>
      <c r="B43" s="184"/>
      <c r="C43" s="185"/>
      <c r="D43" s="185"/>
      <c r="E43" s="185"/>
      <c r="F43" s="186"/>
      <c r="G43" s="185"/>
    </row>
    <row r="44" spans="1:7" s="238" customFormat="1" ht="11.25" x14ac:dyDescent="0.25">
      <c r="A44" s="234" t="s">
        <v>1992</v>
      </c>
      <c r="B44" s="235"/>
      <c r="C44" s="236"/>
      <c r="D44" s="236"/>
      <c r="E44" s="236"/>
      <c r="F44" s="237"/>
      <c r="G44" s="236"/>
    </row>
    <row r="45" spans="1:7" ht="15.75" x14ac:dyDescent="0.25">
      <c r="A45" s="212"/>
      <c r="B45" s="184"/>
      <c r="C45" s="185"/>
      <c r="D45" s="185"/>
      <c r="E45" s="185"/>
      <c r="F45" s="186"/>
      <c r="G45" s="185"/>
    </row>
    <row r="46" spans="1:7" ht="15.75" x14ac:dyDescent="0.25">
      <c r="A46" s="213" t="s">
        <v>13</v>
      </c>
      <c r="B46" s="214" t="s">
        <v>12</v>
      </c>
      <c r="C46" s="215" t="s">
        <v>15</v>
      </c>
      <c r="D46" s="216" t="s">
        <v>521</v>
      </c>
      <c r="E46" s="215" t="s">
        <v>1</v>
      </c>
      <c r="F46" s="217" t="s">
        <v>8</v>
      </c>
      <c r="G46" s="213" t="s">
        <v>2</v>
      </c>
    </row>
    <row r="47" spans="1:7" ht="15.75" x14ac:dyDescent="0.25">
      <c r="A47" s="218">
        <v>1</v>
      </c>
      <c r="B47" s="219" t="s">
        <v>1037</v>
      </c>
      <c r="C47" s="215"/>
      <c r="D47" s="215"/>
      <c r="E47" s="215"/>
      <c r="F47" s="220">
        <v>0</v>
      </c>
      <c r="G47" s="213"/>
    </row>
    <row r="48" spans="1:7" ht="15.75" x14ac:dyDescent="0.25">
      <c r="A48" s="218">
        <v>2</v>
      </c>
      <c r="B48" s="219" t="s">
        <v>1060</v>
      </c>
      <c r="C48" s="215"/>
      <c r="D48" s="215"/>
      <c r="E48" s="215"/>
      <c r="F48" s="220">
        <v>0</v>
      </c>
      <c r="G48" s="221"/>
    </row>
    <row r="49" spans="1:7" ht="15.75" x14ac:dyDescent="0.25">
      <c r="A49" s="218">
        <v>3</v>
      </c>
      <c r="B49" s="219" t="s">
        <v>1980</v>
      </c>
      <c r="C49" s="215"/>
      <c r="D49" s="215"/>
      <c r="E49" s="215"/>
      <c r="F49" s="220">
        <v>0</v>
      </c>
      <c r="G49" s="221"/>
    </row>
    <row r="50" spans="1:7" ht="15.75" x14ac:dyDescent="0.25">
      <c r="A50" s="218">
        <v>4</v>
      </c>
      <c r="B50" s="219" t="s">
        <v>1049</v>
      </c>
      <c r="C50" s="215"/>
      <c r="D50" s="215"/>
      <c r="E50" s="215"/>
      <c r="F50" s="220">
        <v>0</v>
      </c>
      <c r="G50" s="221"/>
    </row>
    <row r="51" spans="1:7" ht="15.75" x14ac:dyDescent="0.25">
      <c r="A51" s="218">
        <v>5</v>
      </c>
      <c r="B51" s="219" t="s">
        <v>38</v>
      </c>
      <c r="C51" s="181"/>
      <c r="D51" s="181"/>
      <c r="E51" s="181"/>
      <c r="F51" s="220">
        <v>0</v>
      </c>
      <c r="G51" s="222"/>
    </row>
    <row r="52" spans="1:7" ht="15.75" x14ac:dyDescent="0.25">
      <c r="A52" s="218">
        <v>6</v>
      </c>
      <c r="B52" s="219" t="s">
        <v>227</v>
      </c>
      <c r="C52" s="181"/>
      <c r="D52" s="181"/>
      <c r="E52" s="181"/>
      <c r="F52" s="220">
        <v>0</v>
      </c>
      <c r="G52" s="222"/>
    </row>
    <row r="53" spans="1:7" ht="15.75" x14ac:dyDescent="0.25">
      <c r="A53" s="218">
        <v>7</v>
      </c>
      <c r="B53" s="219" t="s">
        <v>1818</v>
      </c>
      <c r="C53" s="181"/>
      <c r="D53" s="181"/>
      <c r="E53" s="181"/>
      <c r="F53" s="220">
        <v>0</v>
      </c>
      <c r="G53" s="222"/>
    </row>
    <row r="54" spans="1:7" ht="15.75" x14ac:dyDescent="0.25">
      <c r="A54" s="218">
        <v>8</v>
      </c>
      <c r="B54" s="219" t="s">
        <v>1819</v>
      </c>
      <c r="C54" s="181"/>
      <c r="D54" s="181"/>
      <c r="E54" s="181"/>
      <c r="F54" s="220">
        <v>0</v>
      </c>
      <c r="G54" s="222"/>
    </row>
    <row r="55" spans="1:7" ht="15.75" x14ac:dyDescent="0.25">
      <c r="A55" s="218">
        <v>9</v>
      </c>
      <c r="B55" s="219" t="s">
        <v>41</v>
      </c>
      <c r="C55" s="181"/>
      <c r="D55" s="181"/>
      <c r="E55" s="181"/>
      <c r="F55" s="220">
        <v>0</v>
      </c>
      <c r="G55" s="222"/>
    </row>
    <row r="56" spans="1:7" ht="15.75" x14ac:dyDescent="0.25">
      <c r="A56" s="218">
        <v>10</v>
      </c>
      <c r="B56" s="219" t="s">
        <v>42</v>
      </c>
      <c r="C56" s="181"/>
      <c r="D56" s="181"/>
      <c r="E56" s="181"/>
      <c r="F56" s="220">
        <v>0</v>
      </c>
      <c r="G56" s="222"/>
    </row>
    <row r="57" spans="1:7" ht="15.75" x14ac:dyDescent="0.25">
      <c r="A57" s="218"/>
      <c r="B57" s="219"/>
      <c r="C57" s="181"/>
      <c r="D57" s="181"/>
      <c r="E57" s="181"/>
      <c r="F57" s="220"/>
      <c r="G57" s="221">
        <f>SUM(F47:F56)</f>
        <v>0</v>
      </c>
    </row>
    <row r="58" spans="1:7" ht="15.75" x14ac:dyDescent="0.25">
      <c r="A58" s="218"/>
      <c r="B58" s="219"/>
      <c r="C58" s="181"/>
      <c r="D58" s="181"/>
      <c r="E58" s="181"/>
      <c r="F58" s="220"/>
      <c r="G58" s="221"/>
    </row>
    <row r="59" spans="1:7" ht="15.75" x14ac:dyDescent="0.25">
      <c r="A59" s="218">
        <v>11</v>
      </c>
      <c r="B59" s="223" t="s">
        <v>1993</v>
      </c>
      <c r="D59" s="225"/>
      <c r="F59" s="220"/>
      <c r="G59" s="222">
        <v>3999000</v>
      </c>
    </row>
    <row r="60" spans="1:7" ht="16.5" thickBot="1" x14ac:dyDescent="0.3">
      <c r="A60" s="218"/>
      <c r="B60" s="223" t="s">
        <v>1196</v>
      </c>
      <c r="C60" s="241"/>
      <c r="D60" s="179"/>
      <c r="E60" s="180"/>
      <c r="F60" s="220"/>
      <c r="G60" s="240">
        <v>75000</v>
      </c>
    </row>
    <row r="61" spans="1:7" ht="15.75" x14ac:dyDescent="0.25">
      <c r="A61" s="218"/>
      <c r="C61" s="180" t="s">
        <v>272</v>
      </c>
      <c r="D61" s="179">
        <v>872799999</v>
      </c>
      <c r="E61" s="198" t="s">
        <v>1994</v>
      </c>
      <c r="F61" s="220"/>
      <c r="G61" s="239">
        <f>G59-G60</f>
        <v>3924000</v>
      </c>
    </row>
    <row r="62" spans="1:7" ht="15.75" x14ac:dyDescent="0.25">
      <c r="A62" s="218"/>
      <c r="B62" s="223"/>
      <c r="C62" s="241"/>
      <c r="D62" s="179"/>
      <c r="E62" s="180"/>
      <c r="F62" s="220"/>
      <c r="G62" s="222"/>
    </row>
    <row r="63" spans="1:7" ht="15.75" x14ac:dyDescent="0.25">
      <c r="A63" s="218">
        <v>12</v>
      </c>
      <c r="B63" s="223" t="s">
        <v>1996</v>
      </c>
      <c r="C63" s="180" t="s">
        <v>272</v>
      </c>
      <c r="D63" s="179" t="s">
        <v>1995</v>
      </c>
      <c r="E63" s="198" t="s">
        <v>1997</v>
      </c>
      <c r="F63" s="220"/>
      <c r="G63" s="222">
        <v>2150000</v>
      </c>
    </row>
    <row r="64" spans="1:7" ht="15.75" x14ac:dyDescent="0.25">
      <c r="A64" s="218"/>
      <c r="B64" s="219"/>
      <c r="C64" s="181"/>
      <c r="D64" s="181"/>
      <c r="E64" s="181"/>
      <c r="F64" s="220"/>
      <c r="G64" s="221"/>
    </row>
    <row r="65" spans="1:7" ht="15.75" x14ac:dyDescent="0.25">
      <c r="A65" s="218"/>
      <c r="B65" s="225"/>
      <c r="C65" s="219"/>
      <c r="D65" s="219"/>
      <c r="E65" s="214" t="s">
        <v>43</v>
      </c>
      <c r="F65" s="220"/>
      <c r="G65" s="43">
        <f>G59+G63</f>
        <v>6149000</v>
      </c>
    </row>
    <row r="66" spans="1:7" ht="15.75" x14ac:dyDescent="0.25">
      <c r="A66" s="226"/>
      <c r="B66" s="185"/>
      <c r="C66" s="185"/>
      <c r="D66" s="185"/>
      <c r="E66" s="185"/>
      <c r="F66" s="186"/>
      <c r="G66" s="186"/>
    </row>
    <row r="67" spans="1:7" ht="15.75" x14ac:dyDescent="0.25">
      <c r="A67" s="226"/>
      <c r="B67" s="185" t="s">
        <v>1999</v>
      </c>
      <c r="C67" s="185"/>
      <c r="D67" s="185"/>
      <c r="E67" s="185"/>
      <c r="F67" s="186"/>
      <c r="G67" s="185"/>
    </row>
    <row r="68" spans="1:7" x14ac:dyDescent="0.25">
      <c r="A68" s="227"/>
      <c r="B68" s="228" t="s">
        <v>976</v>
      </c>
      <c r="C68" s="228" t="s">
        <v>31</v>
      </c>
      <c r="D68" s="229"/>
      <c r="E68" s="227" t="s">
        <v>36</v>
      </c>
      <c r="F68" s="230"/>
      <c r="G68" s="229"/>
    </row>
    <row r="69" spans="1:7" x14ac:dyDescent="0.25">
      <c r="A69" s="227"/>
      <c r="B69" s="229"/>
      <c r="C69" s="229"/>
      <c r="D69" s="229"/>
      <c r="E69" s="229"/>
      <c r="F69" s="230"/>
      <c r="G69" s="229"/>
    </row>
    <row r="70" spans="1:7" x14ac:dyDescent="0.25">
      <c r="A70" s="227"/>
      <c r="B70" s="229"/>
      <c r="C70" s="229"/>
      <c r="D70" s="229"/>
      <c r="E70" s="229"/>
      <c r="F70" s="230"/>
      <c r="G70" s="229"/>
    </row>
    <row r="71" spans="1:7" x14ac:dyDescent="0.25">
      <c r="A71" s="227"/>
      <c r="B71" s="229"/>
      <c r="C71" s="229"/>
      <c r="D71" s="229"/>
      <c r="E71" s="229"/>
      <c r="F71" s="230"/>
      <c r="G71" s="229"/>
    </row>
    <row r="72" spans="1:7" x14ac:dyDescent="0.25">
      <c r="A72" s="227"/>
      <c r="B72" s="229"/>
      <c r="C72" s="229"/>
      <c r="D72" s="229"/>
      <c r="E72" s="229"/>
      <c r="F72" s="230"/>
      <c r="G72" s="229"/>
    </row>
    <row r="73" spans="1:7" x14ac:dyDescent="0.25">
      <c r="A73" s="229"/>
      <c r="B73" s="231" t="s">
        <v>1988</v>
      </c>
      <c r="C73" s="232" t="s">
        <v>768</v>
      </c>
      <c r="D73" s="232"/>
      <c r="E73" s="232" t="s">
        <v>3</v>
      </c>
      <c r="F73" s="233" t="s">
        <v>1413</v>
      </c>
      <c r="G73" s="229"/>
    </row>
    <row r="74" spans="1:7" x14ac:dyDescent="0.25">
      <c r="A74" s="229"/>
      <c r="B74" s="228" t="s">
        <v>1731</v>
      </c>
      <c r="C74" s="229" t="s">
        <v>33</v>
      </c>
      <c r="D74" s="229"/>
      <c r="E74" s="229" t="s">
        <v>6</v>
      </c>
      <c r="F74" s="230" t="s">
        <v>37</v>
      </c>
      <c r="G74" s="229"/>
    </row>
    <row r="76" spans="1:7" ht="15.75" x14ac:dyDescent="0.25">
      <c r="A76" s="2" t="s">
        <v>0</v>
      </c>
    </row>
    <row r="77" spans="1:7" ht="15.75" x14ac:dyDescent="0.25">
      <c r="A77" s="47" t="s">
        <v>2000</v>
      </c>
    </row>
    <row r="78" spans="1:7" ht="15.75" x14ac:dyDescent="0.25">
      <c r="A78" s="47"/>
    </row>
    <row r="79" spans="1:7" ht="15.75" x14ac:dyDescent="0.25">
      <c r="A79" s="184" t="s">
        <v>2006</v>
      </c>
      <c r="B79" s="184"/>
      <c r="C79" s="185"/>
      <c r="D79" s="185"/>
      <c r="E79" s="185"/>
      <c r="F79" s="186"/>
      <c r="G79" s="185"/>
    </row>
    <row r="80" spans="1:7" ht="15.75" x14ac:dyDescent="0.25">
      <c r="A80" s="184" t="s">
        <v>2001</v>
      </c>
      <c r="B80" s="184"/>
      <c r="C80" s="185"/>
      <c r="D80" s="185"/>
      <c r="E80" s="185"/>
      <c r="F80" s="186"/>
      <c r="G80" s="185"/>
    </row>
    <row r="81" spans="1:7" ht="15.75" x14ac:dyDescent="0.25">
      <c r="A81" s="184" t="s">
        <v>2002</v>
      </c>
      <c r="B81" s="184"/>
      <c r="C81" s="185"/>
      <c r="D81" s="185"/>
      <c r="E81" s="185"/>
      <c r="F81" s="186"/>
      <c r="G81" s="185"/>
    </row>
    <row r="82" spans="1:7" x14ac:dyDescent="0.25">
      <c r="A82" s="234" t="s">
        <v>2003</v>
      </c>
      <c r="B82" s="235"/>
      <c r="C82" s="236"/>
      <c r="D82" s="236"/>
      <c r="E82" s="236"/>
      <c r="F82" s="237"/>
      <c r="G82" s="236"/>
    </row>
    <row r="83" spans="1:7" ht="15.75" x14ac:dyDescent="0.25">
      <c r="A83" s="212"/>
      <c r="B83" s="184"/>
      <c r="C83" s="185"/>
      <c r="D83" s="185"/>
      <c r="E83" s="185"/>
      <c r="F83" s="186"/>
      <c r="G83" s="185"/>
    </row>
    <row r="84" spans="1:7" ht="15.75" x14ac:dyDescent="0.25">
      <c r="A84" s="213" t="s">
        <v>13</v>
      </c>
      <c r="B84" s="214" t="s">
        <v>12</v>
      </c>
      <c r="C84" s="215" t="s">
        <v>15</v>
      </c>
      <c r="D84" s="216" t="s">
        <v>521</v>
      </c>
      <c r="E84" s="215" t="s">
        <v>1</v>
      </c>
      <c r="F84" s="217" t="s">
        <v>8</v>
      </c>
      <c r="G84" s="213" t="s">
        <v>2</v>
      </c>
    </row>
    <row r="85" spans="1:7" ht="15.75" x14ac:dyDescent="0.25">
      <c r="A85" s="218">
        <v>1</v>
      </c>
      <c r="B85" s="219" t="s">
        <v>1037</v>
      </c>
      <c r="C85" s="215"/>
      <c r="D85" s="215"/>
      <c r="E85" s="215"/>
      <c r="F85" s="220">
        <v>0</v>
      </c>
      <c r="G85" s="213"/>
    </row>
    <row r="86" spans="1:7" ht="15.75" x14ac:dyDescent="0.25">
      <c r="A86" s="218">
        <v>2</v>
      </c>
      <c r="B86" s="219" t="s">
        <v>1060</v>
      </c>
      <c r="C86" s="215"/>
      <c r="D86" s="215"/>
      <c r="E86" s="215"/>
      <c r="F86" s="220">
        <v>0</v>
      </c>
      <c r="G86" s="221"/>
    </row>
    <row r="87" spans="1:7" ht="15.75" x14ac:dyDescent="0.25">
      <c r="A87" s="218">
        <v>3</v>
      </c>
      <c r="B87" s="219" t="s">
        <v>1980</v>
      </c>
      <c r="C87" s="215"/>
      <c r="D87" s="215"/>
      <c r="E87" s="215"/>
      <c r="F87" s="220">
        <v>0</v>
      </c>
      <c r="G87" s="221"/>
    </row>
    <row r="88" spans="1:7" ht="15.75" x14ac:dyDescent="0.25">
      <c r="A88" s="218">
        <v>4</v>
      </c>
      <c r="B88" s="219" t="s">
        <v>1049</v>
      </c>
      <c r="C88" s="215"/>
      <c r="D88" s="215"/>
      <c r="E88" s="215"/>
      <c r="F88" s="220">
        <v>0</v>
      </c>
      <c r="G88" s="221"/>
    </row>
    <row r="89" spans="1:7" ht="15.75" x14ac:dyDescent="0.25">
      <c r="A89" s="218">
        <v>5</v>
      </c>
      <c r="B89" s="219" t="s">
        <v>38</v>
      </c>
      <c r="C89" s="181"/>
      <c r="D89" s="181"/>
      <c r="E89" s="181"/>
      <c r="F89" s="220">
        <v>0</v>
      </c>
      <c r="G89" s="222"/>
    </row>
    <row r="90" spans="1:7" ht="15.75" x14ac:dyDescent="0.25">
      <c r="A90" s="218">
        <v>6</v>
      </c>
      <c r="B90" s="219" t="s">
        <v>227</v>
      </c>
      <c r="C90" s="181"/>
      <c r="D90" s="181"/>
      <c r="E90" s="181"/>
      <c r="F90" s="220">
        <v>0</v>
      </c>
      <c r="G90" s="222"/>
    </row>
    <row r="91" spans="1:7" ht="15.75" x14ac:dyDescent="0.25">
      <c r="A91" s="218">
        <v>7</v>
      </c>
      <c r="B91" s="219" t="s">
        <v>1818</v>
      </c>
      <c r="C91" s="181"/>
      <c r="D91" s="181"/>
      <c r="E91" s="181"/>
      <c r="F91" s="220">
        <v>0</v>
      </c>
      <c r="G91" s="222"/>
    </row>
    <row r="92" spans="1:7" ht="15.75" x14ac:dyDescent="0.25">
      <c r="A92" s="218">
        <v>8</v>
      </c>
      <c r="B92" s="219" t="s">
        <v>1819</v>
      </c>
      <c r="C92" s="181"/>
      <c r="D92" s="181"/>
      <c r="E92" s="181"/>
      <c r="F92" s="220">
        <v>0</v>
      </c>
      <c r="G92" s="222"/>
    </row>
    <row r="93" spans="1:7" ht="15.75" x14ac:dyDescent="0.25">
      <c r="A93" s="218">
        <v>9</v>
      </c>
      <c r="B93" s="219" t="s">
        <v>41</v>
      </c>
      <c r="C93" s="181"/>
      <c r="D93" s="181"/>
      <c r="E93" s="181"/>
      <c r="F93" s="220">
        <v>870890</v>
      </c>
      <c r="G93" s="222"/>
    </row>
    <row r="94" spans="1:7" ht="15.75" x14ac:dyDescent="0.25">
      <c r="A94" s="218">
        <v>10</v>
      </c>
      <c r="B94" s="219" t="s">
        <v>42</v>
      </c>
      <c r="C94" s="181"/>
      <c r="D94" s="181"/>
      <c r="E94" s="181"/>
      <c r="F94" s="220">
        <v>200000</v>
      </c>
      <c r="G94" s="222"/>
    </row>
    <row r="95" spans="1:7" ht="15.75" x14ac:dyDescent="0.25">
      <c r="A95" s="218"/>
      <c r="B95" s="219"/>
      <c r="C95" s="181"/>
      <c r="D95" s="181"/>
      <c r="E95" s="181"/>
      <c r="F95" s="220"/>
      <c r="G95" s="221">
        <f>SUM(F85:F94)</f>
        <v>1070890</v>
      </c>
    </row>
    <row r="96" spans="1:7" ht="15.75" x14ac:dyDescent="0.25">
      <c r="A96" s="218"/>
      <c r="B96" s="219"/>
      <c r="C96" s="181"/>
      <c r="D96" s="181"/>
      <c r="E96" s="181"/>
      <c r="F96" s="220"/>
      <c r="G96" s="221"/>
    </row>
    <row r="97" spans="1:7" ht="15.75" x14ac:dyDescent="0.25">
      <c r="A97" s="218">
        <v>11</v>
      </c>
      <c r="B97" s="223" t="s">
        <v>2004</v>
      </c>
      <c r="C97" s="180" t="s">
        <v>272</v>
      </c>
      <c r="D97" s="242" t="s">
        <v>2007</v>
      </c>
      <c r="E97" s="198" t="s">
        <v>2008</v>
      </c>
      <c r="F97" s="220"/>
      <c r="G97" s="222">
        <v>117089000</v>
      </c>
    </row>
    <row r="98" spans="1:7" ht="15.75" x14ac:dyDescent="0.25">
      <c r="A98" s="218"/>
      <c r="B98" s="7" t="s">
        <v>2005</v>
      </c>
      <c r="C98" s="225"/>
      <c r="D98" s="225"/>
      <c r="F98" s="220"/>
      <c r="G98" s="239"/>
    </row>
    <row r="99" spans="1:7" ht="15.75" x14ac:dyDescent="0.25">
      <c r="A99" s="218"/>
      <c r="B99" s="219"/>
      <c r="C99" s="181"/>
      <c r="D99" s="181"/>
      <c r="E99" s="181"/>
      <c r="F99" s="220"/>
      <c r="G99" s="221"/>
    </row>
    <row r="100" spans="1:7" ht="15.75" x14ac:dyDescent="0.25">
      <c r="A100" s="218"/>
      <c r="B100" s="225"/>
      <c r="C100" s="219"/>
      <c r="D100" s="219"/>
      <c r="E100" s="214" t="s">
        <v>43</v>
      </c>
      <c r="F100" s="220"/>
      <c r="G100" s="43">
        <f>SUM(G95:G99)</f>
        <v>118159890</v>
      </c>
    </row>
    <row r="101" spans="1:7" ht="15.75" x14ac:dyDescent="0.25">
      <c r="A101" s="226"/>
      <c r="B101" s="185"/>
      <c r="C101" s="185"/>
      <c r="D101" s="185"/>
      <c r="E101" s="185"/>
      <c r="F101" s="186"/>
      <c r="G101" s="186"/>
    </row>
    <row r="102" spans="1:7" ht="15.75" x14ac:dyDescent="0.25">
      <c r="A102" s="226"/>
      <c r="B102" s="185" t="s">
        <v>2009</v>
      </c>
      <c r="C102" s="185"/>
      <c r="D102" s="185"/>
      <c r="E102" s="185"/>
      <c r="F102" s="186"/>
      <c r="G102" s="185"/>
    </row>
    <row r="103" spans="1:7" x14ac:dyDescent="0.25">
      <c r="A103" s="227"/>
      <c r="B103" s="228" t="s">
        <v>976</v>
      </c>
      <c r="C103" s="228" t="s">
        <v>31</v>
      </c>
      <c r="D103" s="229"/>
      <c r="E103" s="227" t="s">
        <v>36</v>
      </c>
      <c r="F103" s="230"/>
      <c r="G103" s="229"/>
    </row>
    <row r="104" spans="1:7" x14ac:dyDescent="0.25">
      <c r="A104" s="227"/>
      <c r="B104" s="229"/>
      <c r="C104" s="229"/>
      <c r="D104" s="229"/>
      <c r="E104" s="229"/>
      <c r="F104" s="230"/>
      <c r="G104" s="229"/>
    </row>
    <row r="105" spans="1:7" x14ac:dyDescent="0.25">
      <c r="A105" s="227"/>
      <c r="B105" s="229"/>
      <c r="C105" s="229"/>
      <c r="D105" s="229"/>
      <c r="E105" s="229"/>
      <c r="F105" s="230"/>
      <c r="G105" s="229"/>
    </row>
    <row r="106" spans="1:7" x14ac:dyDescent="0.25">
      <c r="A106" s="227"/>
      <c r="B106" s="229"/>
      <c r="C106" s="229"/>
      <c r="D106" s="229"/>
      <c r="E106" s="229"/>
      <c r="F106" s="230"/>
      <c r="G106" s="229"/>
    </row>
    <row r="107" spans="1:7" x14ac:dyDescent="0.25">
      <c r="A107" s="227"/>
      <c r="B107" s="229"/>
      <c r="C107" s="229"/>
      <c r="D107" s="229"/>
      <c r="E107" s="229"/>
      <c r="F107" s="230"/>
      <c r="G107" s="229"/>
    </row>
    <row r="108" spans="1:7" x14ac:dyDescent="0.25">
      <c r="A108" s="229"/>
      <c r="B108" s="231" t="s">
        <v>1988</v>
      </c>
      <c r="C108" s="232" t="s">
        <v>768</v>
      </c>
      <c r="D108" s="232"/>
      <c r="E108" s="232" t="s">
        <v>3</v>
      </c>
      <c r="F108" s="233" t="s">
        <v>1413</v>
      </c>
      <c r="G108" s="229"/>
    </row>
    <row r="109" spans="1:7" x14ac:dyDescent="0.25">
      <c r="A109" s="229"/>
      <c r="B109" s="228" t="s">
        <v>1731</v>
      </c>
      <c r="C109" s="229" t="s">
        <v>33</v>
      </c>
      <c r="D109" s="229"/>
      <c r="E109" s="229" t="s">
        <v>6</v>
      </c>
      <c r="F109" s="230" t="s">
        <v>37</v>
      </c>
      <c r="G109" s="229"/>
    </row>
  </sheetData>
  <pageMargins left="0.70866141732283472" right="1.1811023622047245" top="0.74803149606299213" bottom="0.74803149606299213" header="0.31496062992125984" footer="0.31496062992125984"/>
  <pageSetup scale="75" orientation="landscape" horizontalDpi="4294967293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8"/>
  <sheetViews>
    <sheetView topLeftCell="A26" workbookViewId="0">
      <selection activeCell="G50" sqref="G50"/>
    </sheetView>
  </sheetViews>
  <sheetFormatPr defaultRowHeight="15" x14ac:dyDescent="0.25"/>
  <cols>
    <col min="1" max="1" width="5" style="7" customWidth="1"/>
    <col min="2" max="2" width="50.85546875" style="7" customWidth="1"/>
    <col min="3" max="4" width="21.42578125" style="7" bestFit="1" customWidth="1"/>
    <col min="5" max="5" width="20.85546875" style="7" customWidth="1"/>
    <col min="6" max="6" width="20.28515625" style="7" bestFit="1" customWidth="1"/>
    <col min="7" max="7" width="16.28515625" style="7" customWidth="1"/>
    <col min="8" max="9" width="12.7109375" style="7" bestFit="1" customWidth="1"/>
    <col min="10" max="16384" width="9.140625" style="7"/>
  </cols>
  <sheetData>
    <row r="1" spans="1:7" ht="15.75" x14ac:dyDescent="0.25">
      <c r="A1" s="2" t="s">
        <v>0</v>
      </c>
    </row>
    <row r="2" spans="1:7" ht="15.75" x14ac:dyDescent="0.25">
      <c r="A2" s="47" t="s">
        <v>2010</v>
      </c>
    </row>
    <row r="3" spans="1:7" ht="15.75" x14ac:dyDescent="0.25">
      <c r="A3" s="47"/>
    </row>
    <row r="4" spans="1:7" ht="15.75" x14ac:dyDescent="0.25">
      <c r="A4" s="184" t="s">
        <v>2011</v>
      </c>
      <c r="B4" s="184"/>
      <c r="C4" s="185"/>
      <c r="D4" s="185"/>
      <c r="E4" s="185"/>
      <c r="F4" s="186"/>
      <c r="G4" s="185"/>
    </row>
    <row r="5" spans="1:7" ht="15.75" x14ac:dyDescent="0.25">
      <c r="A5" s="184" t="s">
        <v>2012</v>
      </c>
      <c r="B5" s="184"/>
      <c r="C5" s="185"/>
      <c r="D5" s="185"/>
      <c r="E5" s="185"/>
      <c r="F5" s="186"/>
      <c r="G5" s="185"/>
    </row>
    <row r="6" spans="1:7" ht="15.75" x14ac:dyDescent="0.25">
      <c r="A6" s="184" t="s">
        <v>2013</v>
      </c>
      <c r="B6" s="184"/>
      <c r="C6" s="185"/>
      <c r="D6" s="185"/>
      <c r="E6" s="185"/>
      <c r="F6" s="186"/>
      <c r="G6" s="185"/>
    </row>
    <row r="7" spans="1:7" x14ac:dyDescent="0.25">
      <c r="A7" s="234" t="s">
        <v>2014</v>
      </c>
      <c r="B7" s="235"/>
      <c r="C7" s="236"/>
      <c r="D7" s="236"/>
      <c r="E7" s="236"/>
      <c r="F7" s="237"/>
      <c r="G7" s="236"/>
    </row>
    <row r="8" spans="1:7" ht="15.75" x14ac:dyDescent="0.25">
      <c r="A8" s="212"/>
      <c r="B8" s="184"/>
      <c r="C8" s="185"/>
      <c r="D8" s="185"/>
      <c r="E8" s="185"/>
      <c r="F8" s="186"/>
      <c r="G8" s="185"/>
    </row>
    <row r="9" spans="1:7" ht="15.75" x14ac:dyDescent="0.25">
      <c r="A9" s="213" t="s">
        <v>13</v>
      </c>
      <c r="B9" s="214" t="s">
        <v>12</v>
      </c>
      <c r="C9" s="215" t="s">
        <v>15</v>
      </c>
      <c r="D9" s="216" t="s">
        <v>521</v>
      </c>
      <c r="E9" s="215" t="s">
        <v>1</v>
      </c>
      <c r="F9" s="217" t="s">
        <v>8</v>
      </c>
      <c r="G9" s="213" t="s">
        <v>2</v>
      </c>
    </row>
    <row r="10" spans="1:7" ht="15.75" x14ac:dyDescent="0.25">
      <c r="A10" s="218">
        <v>1</v>
      </c>
      <c r="B10" s="219" t="s">
        <v>1037</v>
      </c>
      <c r="C10" s="215"/>
      <c r="D10" s="215"/>
      <c r="E10" s="215"/>
      <c r="F10" s="220">
        <v>0</v>
      </c>
      <c r="G10" s="213"/>
    </row>
    <row r="11" spans="1:7" ht="15.75" x14ac:dyDescent="0.25">
      <c r="A11" s="218">
        <v>2</v>
      </c>
      <c r="B11" s="219" t="s">
        <v>1060</v>
      </c>
      <c r="C11" s="215"/>
      <c r="D11" s="215"/>
      <c r="E11" s="215"/>
      <c r="F11" s="220">
        <v>63920000</v>
      </c>
      <c r="G11" s="221"/>
    </row>
    <row r="12" spans="1:7" ht="15.75" x14ac:dyDescent="0.25">
      <c r="A12" s="218">
        <v>3</v>
      </c>
      <c r="B12" s="219" t="s">
        <v>1980</v>
      </c>
      <c r="C12" s="215"/>
      <c r="D12" s="215"/>
      <c r="E12" s="215"/>
      <c r="F12" s="220">
        <v>0</v>
      </c>
      <c r="G12" s="221"/>
    </row>
    <row r="13" spans="1:7" ht="15.75" x14ac:dyDescent="0.25">
      <c r="A13" s="218">
        <v>4</v>
      </c>
      <c r="B13" s="219" t="s">
        <v>1049</v>
      </c>
      <c r="C13" s="215"/>
      <c r="D13" s="215"/>
      <c r="E13" s="215"/>
      <c r="F13" s="220">
        <v>0</v>
      </c>
      <c r="G13" s="221"/>
    </row>
    <row r="14" spans="1:7" ht="15.75" x14ac:dyDescent="0.25">
      <c r="A14" s="218">
        <v>5</v>
      </c>
      <c r="B14" s="219" t="s">
        <v>38</v>
      </c>
      <c r="C14" s="181"/>
      <c r="D14" s="181"/>
      <c r="E14" s="181"/>
      <c r="F14" s="220">
        <v>1598000</v>
      </c>
      <c r="G14" s="222"/>
    </row>
    <row r="15" spans="1:7" ht="15.75" x14ac:dyDescent="0.25">
      <c r="A15" s="218">
        <v>6</v>
      </c>
      <c r="B15" s="219" t="s">
        <v>227</v>
      </c>
      <c r="C15" s="181"/>
      <c r="D15" s="181"/>
      <c r="E15" s="181"/>
      <c r="F15" s="220">
        <v>298065</v>
      </c>
      <c r="G15" s="222"/>
    </row>
    <row r="16" spans="1:7" ht="15.75" x14ac:dyDescent="0.25">
      <c r="A16" s="218">
        <v>7</v>
      </c>
      <c r="B16" s="219" t="s">
        <v>1818</v>
      </c>
      <c r="C16" s="181"/>
      <c r="D16" s="181"/>
      <c r="E16" s="181"/>
      <c r="F16" s="220">
        <v>0</v>
      </c>
      <c r="G16" s="222"/>
    </row>
    <row r="17" spans="1:7" ht="15.75" x14ac:dyDescent="0.25">
      <c r="A17" s="218">
        <v>8</v>
      </c>
      <c r="B17" s="219" t="s">
        <v>1819</v>
      </c>
      <c r="C17" s="181"/>
      <c r="D17" s="181"/>
      <c r="E17" s="181"/>
      <c r="F17" s="220">
        <v>0</v>
      </c>
      <c r="G17" s="222"/>
    </row>
    <row r="18" spans="1:7" ht="15.75" x14ac:dyDescent="0.25">
      <c r="A18" s="218">
        <v>9</v>
      </c>
      <c r="B18" s="219" t="s">
        <v>41</v>
      </c>
      <c r="C18" s="181"/>
      <c r="D18" s="181"/>
      <c r="E18" s="181"/>
      <c r="F18" s="220">
        <v>760800</v>
      </c>
      <c r="G18" s="222"/>
    </row>
    <row r="19" spans="1:7" ht="15.75" x14ac:dyDescent="0.25">
      <c r="A19" s="218">
        <v>10</v>
      </c>
      <c r="B19" s="219" t="s">
        <v>42</v>
      </c>
      <c r="C19" s="181"/>
      <c r="D19" s="181"/>
      <c r="E19" s="181"/>
      <c r="F19" s="220">
        <v>200000</v>
      </c>
      <c r="G19" s="222"/>
    </row>
    <row r="20" spans="1:7" ht="15.75" x14ac:dyDescent="0.25">
      <c r="A20" s="218"/>
      <c r="B20" s="219"/>
      <c r="C20" s="181"/>
      <c r="D20" s="181"/>
      <c r="E20" s="181"/>
      <c r="F20" s="220"/>
      <c r="G20" s="221">
        <f>SUM(F10:F19)</f>
        <v>66776865</v>
      </c>
    </row>
    <row r="21" spans="1:7" ht="15.75" x14ac:dyDescent="0.25">
      <c r="A21" s="218"/>
      <c r="B21" s="219"/>
      <c r="C21" s="181"/>
      <c r="D21" s="181"/>
      <c r="E21" s="181"/>
      <c r="F21" s="220"/>
      <c r="G21" s="221"/>
    </row>
    <row r="22" spans="1:7" ht="15.75" x14ac:dyDescent="0.25">
      <c r="A22" s="218">
        <v>11</v>
      </c>
      <c r="B22" s="223" t="s">
        <v>438</v>
      </c>
      <c r="C22" s="198" t="s">
        <v>272</v>
      </c>
      <c r="D22" s="242" t="s">
        <v>925</v>
      </c>
      <c r="E22" s="198" t="s">
        <v>2015</v>
      </c>
      <c r="F22" s="220"/>
      <c r="G22" s="222">
        <v>6673000</v>
      </c>
    </row>
    <row r="23" spans="1:7" ht="15.75" x14ac:dyDescent="0.25">
      <c r="A23" s="218"/>
      <c r="B23" s="225" t="s">
        <v>2016</v>
      </c>
      <c r="C23" s="225"/>
      <c r="D23" s="225"/>
      <c r="E23" s="225"/>
      <c r="F23" s="220"/>
      <c r="G23" s="239"/>
    </row>
    <row r="24" spans="1:7" ht="15.75" x14ac:dyDescent="0.25">
      <c r="A24" s="218"/>
      <c r="B24" s="225" t="s">
        <v>2017</v>
      </c>
      <c r="C24" s="225"/>
      <c r="D24" s="225"/>
      <c r="E24" s="225"/>
      <c r="F24" s="220"/>
      <c r="G24" s="239"/>
    </row>
    <row r="25" spans="1:7" ht="15.75" x14ac:dyDescent="0.25">
      <c r="A25" s="218"/>
      <c r="B25" s="225"/>
      <c r="C25" s="225"/>
      <c r="D25" s="225"/>
      <c r="E25" s="225"/>
      <c r="F25" s="220"/>
      <c r="G25" s="239"/>
    </row>
    <row r="26" spans="1:7" ht="15.75" x14ac:dyDescent="0.25">
      <c r="A26" s="218">
        <v>12</v>
      </c>
      <c r="B26" s="223" t="s">
        <v>2018</v>
      </c>
      <c r="C26" s="243" t="s">
        <v>611</v>
      </c>
      <c r="D26" s="225"/>
      <c r="E26" s="225"/>
      <c r="F26" s="220"/>
      <c r="G26" s="239">
        <v>66030000</v>
      </c>
    </row>
    <row r="27" spans="1:7" ht="15.75" x14ac:dyDescent="0.25">
      <c r="A27" s="218"/>
      <c r="B27" s="223"/>
      <c r="C27" s="243"/>
      <c r="D27" s="225"/>
      <c r="E27" s="225"/>
      <c r="F27" s="220"/>
      <c r="G27" s="239"/>
    </row>
    <row r="28" spans="1:7" ht="15.75" x14ac:dyDescent="0.25">
      <c r="A28" s="218">
        <v>13</v>
      </c>
      <c r="B28" s="225" t="s">
        <v>2019</v>
      </c>
      <c r="C28" s="243" t="s">
        <v>611</v>
      </c>
      <c r="D28" s="225"/>
      <c r="E28" s="225"/>
      <c r="F28" s="220"/>
      <c r="G28" s="239">
        <v>514000</v>
      </c>
    </row>
    <row r="29" spans="1:7" ht="15.75" x14ac:dyDescent="0.25">
      <c r="A29" s="218"/>
      <c r="B29" s="219" t="s">
        <v>2020</v>
      </c>
      <c r="C29" s="181"/>
      <c r="D29" s="181"/>
      <c r="E29" s="181"/>
      <c r="F29" s="220"/>
      <c r="G29" s="221"/>
    </row>
    <row r="30" spans="1:7" ht="15.75" x14ac:dyDescent="0.25">
      <c r="A30" s="218"/>
      <c r="B30" s="219"/>
      <c r="C30" s="181"/>
      <c r="D30" s="181"/>
      <c r="E30" s="181"/>
      <c r="F30" s="220"/>
      <c r="G30" s="221"/>
    </row>
    <row r="31" spans="1:7" ht="15.75" x14ac:dyDescent="0.25">
      <c r="A31" s="218">
        <v>14</v>
      </c>
      <c r="B31" s="219" t="s">
        <v>2022</v>
      </c>
      <c r="C31" s="181"/>
      <c r="D31" s="181"/>
      <c r="E31" s="181"/>
      <c r="F31" s="220"/>
      <c r="G31" s="222">
        <v>6135</v>
      </c>
    </row>
    <row r="32" spans="1:7" ht="15.75" x14ac:dyDescent="0.25">
      <c r="A32" s="218"/>
      <c r="B32" s="219"/>
      <c r="C32" s="181"/>
      <c r="D32" s="181"/>
      <c r="E32" s="181"/>
      <c r="F32" s="220"/>
      <c r="G32" s="221"/>
    </row>
    <row r="33" spans="1:7" ht="15.75" x14ac:dyDescent="0.25">
      <c r="A33" s="218"/>
      <c r="B33" s="219"/>
      <c r="C33" s="181"/>
      <c r="D33" s="181"/>
      <c r="E33" s="181"/>
      <c r="F33" s="220"/>
      <c r="G33" s="221"/>
    </row>
    <row r="34" spans="1:7" ht="15.75" x14ac:dyDescent="0.25">
      <c r="A34" s="218"/>
      <c r="B34" s="225"/>
      <c r="C34" s="219"/>
      <c r="D34" s="219"/>
      <c r="E34" s="214" t="s">
        <v>43</v>
      </c>
      <c r="F34" s="220"/>
      <c r="G34" s="43">
        <f>SUM(G20:G33)</f>
        <v>140000000</v>
      </c>
    </row>
    <row r="35" spans="1:7" ht="15.75" x14ac:dyDescent="0.25">
      <c r="A35" s="226"/>
      <c r="B35" s="185"/>
      <c r="C35" s="185"/>
      <c r="D35" s="185"/>
      <c r="E35" s="185"/>
      <c r="F35" s="186"/>
      <c r="G35" s="186"/>
    </row>
    <row r="36" spans="1:7" ht="15.75" x14ac:dyDescent="0.25">
      <c r="A36" s="226"/>
      <c r="B36" s="185" t="s">
        <v>2021</v>
      </c>
      <c r="C36" s="185"/>
      <c r="D36" s="185"/>
      <c r="E36" s="185"/>
      <c r="F36" s="186"/>
      <c r="G36" s="185"/>
    </row>
    <row r="37" spans="1:7" x14ac:dyDescent="0.25">
      <c r="A37" s="227"/>
      <c r="B37" s="228" t="s">
        <v>976</v>
      </c>
      <c r="C37" s="228" t="s">
        <v>31</v>
      </c>
      <c r="D37" s="229"/>
      <c r="E37" s="227" t="s">
        <v>36</v>
      </c>
      <c r="F37" s="230"/>
      <c r="G37" s="229"/>
    </row>
    <row r="38" spans="1:7" x14ac:dyDescent="0.25">
      <c r="A38" s="227"/>
      <c r="B38" s="229"/>
      <c r="C38" s="229"/>
      <c r="D38" s="229"/>
      <c r="E38" s="229"/>
      <c r="F38" s="230"/>
      <c r="G38" s="229"/>
    </row>
    <row r="39" spans="1:7" x14ac:dyDescent="0.25">
      <c r="A39" s="227"/>
      <c r="B39" s="229"/>
      <c r="C39" s="229"/>
      <c r="D39" s="229"/>
      <c r="E39" s="229"/>
      <c r="F39" s="230"/>
      <c r="G39" s="229"/>
    </row>
    <row r="40" spans="1:7" x14ac:dyDescent="0.25">
      <c r="A40" s="227"/>
      <c r="B40" s="229"/>
      <c r="C40" s="229"/>
      <c r="D40" s="229"/>
      <c r="E40" s="229"/>
      <c r="F40" s="230"/>
      <c r="G40" s="229"/>
    </row>
    <row r="41" spans="1:7" x14ac:dyDescent="0.25">
      <c r="A41" s="227"/>
      <c r="B41" s="229"/>
      <c r="C41" s="229"/>
      <c r="D41" s="229"/>
      <c r="E41" s="229"/>
      <c r="F41" s="230"/>
      <c r="G41" s="229"/>
    </row>
    <row r="42" spans="1:7" x14ac:dyDescent="0.25">
      <c r="A42" s="229"/>
      <c r="B42" s="231" t="s">
        <v>1988</v>
      </c>
      <c r="C42" s="232" t="s">
        <v>768</v>
      </c>
      <c r="D42" s="232"/>
      <c r="E42" s="232" t="s">
        <v>3</v>
      </c>
      <c r="F42" s="233" t="s">
        <v>1413</v>
      </c>
      <c r="G42" s="229"/>
    </row>
    <row r="43" spans="1:7" x14ac:dyDescent="0.25">
      <c r="A43" s="229"/>
      <c r="B43" s="228" t="s">
        <v>1731</v>
      </c>
      <c r="C43" s="229" t="s">
        <v>33</v>
      </c>
      <c r="D43" s="229"/>
      <c r="E43" s="229" t="s">
        <v>6</v>
      </c>
      <c r="F43" s="230" t="s">
        <v>37</v>
      </c>
      <c r="G43" s="229"/>
    </row>
    <row r="45" spans="1:7" ht="15.75" x14ac:dyDescent="0.25">
      <c r="A45" s="2" t="s">
        <v>0</v>
      </c>
    </row>
    <row r="46" spans="1:7" ht="15.75" x14ac:dyDescent="0.25">
      <c r="A46" s="47" t="s">
        <v>2023</v>
      </c>
    </row>
    <row r="47" spans="1:7" ht="15.75" x14ac:dyDescent="0.25">
      <c r="A47" s="47"/>
    </row>
    <row r="48" spans="1:7" ht="15.75" x14ac:dyDescent="0.25">
      <c r="A48" s="184" t="s">
        <v>2024</v>
      </c>
      <c r="B48" s="184"/>
      <c r="C48" s="185"/>
      <c r="D48" s="185"/>
      <c r="E48" s="185"/>
      <c r="F48" s="186"/>
      <c r="G48" s="185"/>
    </row>
    <row r="49" spans="1:7" ht="15.75" x14ac:dyDescent="0.25">
      <c r="A49" s="184" t="s">
        <v>2025</v>
      </c>
      <c r="B49" s="184"/>
      <c r="C49" s="185"/>
      <c r="D49" s="185"/>
      <c r="E49" s="185"/>
      <c r="F49" s="186"/>
      <c r="G49" s="185"/>
    </row>
    <row r="50" spans="1:7" ht="15.75" x14ac:dyDescent="0.25">
      <c r="A50" s="184" t="s">
        <v>1874</v>
      </c>
      <c r="B50" s="184"/>
      <c r="C50" s="185"/>
      <c r="D50" s="185"/>
      <c r="E50" s="185"/>
      <c r="F50" s="186"/>
      <c r="G50" s="185"/>
    </row>
    <row r="51" spans="1:7" x14ac:dyDescent="0.25">
      <c r="A51" s="234" t="s">
        <v>2026</v>
      </c>
      <c r="B51" s="235"/>
      <c r="C51" s="236"/>
      <c r="D51" s="236"/>
      <c r="E51" s="236"/>
      <c r="F51" s="237"/>
      <c r="G51" s="236"/>
    </row>
    <row r="52" spans="1:7" ht="15.75" x14ac:dyDescent="0.25">
      <c r="A52" s="212"/>
      <c r="B52" s="184"/>
      <c r="C52" s="185"/>
      <c r="D52" s="185"/>
      <c r="E52" s="185"/>
      <c r="F52" s="186"/>
      <c r="G52" s="185"/>
    </row>
    <row r="53" spans="1:7" ht="15.75" x14ac:dyDescent="0.25">
      <c r="A53" s="213" t="s">
        <v>13</v>
      </c>
      <c r="B53" s="214" t="s">
        <v>12</v>
      </c>
      <c r="C53" s="215" t="s">
        <v>15</v>
      </c>
      <c r="D53" s="216" t="s">
        <v>521</v>
      </c>
      <c r="E53" s="215" t="s">
        <v>1</v>
      </c>
      <c r="F53" s="217" t="s">
        <v>8</v>
      </c>
      <c r="G53" s="213" t="s">
        <v>2</v>
      </c>
    </row>
    <row r="54" spans="1:7" ht="15.75" x14ac:dyDescent="0.25">
      <c r="A54" s="218">
        <v>1</v>
      </c>
      <c r="B54" s="219" t="s">
        <v>1037</v>
      </c>
      <c r="C54" s="215"/>
      <c r="D54" s="215"/>
      <c r="E54" s="215"/>
      <c r="F54" s="220">
        <v>0</v>
      </c>
      <c r="G54" s="213"/>
    </row>
    <row r="55" spans="1:7" ht="15.75" x14ac:dyDescent="0.25">
      <c r="A55" s="218">
        <v>2</v>
      </c>
      <c r="B55" s="219" t="s">
        <v>1060</v>
      </c>
      <c r="C55" s="215"/>
      <c r="D55" s="215"/>
      <c r="E55" s="215"/>
      <c r="F55" s="220">
        <v>0</v>
      </c>
      <c r="G55" s="221"/>
    </row>
    <row r="56" spans="1:7" ht="15.75" x14ac:dyDescent="0.25">
      <c r="A56" s="218">
        <v>3</v>
      </c>
      <c r="B56" s="219" t="s">
        <v>1980</v>
      </c>
      <c r="C56" s="215"/>
      <c r="D56" s="215"/>
      <c r="E56" s="215"/>
      <c r="F56" s="220">
        <v>0</v>
      </c>
      <c r="G56" s="221"/>
    </row>
    <row r="57" spans="1:7" ht="15.75" x14ac:dyDescent="0.25">
      <c r="A57" s="218">
        <v>4</v>
      </c>
      <c r="B57" s="219" t="s">
        <v>1049</v>
      </c>
      <c r="C57" s="215"/>
      <c r="D57" s="215"/>
      <c r="E57" s="215"/>
      <c r="F57" s="220">
        <v>0</v>
      </c>
      <c r="G57" s="221"/>
    </row>
    <row r="58" spans="1:7" ht="15.75" x14ac:dyDescent="0.25">
      <c r="A58" s="218">
        <v>5</v>
      </c>
      <c r="B58" s="219" t="s">
        <v>38</v>
      </c>
      <c r="C58" s="181"/>
      <c r="D58" s="181"/>
      <c r="E58" s="181"/>
      <c r="F58" s="220">
        <v>0</v>
      </c>
      <c r="G58" s="222"/>
    </row>
    <row r="59" spans="1:7" ht="15.75" x14ac:dyDescent="0.25">
      <c r="A59" s="218">
        <v>6</v>
      </c>
      <c r="B59" s="219" t="s">
        <v>227</v>
      </c>
      <c r="C59" s="181"/>
      <c r="D59" s="181"/>
      <c r="E59" s="181"/>
      <c r="F59" s="220">
        <v>0</v>
      </c>
      <c r="G59" s="222"/>
    </row>
    <row r="60" spans="1:7" ht="15.75" x14ac:dyDescent="0.25">
      <c r="A60" s="218">
        <v>7</v>
      </c>
      <c r="B60" s="219" t="s">
        <v>1818</v>
      </c>
      <c r="C60" s="181"/>
      <c r="D60" s="181"/>
      <c r="E60" s="181"/>
      <c r="F60" s="220">
        <v>0</v>
      </c>
      <c r="G60" s="222"/>
    </row>
    <row r="61" spans="1:7" ht="15.75" x14ac:dyDescent="0.25">
      <c r="A61" s="218">
        <v>8</v>
      </c>
      <c r="B61" s="219" t="s">
        <v>1819</v>
      </c>
      <c r="C61" s="181"/>
      <c r="D61" s="181"/>
      <c r="E61" s="181"/>
      <c r="F61" s="220">
        <v>0</v>
      </c>
      <c r="G61" s="222"/>
    </row>
    <row r="62" spans="1:7" ht="15.75" x14ac:dyDescent="0.25">
      <c r="A62" s="218">
        <v>9</v>
      </c>
      <c r="B62" s="219" t="s">
        <v>41</v>
      </c>
      <c r="C62" s="181"/>
      <c r="D62" s="181"/>
      <c r="E62" s="181"/>
      <c r="F62" s="220">
        <v>0</v>
      </c>
      <c r="G62" s="222"/>
    </row>
    <row r="63" spans="1:7" ht="15.75" x14ac:dyDescent="0.25">
      <c r="A63" s="218">
        <v>10</v>
      </c>
      <c r="B63" s="219" t="s">
        <v>42</v>
      </c>
      <c r="C63" s="181"/>
      <c r="D63" s="181"/>
      <c r="E63" s="181"/>
      <c r="F63" s="220">
        <v>0</v>
      </c>
      <c r="G63" s="222"/>
    </row>
    <row r="64" spans="1:7" ht="15.75" x14ac:dyDescent="0.25">
      <c r="A64" s="218"/>
      <c r="B64" s="219"/>
      <c r="C64" s="181"/>
      <c r="D64" s="181"/>
      <c r="E64" s="181"/>
      <c r="F64" s="220"/>
      <c r="G64" s="221">
        <f>SUM(F54:F63)</f>
        <v>0</v>
      </c>
    </row>
    <row r="65" spans="1:7" ht="15.75" x14ac:dyDescent="0.25">
      <c r="A65" s="218"/>
      <c r="B65" s="219"/>
      <c r="C65" s="181"/>
      <c r="D65" s="181"/>
      <c r="E65" s="181"/>
      <c r="F65" s="220"/>
      <c r="G65" s="221"/>
    </row>
    <row r="66" spans="1:7" ht="15.75" x14ac:dyDescent="0.25">
      <c r="A66" s="218">
        <v>11</v>
      </c>
      <c r="B66" s="223" t="s">
        <v>2027</v>
      </c>
      <c r="C66" s="198" t="s">
        <v>611</v>
      </c>
      <c r="D66" s="242"/>
      <c r="E66" s="198"/>
      <c r="F66" s="220"/>
      <c r="G66" s="222">
        <v>10000000</v>
      </c>
    </row>
    <row r="67" spans="1:7" ht="15.75" x14ac:dyDescent="0.25">
      <c r="A67" s="218"/>
      <c r="B67" s="225" t="s">
        <v>2028</v>
      </c>
      <c r="C67" s="225"/>
      <c r="D67" s="225"/>
      <c r="E67" s="225"/>
      <c r="F67" s="220"/>
      <c r="G67" s="239"/>
    </row>
    <row r="68" spans="1:7" ht="15.75" x14ac:dyDescent="0.25">
      <c r="A68" s="218"/>
      <c r="B68" s="225" t="s">
        <v>2029</v>
      </c>
      <c r="C68" s="225"/>
      <c r="D68" s="225"/>
      <c r="E68" s="225"/>
      <c r="F68" s="220"/>
      <c r="G68" s="239"/>
    </row>
    <row r="69" spans="1:7" ht="15.75" x14ac:dyDescent="0.25">
      <c r="A69" s="218"/>
      <c r="B69" s="225"/>
      <c r="C69" s="225"/>
      <c r="D69" s="225"/>
      <c r="E69" s="225"/>
      <c r="F69" s="220"/>
      <c r="G69" s="239"/>
    </row>
    <row r="70" spans="1:7" ht="15.75" x14ac:dyDescent="0.25">
      <c r="A70" s="218"/>
      <c r="B70" s="219"/>
      <c r="C70" s="181"/>
      <c r="D70" s="181"/>
      <c r="E70" s="181"/>
      <c r="F70" s="220"/>
      <c r="G70" s="221"/>
    </row>
    <row r="71" spans="1:7" ht="15.75" x14ac:dyDescent="0.25">
      <c r="A71" s="218"/>
      <c r="B71" s="225"/>
      <c r="C71" s="219"/>
      <c r="D71" s="219"/>
      <c r="E71" s="214" t="s">
        <v>43</v>
      </c>
      <c r="F71" s="220"/>
      <c r="G71" s="43">
        <f>SUM(G64:G70)</f>
        <v>10000000</v>
      </c>
    </row>
    <row r="72" spans="1:7" ht="15.75" x14ac:dyDescent="0.25">
      <c r="A72" s="226"/>
      <c r="B72" s="185"/>
      <c r="C72" s="185"/>
      <c r="D72" s="185"/>
      <c r="E72" s="185"/>
      <c r="F72" s="186"/>
      <c r="G72" s="186"/>
    </row>
    <row r="73" spans="1:7" ht="15.75" x14ac:dyDescent="0.25">
      <c r="A73" s="226"/>
      <c r="B73" s="185" t="s">
        <v>2030</v>
      </c>
      <c r="C73" s="185"/>
      <c r="D73" s="185"/>
      <c r="E73" s="185"/>
      <c r="F73" s="186"/>
      <c r="G73" s="185"/>
    </row>
    <row r="74" spans="1:7" x14ac:dyDescent="0.25">
      <c r="A74" s="227"/>
      <c r="B74" s="228" t="s">
        <v>976</v>
      </c>
      <c r="C74" s="228" t="s">
        <v>31</v>
      </c>
      <c r="D74" s="229"/>
      <c r="E74" s="227" t="s">
        <v>36</v>
      </c>
      <c r="F74" s="230"/>
      <c r="G74" s="229"/>
    </row>
    <row r="75" spans="1:7" x14ac:dyDescent="0.25">
      <c r="A75" s="227"/>
      <c r="B75" s="229"/>
      <c r="C75" s="229"/>
      <c r="D75" s="229"/>
      <c r="E75" s="229"/>
      <c r="F75" s="230"/>
      <c r="G75" s="229"/>
    </row>
    <row r="76" spans="1:7" x14ac:dyDescent="0.25">
      <c r="A76" s="227"/>
      <c r="B76" s="229"/>
      <c r="C76" s="229"/>
      <c r="D76" s="229"/>
      <c r="E76" s="229"/>
      <c r="F76" s="230"/>
      <c r="G76" s="229"/>
    </row>
    <row r="77" spans="1:7" x14ac:dyDescent="0.25">
      <c r="A77" s="227"/>
      <c r="B77" s="229"/>
      <c r="C77" s="229"/>
      <c r="D77" s="229"/>
      <c r="E77" s="229"/>
      <c r="F77" s="230"/>
      <c r="G77" s="229"/>
    </row>
    <row r="78" spans="1:7" x14ac:dyDescent="0.25">
      <c r="A78" s="227"/>
      <c r="B78" s="229"/>
      <c r="C78" s="229"/>
      <c r="D78" s="229"/>
      <c r="E78" s="229"/>
      <c r="F78" s="230"/>
      <c r="G78" s="229"/>
    </row>
    <row r="79" spans="1:7" x14ac:dyDescent="0.25">
      <c r="A79" s="229"/>
      <c r="B79" s="231" t="s">
        <v>1988</v>
      </c>
      <c r="C79" s="232" t="s">
        <v>768</v>
      </c>
      <c r="D79" s="232"/>
      <c r="E79" s="232" t="s">
        <v>3</v>
      </c>
      <c r="F79" s="233" t="s">
        <v>1413</v>
      </c>
      <c r="G79" s="229"/>
    </row>
    <row r="80" spans="1:7" x14ac:dyDescent="0.25">
      <c r="A80" s="229"/>
      <c r="B80" s="228" t="s">
        <v>1731</v>
      </c>
      <c r="C80" s="229" t="s">
        <v>33</v>
      </c>
      <c r="D80" s="229"/>
      <c r="E80" s="229" t="s">
        <v>6</v>
      </c>
      <c r="F80" s="230" t="s">
        <v>37</v>
      </c>
      <c r="G80" s="229"/>
    </row>
    <row r="82" spans="1:7" ht="15.75" x14ac:dyDescent="0.25">
      <c r="A82" s="2" t="s">
        <v>0</v>
      </c>
    </row>
    <row r="83" spans="1:7" ht="15.75" x14ac:dyDescent="0.25">
      <c r="A83" s="47" t="s">
        <v>2031</v>
      </c>
    </row>
    <row r="84" spans="1:7" ht="15.75" x14ac:dyDescent="0.25">
      <c r="A84" s="47"/>
    </row>
    <row r="85" spans="1:7" ht="15.75" x14ac:dyDescent="0.25">
      <c r="A85" s="184" t="s">
        <v>2032</v>
      </c>
      <c r="B85" s="184"/>
      <c r="C85" s="185"/>
      <c r="D85" s="185"/>
      <c r="E85" s="185"/>
      <c r="F85" s="186"/>
      <c r="G85" s="185"/>
    </row>
    <row r="86" spans="1:7" ht="15.75" x14ac:dyDescent="0.25">
      <c r="A86" s="184" t="s">
        <v>2033</v>
      </c>
      <c r="B86" s="184"/>
      <c r="C86" s="185"/>
      <c r="D86" s="185"/>
      <c r="E86" s="185"/>
      <c r="F86" s="186"/>
      <c r="G86" s="185"/>
    </row>
    <row r="87" spans="1:7" ht="15.75" x14ac:dyDescent="0.25">
      <c r="A87" s="184" t="s">
        <v>1874</v>
      </c>
      <c r="B87" s="184"/>
      <c r="C87" s="185"/>
      <c r="D87" s="185"/>
      <c r="E87" s="185"/>
      <c r="F87" s="186"/>
      <c r="G87" s="185"/>
    </row>
    <row r="88" spans="1:7" x14ac:dyDescent="0.25">
      <c r="A88" s="234" t="s">
        <v>2034</v>
      </c>
      <c r="B88" s="235"/>
      <c r="C88" s="236"/>
      <c r="D88" s="236"/>
      <c r="E88" s="236"/>
      <c r="F88" s="237"/>
      <c r="G88" s="236"/>
    </row>
    <row r="89" spans="1:7" ht="15.75" x14ac:dyDescent="0.25">
      <c r="A89" s="212"/>
      <c r="B89" s="184"/>
      <c r="C89" s="185"/>
      <c r="D89" s="185"/>
      <c r="E89" s="185"/>
      <c r="F89" s="186"/>
      <c r="G89" s="185"/>
    </row>
    <row r="90" spans="1:7" ht="15.75" x14ac:dyDescent="0.25">
      <c r="A90" s="213" t="s">
        <v>13</v>
      </c>
      <c r="B90" s="214" t="s">
        <v>12</v>
      </c>
      <c r="C90" s="215" t="s">
        <v>15</v>
      </c>
      <c r="D90" s="216" t="s">
        <v>521</v>
      </c>
      <c r="E90" s="215" t="s">
        <v>1</v>
      </c>
      <c r="F90" s="217" t="s">
        <v>8</v>
      </c>
      <c r="G90" s="213" t="s">
        <v>2</v>
      </c>
    </row>
    <row r="91" spans="1:7" ht="15.75" x14ac:dyDescent="0.25">
      <c r="A91" s="218">
        <v>1</v>
      </c>
      <c r="B91" s="219" t="s">
        <v>1037</v>
      </c>
      <c r="C91" s="215"/>
      <c r="D91" s="215"/>
      <c r="E91" s="215"/>
      <c r="F91" s="220">
        <v>0</v>
      </c>
      <c r="G91" s="213"/>
    </row>
    <row r="92" spans="1:7" ht="15.75" x14ac:dyDescent="0.25">
      <c r="A92" s="218">
        <v>2</v>
      </c>
      <c r="B92" s="219" t="s">
        <v>1060</v>
      </c>
      <c r="C92" s="215"/>
      <c r="D92" s="215"/>
      <c r="E92" s="215"/>
      <c r="F92" s="220">
        <v>0</v>
      </c>
      <c r="G92" s="221"/>
    </row>
    <row r="93" spans="1:7" ht="15.75" x14ac:dyDescent="0.25">
      <c r="A93" s="218">
        <v>3</v>
      </c>
      <c r="B93" s="219" t="s">
        <v>1980</v>
      </c>
      <c r="C93" s="215"/>
      <c r="D93" s="215"/>
      <c r="E93" s="215"/>
      <c r="F93" s="220">
        <v>0</v>
      </c>
      <c r="G93" s="221"/>
    </row>
    <row r="94" spans="1:7" ht="15.75" x14ac:dyDescent="0.25">
      <c r="A94" s="218">
        <v>4</v>
      </c>
      <c r="B94" s="219" t="s">
        <v>1049</v>
      </c>
      <c r="C94" s="215"/>
      <c r="D94" s="215"/>
      <c r="E94" s="215"/>
      <c r="F94" s="220">
        <v>0</v>
      </c>
      <c r="G94" s="221"/>
    </row>
    <row r="95" spans="1:7" ht="15.75" x14ac:dyDescent="0.25">
      <c r="A95" s="218">
        <v>5</v>
      </c>
      <c r="B95" s="219" t="s">
        <v>38</v>
      </c>
      <c r="C95" s="181"/>
      <c r="D95" s="181"/>
      <c r="E95" s="181"/>
      <c r="F95" s="220">
        <v>0</v>
      </c>
      <c r="G95" s="222"/>
    </row>
    <row r="96" spans="1:7" ht="15.75" x14ac:dyDescent="0.25">
      <c r="A96" s="218">
        <v>6</v>
      </c>
      <c r="B96" s="219" t="s">
        <v>227</v>
      </c>
      <c r="C96" s="181"/>
      <c r="D96" s="181"/>
      <c r="E96" s="181"/>
      <c r="F96" s="220">
        <v>0</v>
      </c>
      <c r="G96" s="222"/>
    </row>
    <row r="97" spans="1:9" ht="15.75" x14ac:dyDescent="0.25">
      <c r="A97" s="218">
        <v>7</v>
      </c>
      <c r="B97" s="219" t="s">
        <v>1818</v>
      </c>
      <c r="C97" s="181"/>
      <c r="D97" s="181"/>
      <c r="E97" s="181"/>
      <c r="F97" s="220">
        <v>0</v>
      </c>
      <c r="G97" s="222"/>
    </row>
    <row r="98" spans="1:9" ht="15.75" x14ac:dyDescent="0.25">
      <c r="A98" s="218">
        <v>8</v>
      </c>
      <c r="B98" s="219" t="s">
        <v>1819</v>
      </c>
      <c r="C98" s="181"/>
      <c r="D98" s="181"/>
      <c r="E98" s="181"/>
      <c r="F98" s="220">
        <v>0</v>
      </c>
      <c r="G98" s="222"/>
    </row>
    <row r="99" spans="1:9" ht="15.75" x14ac:dyDescent="0.25">
      <c r="A99" s="218">
        <v>9</v>
      </c>
      <c r="B99" s="219" t="s">
        <v>41</v>
      </c>
      <c r="C99" s="181"/>
      <c r="D99" s="181"/>
      <c r="E99" s="181"/>
      <c r="F99" s="220">
        <v>0</v>
      </c>
      <c r="G99" s="222"/>
    </row>
    <row r="100" spans="1:9" ht="15.75" x14ac:dyDescent="0.25">
      <c r="A100" s="218">
        <v>10</v>
      </c>
      <c r="B100" s="219" t="s">
        <v>42</v>
      </c>
      <c r="C100" s="181"/>
      <c r="D100" s="181"/>
      <c r="E100" s="181"/>
      <c r="F100" s="220">
        <v>0</v>
      </c>
      <c r="G100" s="222"/>
    </row>
    <row r="101" spans="1:9" ht="15.75" x14ac:dyDescent="0.25">
      <c r="A101" s="218"/>
      <c r="B101" s="219"/>
      <c r="C101" s="181"/>
      <c r="D101" s="181"/>
      <c r="E101" s="181"/>
      <c r="F101" s="220"/>
      <c r="G101" s="221">
        <f>SUM(F91:F100)</f>
        <v>0</v>
      </c>
    </row>
    <row r="102" spans="1:9" ht="15.75" x14ac:dyDescent="0.25">
      <c r="A102" s="218"/>
      <c r="B102" s="219"/>
      <c r="C102" s="181"/>
      <c r="D102" s="181"/>
      <c r="E102" s="181"/>
      <c r="F102" s="220"/>
      <c r="G102" s="221"/>
    </row>
    <row r="103" spans="1:9" ht="15.75" x14ac:dyDescent="0.25">
      <c r="A103" s="218">
        <v>11</v>
      </c>
      <c r="B103" s="223" t="s">
        <v>2035</v>
      </c>
      <c r="C103" s="198"/>
      <c r="D103" s="242" t="s">
        <v>611</v>
      </c>
      <c r="E103" s="198"/>
      <c r="F103" s="220"/>
      <c r="G103" s="253">
        <v>6923600</v>
      </c>
      <c r="H103" s="247"/>
      <c r="I103" s="248"/>
    </row>
    <row r="104" spans="1:9" ht="15.75" x14ac:dyDescent="0.25">
      <c r="A104" s="218">
        <v>12</v>
      </c>
      <c r="B104" s="225" t="s">
        <v>2036</v>
      </c>
      <c r="C104" s="225"/>
      <c r="D104" s="242" t="s">
        <v>611</v>
      </c>
      <c r="E104" s="225"/>
      <c r="F104" s="220"/>
      <c r="G104" s="253">
        <v>3879500</v>
      </c>
      <c r="H104" s="247"/>
      <c r="I104" s="248"/>
    </row>
    <row r="105" spans="1:9" ht="15.75" x14ac:dyDescent="0.25">
      <c r="A105" s="218">
        <v>13</v>
      </c>
      <c r="B105" s="225" t="s">
        <v>2037</v>
      </c>
      <c r="C105" s="225"/>
      <c r="D105" s="242" t="s">
        <v>611</v>
      </c>
      <c r="E105" s="225"/>
      <c r="F105" s="220"/>
      <c r="G105" s="253">
        <v>2024700</v>
      </c>
      <c r="H105" s="247"/>
      <c r="I105" s="248"/>
    </row>
    <row r="106" spans="1:9" ht="15.75" x14ac:dyDescent="0.25">
      <c r="A106" s="218">
        <v>14</v>
      </c>
      <c r="B106" s="225" t="s">
        <v>2039</v>
      </c>
      <c r="C106" s="225"/>
      <c r="D106" s="242" t="s">
        <v>2040</v>
      </c>
      <c r="E106" s="225" t="s">
        <v>2041</v>
      </c>
      <c r="F106" s="220"/>
      <c r="G106" s="222">
        <v>4000055</v>
      </c>
      <c r="H106" s="247"/>
      <c r="I106" s="248"/>
    </row>
    <row r="107" spans="1:9" ht="15.75" x14ac:dyDescent="0.25">
      <c r="A107" s="218"/>
      <c r="B107" s="225"/>
      <c r="C107" s="225"/>
      <c r="D107" s="225"/>
      <c r="E107" s="225"/>
      <c r="F107" s="220"/>
      <c r="G107" s="244"/>
      <c r="H107" s="247"/>
      <c r="I107" s="248"/>
    </row>
    <row r="108" spans="1:9" ht="15.75" x14ac:dyDescent="0.25">
      <c r="A108" s="218"/>
      <c r="B108" s="219"/>
      <c r="C108" s="181"/>
      <c r="D108" s="181"/>
      <c r="E108" s="181"/>
      <c r="F108" s="220"/>
      <c r="G108" s="245"/>
      <c r="H108" s="249"/>
      <c r="I108" s="248"/>
    </row>
    <row r="109" spans="1:9" ht="15.75" x14ac:dyDescent="0.25">
      <c r="A109" s="218"/>
      <c r="B109" s="225"/>
      <c r="C109" s="219"/>
      <c r="D109" s="219"/>
      <c r="E109" s="214" t="s">
        <v>43</v>
      </c>
      <c r="F109" s="220"/>
      <c r="G109" s="246">
        <f>SUM(G103:G108)</f>
        <v>16827855</v>
      </c>
      <c r="H109" s="250"/>
      <c r="I109" s="251"/>
    </row>
    <row r="110" spans="1:9" ht="15.75" x14ac:dyDescent="0.25">
      <c r="A110" s="226"/>
      <c r="B110" s="185"/>
      <c r="C110" s="185"/>
      <c r="D110" s="185"/>
      <c r="E110" s="185"/>
      <c r="F110" s="186"/>
      <c r="G110" s="186"/>
      <c r="H110" s="252"/>
      <c r="I110" s="248"/>
    </row>
    <row r="111" spans="1:9" ht="15.75" x14ac:dyDescent="0.25">
      <c r="A111" s="226"/>
      <c r="B111" s="185" t="s">
        <v>2038</v>
      </c>
      <c r="C111" s="185"/>
      <c r="D111" s="185"/>
      <c r="E111" s="185"/>
      <c r="F111" s="186"/>
      <c r="G111" s="185"/>
    </row>
    <row r="112" spans="1:9" x14ac:dyDescent="0.25">
      <c r="A112" s="227"/>
      <c r="B112" s="228" t="s">
        <v>976</v>
      </c>
      <c r="C112" s="228" t="s">
        <v>31</v>
      </c>
      <c r="D112" s="229"/>
      <c r="E112" s="227" t="s">
        <v>36</v>
      </c>
      <c r="F112" s="230"/>
      <c r="G112" s="229"/>
    </row>
    <row r="113" spans="1:7" x14ac:dyDescent="0.25">
      <c r="A113" s="227"/>
      <c r="B113" s="229"/>
      <c r="C113" s="229"/>
      <c r="D113" s="229"/>
      <c r="E113" s="229"/>
      <c r="F113" s="230"/>
      <c r="G113" s="229"/>
    </row>
    <row r="114" spans="1:7" x14ac:dyDescent="0.25">
      <c r="A114" s="227"/>
      <c r="B114" s="229"/>
      <c r="C114" s="229"/>
      <c r="D114" s="229"/>
      <c r="E114" s="229"/>
      <c r="F114" s="230"/>
      <c r="G114" s="229"/>
    </row>
    <row r="115" spans="1:7" x14ac:dyDescent="0.25">
      <c r="A115" s="227"/>
      <c r="B115" s="229"/>
      <c r="C115" s="229"/>
      <c r="D115" s="229"/>
      <c r="E115" s="229"/>
      <c r="F115" s="230"/>
      <c r="G115" s="229"/>
    </row>
    <row r="116" spans="1:7" x14ac:dyDescent="0.25">
      <c r="A116" s="227"/>
      <c r="B116" s="229"/>
      <c r="C116" s="229"/>
      <c r="D116" s="229"/>
      <c r="E116" s="229"/>
      <c r="F116" s="230"/>
      <c r="G116" s="229"/>
    </row>
    <row r="117" spans="1:7" x14ac:dyDescent="0.25">
      <c r="A117" s="229"/>
      <c r="B117" s="231" t="s">
        <v>1988</v>
      </c>
      <c r="C117" s="232" t="s">
        <v>768</v>
      </c>
      <c r="D117" s="232"/>
      <c r="E117" s="232" t="s">
        <v>3</v>
      </c>
      <c r="F117" s="233" t="s">
        <v>1413</v>
      </c>
      <c r="G117" s="229"/>
    </row>
    <row r="118" spans="1:7" x14ac:dyDescent="0.25">
      <c r="A118" s="229"/>
      <c r="B118" s="228" t="s">
        <v>1731</v>
      </c>
      <c r="C118" s="229" t="s">
        <v>33</v>
      </c>
      <c r="D118" s="229"/>
      <c r="E118" s="229" t="s">
        <v>6</v>
      </c>
      <c r="F118" s="230" t="s">
        <v>37</v>
      </c>
      <c r="G118" s="229"/>
    </row>
  </sheetData>
  <pageMargins left="0.11811023622047245" right="0.70866141732283472" top="0.74803149606299213" bottom="0.74803149606299213" header="0.31496062992125984" footer="0.31496062992125984"/>
  <pageSetup scale="75" orientation="landscape" horizontalDpi="4294967293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13" workbookViewId="0">
      <selection activeCell="E30" sqref="E30"/>
    </sheetView>
  </sheetViews>
  <sheetFormatPr defaultRowHeight="15" x14ac:dyDescent="0.25"/>
  <cols>
    <col min="1" max="1" width="5" style="7" customWidth="1"/>
    <col min="2" max="2" width="50.85546875" style="7" customWidth="1"/>
    <col min="3" max="3" width="21.42578125" style="7" bestFit="1" customWidth="1"/>
    <col min="4" max="4" width="18.85546875" style="7" customWidth="1"/>
    <col min="5" max="5" width="20.85546875" style="7" customWidth="1"/>
    <col min="6" max="6" width="20.28515625" style="7" bestFit="1" customWidth="1"/>
    <col min="7" max="7" width="16.28515625" style="7" customWidth="1"/>
    <col min="8" max="9" width="12.7109375" style="7" bestFit="1" customWidth="1"/>
    <col min="10" max="16384" width="9.140625" style="7"/>
  </cols>
  <sheetData>
    <row r="1" spans="1:7" ht="15.75" x14ac:dyDescent="0.25">
      <c r="A1" s="2" t="s">
        <v>0</v>
      </c>
    </row>
    <row r="2" spans="1:7" ht="15.75" x14ac:dyDescent="0.25">
      <c r="A2" s="47" t="s">
        <v>2042</v>
      </c>
    </row>
    <row r="3" spans="1:7" ht="15.75" x14ac:dyDescent="0.25">
      <c r="A3" s="47"/>
    </row>
    <row r="4" spans="1:7" ht="15.75" x14ac:dyDescent="0.25">
      <c r="A4" s="184" t="s">
        <v>1880</v>
      </c>
      <c r="B4" s="184"/>
      <c r="C4" s="185"/>
      <c r="D4" s="185"/>
      <c r="E4" s="185"/>
      <c r="F4" s="186"/>
      <c r="G4" s="185"/>
    </row>
    <row r="5" spans="1:7" ht="15.75" x14ac:dyDescent="0.25">
      <c r="A5" s="184" t="s">
        <v>2043</v>
      </c>
      <c r="B5" s="184"/>
      <c r="C5" s="185"/>
      <c r="D5" s="185"/>
      <c r="E5" s="185"/>
      <c r="F5" s="186"/>
      <c r="G5" s="185"/>
    </row>
    <row r="6" spans="1:7" ht="15.75" x14ac:dyDescent="0.25">
      <c r="A6" s="184" t="s">
        <v>1882</v>
      </c>
      <c r="B6" s="184"/>
      <c r="C6" s="185"/>
      <c r="D6" s="185"/>
      <c r="E6" s="185"/>
      <c r="F6" s="186"/>
      <c r="G6" s="185"/>
    </row>
    <row r="7" spans="1:7" x14ac:dyDescent="0.25">
      <c r="A7" s="234" t="s">
        <v>2044</v>
      </c>
      <c r="B7" s="235"/>
      <c r="C7" s="236"/>
      <c r="D7" s="236"/>
      <c r="E7" s="236"/>
      <c r="F7" s="237"/>
      <c r="G7" s="236"/>
    </row>
    <row r="8" spans="1:7" ht="15.75" x14ac:dyDescent="0.25">
      <c r="A8" s="212"/>
      <c r="B8" s="184"/>
      <c r="C8" s="185"/>
      <c r="D8" s="185"/>
      <c r="E8" s="185"/>
      <c r="F8" s="186"/>
      <c r="G8" s="185"/>
    </row>
    <row r="9" spans="1:7" ht="15.75" x14ac:dyDescent="0.25">
      <c r="A9" s="213" t="s">
        <v>13</v>
      </c>
      <c r="B9" s="214" t="s">
        <v>12</v>
      </c>
      <c r="C9" s="215" t="s">
        <v>15</v>
      </c>
      <c r="D9" s="216" t="s">
        <v>521</v>
      </c>
      <c r="E9" s="215" t="s">
        <v>1</v>
      </c>
      <c r="F9" s="217" t="s">
        <v>8</v>
      </c>
      <c r="G9" s="213" t="s">
        <v>2</v>
      </c>
    </row>
    <row r="10" spans="1:7" ht="15.75" x14ac:dyDescent="0.25">
      <c r="A10" s="218">
        <v>1</v>
      </c>
      <c r="B10" s="219" t="s">
        <v>1037</v>
      </c>
      <c r="C10" s="215"/>
      <c r="D10" s="215"/>
      <c r="E10" s="215"/>
      <c r="F10" s="220">
        <v>0</v>
      </c>
      <c r="G10" s="213"/>
    </row>
    <row r="11" spans="1:7" ht="15.75" x14ac:dyDescent="0.25">
      <c r="A11" s="218">
        <v>2</v>
      </c>
      <c r="B11" s="219" t="s">
        <v>1060</v>
      </c>
      <c r="C11" s="215"/>
      <c r="D11" s="215"/>
      <c r="E11" s="215"/>
      <c r="F11" s="220">
        <v>41721221</v>
      </c>
      <c r="G11" s="221"/>
    </row>
    <row r="12" spans="1:7" ht="15.75" x14ac:dyDescent="0.25">
      <c r="A12" s="218">
        <v>3</v>
      </c>
      <c r="B12" s="219" t="s">
        <v>1980</v>
      </c>
      <c r="C12" s="215"/>
      <c r="D12" s="215"/>
      <c r="E12" s="215"/>
      <c r="F12" s="220">
        <v>0</v>
      </c>
      <c r="G12" s="221"/>
    </row>
    <row r="13" spans="1:7" ht="15.75" x14ac:dyDescent="0.25">
      <c r="A13" s="218">
        <v>4</v>
      </c>
      <c r="B13" s="219" t="s">
        <v>1049</v>
      </c>
      <c r="C13" s="215"/>
      <c r="D13" s="215"/>
      <c r="E13" s="215"/>
      <c r="F13" s="220">
        <v>0</v>
      </c>
      <c r="G13" s="221"/>
    </row>
    <row r="14" spans="1:7" ht="15.75" x14ac:dyDescent="0.25">
      <c r="A14" s="218">
        <v>5</v>
      </c>
      <c r="B14" s="219" t="s">
        <v>38</v>
      </c>
      <c r="C14" s="181"/>
      <c r="D14" s="181"/>
      <c r="E14" s="181"/>
      <c r="F14" s="220">
        <v>1043031</v>
      </c>
      <c r="G14" s="222"/>
    </row>
    <row r="15" spans="1:7" ht="15.75" x14ac:dyDescent="0.25">
      <c r="A15" s="218">
        <v>6</v>
      </c>
      <c r="B15" s="219" t="s">
        <v>227</v>
      </c>
      <c r="C15" s="181"/>
      <c r="D15" s="181"/>
      <c r="E15" s="181"/>
      <c r="F15" s="220">
        <v>0</v>
      </c>
      <c r="G15" s="222"/>
    </row>
    <row r="16" spans="1:7" ht="15.75" x14ac:dyDescent="0.25">
      <c r="A16" s="218">
        <v>7</v>
      </c>
      <c r="B16" s="219" t="s">
        <v>1818</v>
      </c>
      <c r="C16" s="181"/>
      <c r="D16" s="181"/>
      <c r="E16" s="181"/>
      <c r="F16" s="220">
        <v>0</v>
      </c>
      <c r="G16" s="222"/>
    </row>
    <row r="17" spans="1:7" ht="15.75" x14ac:dyDescent="0.25">
      <c r="A17" s="218">
        <v>8</v>
      </c>
      <c r="B17" s="219" t="s">
        <v>1819</v>
      </c>
      <c r="C17" s="181"/>
      <c r="D17" s="181"/>
      <c r="E17" s="181"/>
      <c r="F17" s="220">
        <v>0</v>
      </c>
      <c r="G17" s="222"/>
    </row>
    <row r="18" spans="1:7" ht="15.75" x14ac:dyDescent="0.25">
      <c r="A18" s="218">
        <v>9</v>
      </c>
      <c r="B18" s="219" t="s">
        <v>41</v>
      </c>
      <c r="C18" s="181"/>
      <c r="D18" s="181"/>
      <c r="E18" s="181"/>
      <c r="F18" s="220">
        <v>506455</v>
      </c>
      <c r="G18" s="222"/>
    </row>
    <row r="19" spans="1:7" ht="15.75" x14ac:dyDescent="0.25">
      <c r="A19" s="218">
        <v>10</v>
      </c>
      <c r="B19" s="219" t="s">
        <v>42</v>
      </c>
      <c r="C19" s="181"/>
      <c r="D19" s="181"/>
      <c r="E19" s="181"/>
      <c r="F19" s="220">
        <v>200000</v>
      </c>
      <c r="G19" s="222"/>
    </row>
    <row r="20" spans="1:7" ht="15.75" x14ac:dyDescent="0.25">
      <c r="A20" s="218"/>
      <c r="B20" s="219"/>
      <c r="C20" s="181"/>
      <c r="D20" s="181"/>
      <c r="E20" s="181"/>
      <c r="F20" s="220"/>
      <c r="G20" s="221">
        <f>SUM(F10:F19)</f>
        <v>43470707</v>
      </c>
    </row>
    <row r="21" spans="1:7" ht="15.75" x14ac:dyDescent="0.25">
      <c r="A21" s="218"/>
      <c r="B21" s="219"/>
      <c r="C21" s="181"/>
      <c r="D21" s="181"/>
      <c r="E21" s="181"/>
      <c r="F21" s="220"/>
      <c r="G21" s="221"/>
    </row>
    <row r="22" spans="1:7" ht="15.75" x14ac:dyDescent="0.25">
      <c r="A22" s="218">
        <v>11</v>
      </c>
      <c r="B22" s="223" t="s">
        <v>2045</v>
      </c>
      <c r="C22" s="198" t="s">
        <v>611</v>
      </c>
      <c r="D22" s="242"/>
      <c r="E22" s="198"/>
      <c r="F22" s="220"/>
      <c r="G22" s="222">
        <v>50645500</v>
      </c>
    </row>
    <row r="23" spans="1:7" ht="15.75" x14ac:dyDescent="0.25">
      <c r="A23" s="218"/>
      <c r="B23" s="219" t="s">
        <v>2047</v>
      </c>
      <c r="C23" s="181"/>
      <c r="D23" s="181"/>
      <c r="E23" s="181"/>
      <c r="F23" s="220"/>
      <c r="G23" s="221"/>
    </row>
    <row r="24" spans="1:7" ht="15.75" x14ac:dyDescent="0.25">
      <c r="A24" s="218"/>
      <c r="B24" s="219"/>
      <c r="C24" s="181"/>
      <c r="D24" s="181"/>
      <c r="E24" s="181"/>
      <c r="F24" s="220"/>
      <c r="G24" s="221"/>
    </row>
    <row r="25" spans="1:7" ht="15.75" x14ac:dyDescent="0.25">
      <c r="A25" s="218"/>
      <c r="B25" s="225"/>
      <c r="C25" s="219"/>
      <c r="D25" s="219"/>
      <c r="E25" s="214" t="s">
        <v>43</v>
      </c>
      <c r="F25" s="220"/>
      <c r="G25" s="43">
        <f>SUM(G20:G24)</f>
        <v>94116207</v>
      </c>
    </row>
    <row r="26" spans="1:7" ht="15.75" x14ac:dyDescent="0.25">
      <c r="A26" s="226"/>
      <c r="B26" s="185"/>
      <c r="C26" s="185"/>
      <c r="D26" s="185"/>
      <c r="E26" s="185"/>
      <c r="F26" s="186"/>
      <c r="G26" s="186"/>
    </row>
    <row r="27" spans="1:7" ht="15.75" x14ac:dyDescent="0.25">
      <c r="A27" s="226"/>
      <c r="B27" s="185" t="s">
        <v>2046</v>
      </c>
      <c r="C27" s="185"/>
      <c r="D27" s="185"/>
      <c r="E27" s="185"/>
      <c r="F27" s="186"/>
      <c r="G27" s="185"/>
    </row>
    <row r="28" spans="1:7" x14ac:dyDescent="0.25">
      <c r="A28" s="227"/>
      <c r="B28" s="228" t="s">
        <v>976</v>
      </c>
      <c r="C28" s="228" t="s">
        <v>31</v>
      </c>
      <c r="D28" s="229"/>
      <c r="E28" s="227" t="s">
        <v>36</v>
      </c>
      <c r="F28" s="230"/>
      <c r="G28" s="229"/>
    </row>
    <row r="29" spans="1:7" x14ac:dyDescent="0.25">
      <c r="A29" s="227"/>
      <c r="B29" s="229"/>
      <c r="C29" s="229"/>
      <c r="D29" s="229"/>
      <c r="E29" s="229"/>
      <c r="F29" s="230"/>
      <c r="G29" s="229"/>
    </row>
    <row r="30" spans="1:7" x14ac:dyDescent="0.25">
      <c r="A30" s="227"/>
      <c r="B30" s="229"/>
      <c r="C30" s="229"/>
      <c r="D30" s="229"/>
      <c r="E30" s="229"/>
      <c r="F30" s="230"/>
      <c r="G30" s="229"/>
    </row>
    <row r="31" spans="1:7" x14ac:dyDescent="0.25">
      <c r="A31" s="227"/>
      <c r="B31" s="229"/>
      <c r="C31" s="229"/>
      <c r="D31" s="229"/>
      <c r="E31" s="229"/>
      <c r="F31" s="230"/>
      <c r="G31" s="229"/>
    </row>
    <row r="32" spans="1:7" x14ac:dyDescent="0.25">
      <c r="A32" s="227"/>
      <c r="B32" s="229"/>
      <c r="C32" s="229"/>
      <c r="D32" s="229"/>
      <c r="E32" s="229"/>
      <c r="F32" s="230"/>
      <c r="G32" s="229"/>
    </row>
    <row r="33" spans="1:7" x14ac:dyDescent="0.25">
      <c r="A33" s="229"/>
      <c r="B33" s="231" t="s">
        <v>1988</v>
      </c>
      <c r="C33" s="232" t="s">
        <v>768</v>
      </c>
      <c r="D33" s="232"/>
      <c r="E33" s="232" t="s">
        <v>3</v>
      </c>
      <c r="F33" s="233" t="s">
        <v>1413</v>
      </c>
      <c r="G33" s="229"/>
    </row>
    <row r="34" spans="1:7" x14ac:dyDescent="0.25">
      <c r="A34" s="229"/>
      <c r="B34" s="228" t="s">
        <v>1731</v>
      </c>
      <c r="C34" s="229" t="s">
        <v>33</v>
      </c>
      <c r="D34" s="229"/>
      <c r="E34" s="229" t="s">
        <v>6</v>
      </c>
      <c r="F34" s="230" t="s">
        <v>37</v>
      </c>
      <c r="G34" s="229"/>
    </row>
  </sheetData>
  <pageMargins left="0.11811023622047245" right="0.70866141732283472" top="0.74803149606299213" bottom="0.74803149606299213" header="0.31496062992125984" footer="0.31496062992125984"/>
  <pageSetup scale="75" orientation="landscape" horizontalDpi="4294967293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tabSelected="1" topLeftCell="A23" workbookViewId="0">
      <selection activeCell="G29" sqref="G29"/>
    </sheetView>
  </sheetViews>
  <sheetFormatPr defaultRowHeight="15" x14ac:dyDescent="0.25"/>
  <cols>
    <col min="1" max="1" width="5" style="7" customWidth="1"/>
    <col min="2" max="2" width="50.85546875" style="7" customWidth="1"/>
    <col min="3" max="3" width="21.42578125" style="7" bestFit="1" customWidth="1"/>
    <col min="4" max="4" width="18.85546875" style="7" customWidth="1"/>
    <col min="5" max="5" width="20.85546875" style="7" customWidth="1"/>
    <col min="6" max="6" width="20.28515625" style="7" bestFit="1" customWidth="1"/>
    <col min="7" max="7" width="16.28515625" style="7" customWidth="1"/>
    <col min="8" max="9" width="12.7109375" style="7" bestFit="1" customWidth="1"/>
    <col min="10" max="16384" width="9.140625" style="7"/>
  </cols>
  <sheetData>
    <row r="1" spans="1:7" ht="15.75" x14ac:dyDescent="0.25">
      <c r="A1" s="2" t="s">
        <v>0</v>
      </c>
    </row>
    <row r="2" spans="1:7" ht="15.75" x14ac:dyDescent="0.25">
      <c r="A2" s="47" t="s">
        <v>2048</v>
      </c>
    </row>
    <row r="3" spans="1:7" ht="15.75" x14ac:dyDescent="0.25">
      <c r="A3" s="47"/>
    </row>
    <row r="4" spans="1:7" ht="15.75" x14ac:dyDescent="0.25">
      <c r="A4" s="184" t="s">
        <v>2049</v>
      </c>
      <c r="B4" s="184"/>
      <c r="C4" s="185"/>
      <c r="D4" s="185"/>
      <c r="E4" s="185"/>
      <c r="F4" s="186"/>
      <c r="G4" s="185"/>
    </row>
    <row r="5" spans="1:7" ht="15.75" x14ac:dyDescent="0.25">
      <c r="A5" s="184" t="s">
        <v>2050</v>
      </c>
      <c r="B5" s="184"/>
      <c r="C5" s="185"/>
      <c r="D5" s="185"/>
      <c r="E5" s="185"/>
      <c r="F5" s="186"/>
      <c r="G5" s="185"/>
    </row>
    <row r="6" spans="1:7" ht="15.75" x14ac:dyDescent="0.25">
      <c r="A6" s="184" t="s">
        <v>1889</v>
      </c>
      <c r="B6" s="184"/>
      <c r="C6" s="185"/>
      <c r="D6" s="185"/>
      <c r="E6" s="185"/>
      <c r="F6" s="186"/>
      <c r="G6" s="185"/>
    </row>
    <row r="7" spans="1:7" x14ac:dyDescent="0.25">
      <c r="A7" s="234" t="s">
        <v>2051</v>
      </c>
      <c r="B7" s="235"/>
      <c r="C7" s="236"/>
      <c r="D7" s="236"/>
      <c r="E7" s="236"/>
      <c r="F7" s="237"/>
      <c r="G7" s="236"/>
    </row>
    <row r="8" spans="1:7" ht="15.75" x14ac:dyDescent="0.25">
      <c r="A8" s="212"/>
      <c r="B8" s="184"/>
      <c r="C8" s="185"/>
      <c r="D8" s="185"/>
      <c r="E8" s="185"/>
      <c r="F8" s="186"/>
      <c r="G8" s="185"/>
    </row>
    <row r="9" spans="1:7" ht="15.75" x14ac:dyDescent="0.25">
      <c r="A9" s="213" t="s">
        <v>13</v>
      </c>
      <c r="B9" s="214" t="s">
        <v>12</v>
      </c>
      <c r="C9" s="215" t="s">
        <v>15</v>
      </c>
      <c r="D9" s="216" t="s">
        <v>521</v>
      </c>
      <c r="E9" s="215" t="s">
        <v>1</v>
      </c>
      <c r="F9" s="217" t="s">
        <v>8</v>
      </c>
      <c r="G9" s="213" t="s">
        <v>2</v>
      </c>
    </row>
    <row r="10" spans="1:7" ht="15.75" x14ac:dyDescent="0.25">
      <c r="A10" s="218">
        <v>1</v>
      </c>
      <c r="B10" s="219" t="s">
        <v>1037</v>
      </c>
      <c r="C10" s="215"/>
      <c r="D10" s="215"/>
      <c r="E10" s="215"/>
      <c r="F10" s="220">
        <v>0</v>
      </c>
      <c r="G10" s="213"/>
    </row>
    <row r="11" spans="1:7" ht="15.75" x14ac:dyDescent="0.25">
      <c r="A11" s="218">
        <v>2</v>
      </c>
      <c r="B11" s="219" t="s">
        <v>1060</v>
      </c>
      <c r="C11" s="215"/>
      <c r="D11" s="215"/>
      <c r="E11" s="215"/>
      <c r="F11" s="220">
        <f>50137953-244750</f>
        <v>49893203</v>
      </c>
      <c r="G11" s="221"/>
    </row>
    <row r="12" spans="1:7" ht="15.75" x14ac:dyDescent="0.25">
      <c r="A12" s="218">
        <v>3</v>
      </c>
      <c r="B12" s="219" t="s">
        <v>1980</v>
      </c>
      <c r="C12" s="215"/>
      <c r="D12" s="215"/>
      <c r="E12" s="215"/>
      <c r="F12" s="220">
        <v>0</v>
      </c>
      <c r="G12" s="221"/>
    </row>
    <row r="13" spans="1:7" ht="15.75" x14ac:dyDescent="0.25">
      <c r="A13" s="218">
        <v>4</v>
      </c>
      <c r="B13" s="219" t="s">
        <v>1049</v>
      </c>
      <c r="C13" s="215"/>
      <c r="D13" s="215"/>
      <c r="E13" s="215"/>
      <c r="F13" s="220">
        <v>0</v>
      </c>
      <c r="G13" s="221"/>
    </row>
    <row r="14" spans="1:7" ht="15.75" x14ac:dyDescent="0.25">
      <c r="A14" s="218">
        <v>5</v>
      </c>
      <c r="B14" s="219" t="s">
        <v>38</v>
      </c>
      <c r="C14" s="181"/>
      <c r="D14" s="181"/>
      <c r="E14" s="181"/>
      <c r="F14" s="220">
        <v>1247330</v>
      </c>
      <c r="G14" s="222"/>
    </row>
    <row r="15" spans="1:7" ht="15.75" x14ac:dyDescent="0.25">
      <c r="A15" s="218">
        <v>6</v>
      </c>
      <c r="B15" s="219" t="s">
        <v>227</v>
      </c>
      <c r="C15" s="181"/>
      <c r="D15" s="181"/>
      <c r="E15" s="181"/>
      <c r="F15" s="220">
        <v>194726</v>
      </c>
      <c r="G15" s="222"/>
    </row>
    <row r="16" spans="1:7" ht="15.75" x14ac:dyDescent="0.25">
      <c r="A16" s="218">
        <v>7</v>
      </c>
      <c r="B16" s="219" t="s">
        <v>1818</v>
      </c>
      <c r="C16" s="181"/>
      <c r="D16" s="181"/>
      <c r="E16" s="181"/>
      <c r="F16" s="220">
        <v>0</v>
      </c>
      <c r="G16" s="222"/>
    </row>
    <row r="17" spans="1:7" ht="15.75" x14ac:dyDescent="0.25">
      <c r="A17" s="218">
        <v>8</v>
      </c>
      <c r="B17" s="219" t="s">
        <v>1819</v>
      </c>
      <c r="C17" s="181"/>
      <c r="D17" s="181"/>
      <c r="E17" s="181"/>
      <c r="F17" s="220">
        <v>0</v>
      </c>
      <c r="G17" s="222"/>
    </row>
    <row r="18" spans="1:7" ht="15.75" x14ac:dyDescent="0.25">
      <c r="A18" s="218">
        <v>9</v>
      </c>
      <c r="B18" s="219" t="s">
        <v>41</v>
      </c>
      <c r="C18" s="181"/>
      <c r="D18" s="181"/>
      <c r="E18" s="181"/>
      <c r="F18" s="220">
        <v>100000</v>
      </c>
      <c r="G18" s="222"/>
    </row>
    <row r="19" spans="1:7" ht="15.75" x14ac:dyDescent="0.25">
      <c r="A19" s="218">
        <v>10</v>
      </c>
      <c r="B19" s="219" t="s">
        <v>42</v>
      </c>
      <c r="C19" s="181"/>
      <c r="D19" s="181"/>
      <c r="E19" s="181"/>
      <c r="F19" s="220">
        <v>200000</v>
      </c>
      <c r="G19" s="222"/>
    </row>
    <row r="20" spans="1:7" ht="15.75" x14ac:dyDescent="0.25">
      <c r="A20" s="218"/>
      <c r="B20" s="219"/>
      <c r="C20" s="181"/>
      <c r="D20" s="181"/>
      <c r="E20" s="181"/>
      <c r="F20" s="220"/>
      <c r="G20" s="221">
        <f>SUM(F10:F19)</f>
        <v>51635259</v>
      </c>
    </row>
    <row r="21" spans="1:7" ht="15.75" x14ac:dyDescent="0.25">
      <c r="A21" s="218"/>
      <c r="B21" s="219"/>
      <c r="C21" s="181"/>
      <c r="D21" s="181"/>
      <c r="E21" s="181"/>
      <c r="F21" s="220"/>
      <c r="G21" s="221"/>
    </row>
    <row r="22" spans="1:7" ht="15.75" x14ac:dyDescent="0.25">
      <c r="A22" s="218">
        <v>11</v>
      </c>
      <c r="B22" s="18" t="s">
        <v>1717</v>
      </c>
      <c r="C22" s="198" t="s">
        <v>272</v>
      </c>
      <c r="D22" s="242" t="s">
        <v>236</v>
      </c>
      <c r="E22" s="198" t="s">
        <v>2052</v>
      </c>
      <c r="F22" s="220"/>
      <c r="G22" s="222">
        <v>10000000</v>
      </c>
    </row>
    <row r="23" spans="1:7" ht="15.75" x14ac:dyDescent="0.25">
      <c r="A23" s="218"/>
      <c r="B23" s="219"/>
      <c r="C23" s="181"/>
      <c r="D23" s="181"/>
      <c r="E23" s="181"/>
      <c r="F23" s="220"/>
      <c r="G23" s="221"/>
    </row>
    <row r="24" spans="1:7" ht="15.75" x14ac:dyDescent="0.25">
      <c r="A24" s="218"/>
      <c r="B24" s="225"/>
      <c r="C24" s="219"/>
      <c r="D24" s="219"/>
      <c r="E24" s="214" t="s">
        <v>43</v>
      </c>
      <c r="F24" s="220"/>
      <c r="G24" s="43">
        <f>SUM(G20:G23)</f>
        <v>61635259</v>
      </c>
    </row>
    <row r="25" spans="1:7" ht="15.75" x14ac:dyDescent="0.25">
      <c r="A25" s="226"/>
      <c r="B25" s="185"/>
      <c r="C25" s="185"/>
      <c r="D25" s="185"/>
      <c r="E25" s="185"/>
      <c r="F25" s="186"/>
      <c r="G25" s="186"/>
    </row>
    <row r="26" spans="1:7" ht="15.75" x14ac:dyDescent="0.25">
      <c r="A26" s="226"/>
      <c r="B26" s="185" t="s">
        <v>2053</v>
      </c>
      <c r="C26" s="185"/>
      <c r="D26" s="185"/>
      <c r="E26" s="185"/>
      <c r="F26" s="186"/>
      <c r="G26" s="185"/>
    </row>
    <row r="27" spans="1:7" x14ac:dyDescent="0.25">
      <c r="A27" s="227"/>
      <c r="B27" s="228" t="s">
        <v>976</v>
      </c>
      <c r="C27" s="228" t="s">
        <v>31</v>
      </c>
      <c r="D27" s="229"/>
      <c r="E27" s="227" t="s">
        <v>36</v>
      </c>
      <c r="F27" s="230"/>
      <c r="G27" s="229"/>
    </row>
    <row r="28" spans="1:7" x14ac:dyDescent="0.25">
      <c r="A28" s="227"/>
      <c r="B28" s="229"/>
      <c r="C28" s="229"/>
      <c r="D28" s="229"/>
      <c r="E28" s="229"/>
      <c r="F28" s="230"/>
      <c r="G28" s="229"/>
    </row>
    <row r="29" spans="1:7" x14ac:dyDescent="0.25">
      <c r="A29" s="227"/>
      <c r="B29" s="229"/>
      <c r="C29" s="229"/>
      <c r="D29" s="229"/>
      <c r="E29" s="229"/>
      <c r="F29" s="230"/>
      <c r="G29" s="229"/>
    </row>
    <row r="30" spans="1:7" x14ac:dyDescent="0.25">
      <c r="A30" s="227"/>
      <c r="B30" s="229"/>
      <c r="C30" s="229"/>
      <c r="D30" s="229"/>
      <c r="E30" s="229"/>
      <c r="F30" s="230"/>
      <c r="G30" s="229"/>
    </row>
    <row r="31" spans="1:7" x14ac:dyDescent="0.25">
      <c r="A31" s="227"/>
      <c r="B31" s="229"/>
      <c r="C31" s="229"/>
      <c r="D31" s="229"/>
      <c r="E31" s="229"/>
      <c r="F31" s="230"/>
      <c r="G31" s="229"/>
    </row>
    <row r="32" spans="1:7" x14ac:dyDescent="0.25">
      <c r="A32" s="229"/>
      <c r="B32" s="231" t="s">
        <v>1988</v>
      </c>
      <c r="C32" s="232" t="s">
        <v>768</v>
      </c>
      <c r="D32" s="232"/>
      <c r="E32" s="232" t="s">
        <v>3</v>
      </c>
      <c r="F32" s="233" t="s">
        <v>1413</v>
      </c>
      <c r="G32" s="229"/>
    </row>
    <row r="33" spans="1:7" x14ac:dyDescent="0.25">
      <c r="A33" s="229"/>
      <c r="B33" s="228" t="s">
        <v>1731</v>
      </c>
      <c r="C33" s="229" t="s">
        <v>33</v>
      </c>
      <c r="D33" s="229"/>
      <c r="E33" s="229" t="s">
        <v>6</v>
      </c>
      <c r="F33" s="230" t="s">
        <v>37</v>
      </c>
      <c r="G33" s="229"/>
    </row>
    <row r="35" spans="1:7" ht="15.75" x14ac:dyDescent="0.25">
      <c r="A35" s="2" t="s">
        <v>0</v>
      </c>
    </row>
    <row r="36" spans="1:7" ht="15.75" x14ac:dyDescent="0.25">
      <c r="A36" s="47" t="s">
        <v>2054</v>
      </c>
    </row>
    <row r="37" spans="1:7" ht="15.75" x14ac:dyDescent="0.25">
      <c r="A37" s="47"/>
    </row>
    <row r="38" spans="1:7" ht="15.75" x14ac:dyDescent="0.25">
      <c r="A38" s="184" t="s">
        <v>2055</v>
      </c>
      <c r="B38" s="184"/>
      <c r="C38" s="185"/>
      <c r="D38" s="185"/>
      <c r="E38" s="185"/>
      <c r="F38" s="186"/>
      <c r="G38" s="185"/>
    </row>
    <row r="39" spans="1:7" ht="15.75" x14ac:dyDescent="0.25">
      <c r="A39" s="184" t="s">
        <v>2056</v>
      </c>
      <c r="B39" s="184"/>
      <c r="C39" s="185"/>
      <c r="D39" s="185"/>
      <c r="E39" s="185"/>
      <c r="F39" s="186"/>
      <c r="G39" s="185"/>
    </row>
    <row r="40" spans="1:7" ht="15.75" x14ac:dyDescent="0.25">
      <c r="A40" s="184" t="s">
        <v>1874</v>
      </c>
      <c r="B40" s="184"/>
      <c r="C40" s="185"/>
      <c r="D40" s="185"/>
      <c r="E40" s="185"/>
      <c r="F40" s="186"/>
      <c r="G40" s="185"/>
    </row>
    <row r="41" spans="1:7" x14ac:dyDescent="0.25">
      <c r="A41" s="234" t="s">
        <v>2057</v>
      </c>
      <c r="B41" s="235"/>
      <c r="C41" s="236"/>
      <c r="D41" s="236"/>
      <c r="E41" s="236"/>
      <c r="F41" s="237"/>
      <c r="G41" s="236"/>
    </row>
    <row r="42" spans="1:7" ht="15.75" x14ac:dyDescent="0.25">
      <c r="A42" s="212"/>
      <c r="B42" s="184"/>
      <c r="C42" s="185"/>
      <c r="D42" s="185"/>
      <c r="E42" s="185"/>
      <c r="F42" s="186"/>
      <c r="G42" s="185"/>
    </row>
    <row r="43" spans="1:7" ht="15.75" x14ac:dyDescent="0.25">
      <c r="A43" s="213" t="s">
        <v>13</v>
      </c>
      <c r="B43" s="214" t="s">
        <v>12</v>
      </c>
      <c r="C43" s="215" t="s">
        <v>15</v>
      </c>
      <c r="D43" s="216" t="s">
        <v>521</v>
      </c>
      <c r="E43" s="215" t="s">
        <v>1</v>
      </c>
      <c r="F43" s="217" t="s">
        <v>8</v>
      </c>
      <c r="G43" s="213" t="s">
        <v>2</v>
      </c>
    </row>
    <row r="44" spans="1:7" ht="15.75" x14ac:dyDescent="0.25">
      <c r="A44" s="218">
        <v>1</v>
      </c>
      <c r="B44" s="219" t="s">
        <v>1037</v>
      </c>
      <c r="C44" s="215"/>
      <c r="D44" s="215"/>
      <c r="E44" s="215"/>
      <c r="F44" s="220">
        <v>0</v>
      </c>
      <c r="G44" s="213"/>
    </row>
    <row r="45" spans="1:7" ht="15.75" x14ac:dyDescent="0.25">
      <c r="A45" s="218">
        <v>2</v>
      </c>
      <c r="B45" s="219" t="s">
        <v>1060</v>
      </c>
      <c r="C45" s="215"/>
      <c r="D45" s="215"/>
      <c r="E45" s="215"/>
      <c r="F45" s="220">
        <v>0</v>
      </c>
      <c r="G45" s="221"/>
    </row>
    <row r="46" spans="1:7" ht="15.75" x14ac:dyDescent="0.25">
      <c r="A46" s="218">
        <v>3</v>
      </c>
      <c r="B46" s="219" t="s">
        <v>1980</v>
      </c>
      <c r="C46" s="215"/>
      <c r="D46" s="215"/>
      <c r="E46" s="215"/>
      <c r="F46" s="220">
        <v>0</v>
      </c>
      <c r="G46" s="221"/>
    </row>
    <row r="47" spans="1:7" ht="15.75" x14ac:dyDescent="0.25">
      <c r="A47" s="218">
        <v>4</v>
      </c>
      <c r="B47" s="219" t="s">
        <v>1049</v>
      </c>
      <c r="C47" s="215"/>
      <c r="D47" s="215"/>
      <c r="E47" s="215"/>
      <c r="F47" s="220">
        <v>0</v>
      </c>
      <c r="G47" s="221"/>
    </row>
    <row r="48" spans="1:7" ht="15.75" x14ac:dyDescent="0.25">
      <c r="A48" s="218">
        <v>5</v>
      </c>
      <c r="B48" s="219" t="s">
        <v>38</v>
      </c>
      <c r="C48" s="181"/>
      <c r="D48" s="181"/>
      <c r="E48" s="181"/>
      <c r="F48" s="220">
        <v>0</v>
      </c>
      <c r="G48" s="222"/>
    </row>
    <row r="49" spans="1:7" ht="15.75" x14ac:dyDescent="0.25">
      <c r="A49" s="218">
        <v>6</v>
      </c>
      <c r="B49" s="219" t="s">
        <v>2061</v>
      </c>
      <c r="C49" s="181"/>
      <c r="D49" s="181"/>
      <c r="E49" s="181"/>
      <c r="F49" s="220">
        <v>1980000</v>
      </c>
      <c r="G49" s="222"/>
    </row>
    <row r="50" spans="1:7" ht="15.75" x14ac:dyDescent="0.25">
      <c r="A50" s="218">
        <v>7</v>
      </c>
      <c r="B50" s="219" t="s">
        <v>1818</v>
      </c>
      <c r="C50" s="181"/>
      <c r="D50" s="181"/>
      <c r="E50" s="181"/>
      <c r="F50" s="220">
        <v>0</v>
      </c>
      <c r="G50" s="222"/>
    </row>
    <row r="51" spans="1:7" ht="15.75" x14ac:dyDescent="0.25">
      <c r="A51" s="218">
        <v>8</v>
      </c>
      <c r="B51" s="219" t="s">
        <v>1819</v>
      </c>
      <c r="C51" s="181"/>
      <c r="D51" s="181"/>
      <c r="E51" s="181"/>
      <c r="F51" s="220">
        <v>0</v>
      </c>
      <c r="G51" s="222"/>
    </row>
    <row r="52" spans="1:7" ht="15.75" x14ac:dyDescent="0.25">
      <c r="A52" s="218">
        <v>9</v>
      </c>
      <c r="B52" s="219" t="s">
        <v>41</v>
      </c>
      <c r="C52" s="181"/>
      <c r="D52" s="181"/>
      <c r="E52" s="181"/>
      <c r="F52" s="220">
        <v>1350000</v>
      </c>
      <c r="G52" s="222"/>
    </row>
    <row r="53" spans="1:7" ht="15.75" x14ac:dyDescent="0.25">
      <c r="A53" s="218">
        <v>10</v>
      </c>
      <c r="B53" s="219" t="s">
        <v>42</v>
      </c>
      <c r="C53" s="181"/>
      <c r="D53" s="181"/>
      <c r="E53" s="181"/>
      <c r="F53" s="220">
        <v>200000</v>
      </c>
      <c r="G53" s="222"/>
    </row>
    <row r="54" spans="1:7" ht="15.75" x14ac:dyDescent="0.25">
      <c r="A54" s="218"/>
      <c r="B54" s="219"/>
      <c r="C54" s="181"/>
      <c r="D54" s="181"/>
      <c r="E54" s="181"/>
      <c r="F54" s="220"/>
      <c r="G54" s="221">
        <f>SUM(F44:F53)</f>
        <v>3530000</v>
      </c>
    </row>
    <row r="55" spans="1:7" ht="15.75" x14ac:dyDescent="0.25">
      <c r="A55" s="218"/>
      <c r="B55" s="219"/>
      <c r="C55" s="181"/>
      <c r="D55" s="181"/>
      <c r="E55" s="181"/>
      <c r="F55" s="220"/>
      <c r="G55" s="221"/>
    </row>
    <row r="56" spans="1:7" ht="15.75" x14ac:dyDescent="0.25">
      <c r="A56" s="218">
        <v>11</v>
      </c>
      <c r="B56" s="18" t="s">
        <v>2059</v>
      </c>
      <c r="C56" s="198" t="s">
        <v>611</v>
      </c>
      <c r="D56" s="242"/>
      <c r="E56" s="198"/>
      <c r="F56" s="220"/>
      <c r="G56" s="222">
        <v>161470000</v>
      </c>
    </row>
    <row r="57" spans="1:7" ht="15.75" x14ac:dyDescent="0.25">
      <c r="A57" s="218"/>
      <c r="B57" s="219" t="s">
        <v>2058</v>
      </c>
      <c r="C57" s="181"/>
      <c r="D57" s="181"/>
      <c r="E57" s="181"/>
      <c r="F57" s="220"/>
      <c r="G57" s="221"/>
    </row>
    <row r="58" spans="1:7" ht="15.75" x14ac:dyDescent="0.25">
      <c r="A58" s="218"/>
      <c r="B58" s="219"/>
      <c r="C58" s="181"/>
      <c r="D58" s="181"/>
      <c r="E58" s="181"/>
      <c r="F58" s="220"/>
      <c r="G58" s="221"/>
    </row>
    <row r="59" spans="1:7" ht="15.75" x14ac:dyDescent="0.25">
      <c r="A59" s="218"/>
      <c r="B59" s="225"/>
      <c r="C59" s="219"/>
      <c r="D59" s="219"/>
      <c r="E59" s="214" t="s">
        <v>43</v>
      </c>
      <c r="F59" s="220"/>
      <c r="G59" s="43">
        <f>SUM(G54:G57)</f>
        <v>165000000</v>
      </c>
    </row>
    <row r="60" spans="1:7" ht="15.75" x14ac:dyDescent="0.25">
      <c r="A60" s="226"/>
      <c r="B60" s="185"/>
      <c r="C60" s="185"/>
      <c r="D60" s="185"/>
      <c r="E60" s="185"/>
      <c r="F60" s="186"/>
      <c r="G60" s="186"/>
    </row>
    <row r="61" spans="1:7" ht="15.75" x14ac:dyDescent="0.25">
      <c r="A61" s="226"/>
      <c r="B61" s="185" t="s">
        <v>2060</v>
      </c>
      <c r="C61" s="185"/>
      <c r="D61" s="185"/>
      <c r="E61" s="185"/>
      <c r="F61" s="186"/>
      <c r="G61" s="185"/>
    </row>
    <row r="62" spans="1:7" x14ac:dyDescent="0.25">
      <c r="A62" s="227"/>
      <c r="B62" s="228" t="s">
        <v>976</v>
      </c>
      <c r="C62" s="228" t="s">
        <v>31</v>
      </c>
      <c r="D62" s="229"/>
      <c r="E62" s="227" t="s">
        <v>36</v>
      </c>
      <c r="F62" s="230"/>
      <c r="G62" s="229"/>
    </row>
    <row r="63" spans="1:7" x14ac:dyDescent="0.25">
      <c r="A63" s="227"/>
      <c r="B63" s="229"/>
      <c r="C63" s="229"/>
      <c r="D63" s="229"/>
      <c r="E63" s="229"/>
      <c r="F63" s="230"/>
      <c r="G63" s="229"/>
    </row>
    <row r="64" spans="1:7" x14ac:dyDescent="0.25">
      <c r="A64" s="227"/>
      <c r="B64" s="229"/>
      <c r="C64" s="229"/>
      <c r="D64" s="229"/>
      <c r="E64" s="229"/>
      <c r="F64" s="230"/>
      <c r="G64" s="229"/>
    </row>
    <row r="65" spans="1:7" x14ac:dyDescent="0.25">
      <c r="A65" s="227"/>
      <c r="B65" s="229"/>
      <c r="C65" s="229"/>
      <c r="D65" s="229"/>
      <c r="E65" s="229"/>
      <c r="F65" s="230"/>
      <c r="G65" s="229"/>
    </row>
    <row r="66" spans="1:7" x14ac:dyDescent="0.25">
      <c r="A66" s="227"/>
      <c r="B66" s="229"/>
      <c r="C66" s="229"/>
      <c r="D66" s="229"/>
      <c r="E66" s="229"/>
      <c r="F66" s="230"/>
      <c r="G66" s="229"/>
    </row>
    <row r="67" spans="1:7" x14ac:dyDescent="0.25">
      <c r="A67" s="229"/>
      <c r="B67" s="231" t="s">
        <v>1988</v>
      </c>
      <c r="C67" s="232" t="s">
        <v>768</v>
      </c>
      <c r="D67" s="232"/>
      <c r="E67" s="232" t="s">
        <v>3</v>
      </c>
      <c r="F67" s="233" t="s">
        <v>1413</v>
      </c>
      <c r="G67" s="229"/>
    </row>
    <row r="68" spans="1:7" x14ac:dyDescent="0.25">
      <c r="A68" s="229"/>
      <c r="B68" s="228" t="s">
        <v>1731</v>
      </c>
      <c r="C68" s="229" t="s">
        <v>33</v>
      </c>
      <c r="D68" s="229"/>
      <c r="E68" s="229" t="s">
        <v>6</v>
      </c>
      <c r="F68" s="230" t="s">
        <v>37</v>
      </c>
      <c r="G68" s="229"/>
    </row>
  </sheetData>
  <pageMargins left="0.11811023622047245" right="0.70866141732283472" top="0.74803149606299213" bottom="0.74803149606299213" header="0.31496062992125984" footer="0.31496062992125984"/>
  <pageSetup paperSize="5" scale="88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197"/>
  <sheetViews>
    <sheetView topLeftCell="A105" zoomScale="80" zoomScaleNormal="80" workbookViewId="0">
      <selection activeCell="D123" sqref="D123"/>
    </sheetView>
  </sheetViews>
  <sheetFormatPr defaultRowHeight="15" x14ac:dyDescent="0.25"/>
  <cols>
    <col min="1" max="1" width="7.140625" style="1" customWidth="1"/>
    <col min="2" max="2" width="61.140625" style="1" customWidth="1"/>
    <col min="3" max="3" width="25.5703125" style="1" customWidth="1"/>
    <col min="4" max="4" width="27.42578125" style="1" customWidth="1"/>
    <col min="5" max="5" width="26" style="1" customWidth="1"/>
    <col min="6" max="6" width="19.140625" style="1" customWidth="1"/>
    <col min="7" max="7" width="23.5703125" style="1" customWidth="1"/>
    <col min="8" max="16384" width="9.140625" style="1"/>
  </cols>
  <sheetData>
    <row r="1" spans="1:7" ht="15.75" x14ac:dyDescent="0.25">
      <c r="A1" s="2" t="s">
        <v>0</v>
      </c>
      <c r="B1" s="3"/>
      <c r="C1" s="3"/>
      <c r="D1" s="3"/>
      <c r="E1" s="3"/>
      <c r="F1" s="9"/>
      <c r="G1" s="4"/>
    </row>
    <row r="2" spans="1:7" ht="15.75" x14ac:dyDescent="0.25">
      <c r="A2" s="6" t="s">
        <v>275</v>
      </c>
      <c r="B2" s="2"/>
      <c r="C2" s="2"/>
      <c r="D2" s="2"/>
      <c r="E2" s="2"/>
      <c r="F2" s="10"/>
      <c r="G2" s="4"/>
    </row>
    <row r="3" spans="1:7" ht="15.75" x14ac:dyDescent="0.25">
      <c r="A3" s="6"/>
      <c r="B3" s="2"/>
      <c r="C3" s="2"/>
      <c r="D3" s="2"/>
      <c r="E3" s="2"/>
      <c r="F3" s="10"/>
      <c r="G3" s="4"/>
    </row>
    <row r="4" spans="1:7" ht="15.75" x14ac:dyDescent="0.25">
      <c r="A4" s="27" t="s">
        <v>266</v>
      </c>
      <c r="B4" s="27"/>
      <c r="C4" s="16"/>
      <c r="D4" s="16"/>
      <c r="E4" s="16"/>
      <c r="F4" s="21"/>
      <c r="G4" s="16"/>
    </row>
    <row r="5" spans="1:7" ht="15.75" x14ac:dyDescent="0.25">
      <c r="A5" s="27" t="s">
        <v>267</v>
      </c>
      <c r="B5" s="27"/>
      <c r="C5" s="16"/>
      <c r="D5" s="16"/>
      <c r="E5" s="16"/>
      <c r="F5" s="21"/>
      <c r="G5" s="16"/>
    </row>
    <row r="6" spans="1:7" ht="15.75" x14ac:dyDescent="0.25">
      <c r="A6" s="27" t="s">
        <v>268</v>
      </c>
      <c r="B6" s="27"/>
      <c r="C6" s="16"/>
      <c r="D6" s="16"/>
      <c r="E6" s="16"/>
      <c r="F6" s="21"/>
      <c r="G6" s="16"/>
    </row>
    <row r="7" spans="1:7" x14ac:dyDescent="0.25">
      <c r="F7" s="11"/>
    </row>
    <row r="8" spans="1:7" ht="15.75" x14ac:dyDescent="0.25">
      <c r="A8" s="12" t="s">
        <v>13</v>
      </c>
      <c r="B8" s="13" t="s">
        <v>12</v>
      </c>
      <c r="C8" s="14" t="s">
        <v>15</v>
      </c>
      <c r="D8" s="14" t="s">
        <v>1</v>
      </c>
      <c r="E8" s="14" t="s">
        <v>260</v>
      </c>
      <c r="F8" s="22" t="s">
        <v>8</v>
      </c>
      <c r="G8" s="12" t="s">
        <v>2</v>
      </c>
    </row>
    <row r="9" spans="1:7" ht="15.75" x14ac:dyDescent="0.25">
      <c r="A9" s="17">
        <v>1</v>
      </c>
      <c r="B9" s="18" t="s">
        <v>82</v>
      </c>
      <c r="C9" s="14"/>
      <c r="D9" s="14"/>
      <c r="E9" s="14"/>
      <c r="F9" s="19">
        <v>3641640</v>
      </c>
      <c r="G9" s="39"/>
    </row>
    <row r="10" spans="1:7" ht="15.75" x14ac:dyDescent="0.25">
      <c r="A10" s="17">
        <v>2</v>
      </c>
      <c r="B10" s="18" t="s">
        <v>38</v>
      </c>
      <c r="C10" s="26"/>
      <c r="D10" s="26"/>
      <c r="E10" s="26"/>
      <c r="F10" s="19">
        <v>91041</v>
      </c>
      <c r="G10" s="40"/>
    </row>
    <row r="11" spans="1:7" ht="15.75" x14ac:dyDescent="0.25">
      <c r="A11" s="17">
        <v>3</v>
      </c>
      <c r="B11" s="18" t="s">
        <v>227</v>
      </c>
      <c r="C11" s="26"/>
      <c r="D11" s="26"/>
      <c r="E11" s="26"/>
      <c r="F11" s="19">
        <v>942869</v>
      </c>
      <c r="G11" s="40"/>
    </row>
    <row r="12" spans="1:7" ht="15.75" x14ac:dyDescent="0.25">
      <c r="A12" s="17">
        <v>4</v>
      </c>
      <c r="B12" s="18" t="s">
        <v>41</v>
      </c>
      <c r="C12" s="26"/>
      <c r="D12" s="26"/>
      <c r="E12" s="26"/>
      <c r="F12" s="19">
        <v>700000</v>
      </c>
      <c r="G12" s="40"/>
    </row>
    <row r="13" spans="1:7" ht="15.75" x14ac:dyDescent="0.25">
      <c r="A13" s="17">
        <v>5</v>
      </c>
      <c r="B13" s="18" t="s">
        <v>42</v>
      </c>
      <c r="C13" s="26"/>
      <c r="D13" s="26"/>
      <c r="E13" s="26"/>
      <c r="F13" s="19">
        <v>200000</v>
      </c>
      <c r="G13" s="40"/>
    </row>
    <row r="14" spans="1:7" ht="15.75" x14ac:dyDescent="0.25">
      <c r="A14" s="17"/>
      <c r="B14" s="18"/>
      <c r="C14" s="26"/>
      <c r="D14" s="26"/>
      <c r="E14" s="26"/>
      <c r="F14" s="19"/>
      <c r="G14" s="39">
        <f>SUM(F9:F13)</f>
        <v>5575550</v>
      </c>
    </row>
    <row r="15" spans="1:7" ht="15.75" x14ac:dyDescent="0.25">
      <c r="A15" s="17">
        <v>6</v>
      </c>
      <c r="B15" s="18" t="s">
        <v>269</v>
      </c>
      <c r="C15" s="18"/>
      <c r="D15" s="26" t="s">
        <v>272</v>
      </c>
      <c r="E15" s="38" t="s">
        <v>230</v>
      </c>
      <c r="F15" s="19"/>
      <c r="G15" s="41">
        <v>13930000</v>
      </c>
    </row>
    <row r="16" spans="1:7" ht="15.75" x14ac:dyDescent="0.25">
      <c r="A16" s="17"/>
      <c r="B16" s="18"/>
      <c r="C16" s="18"/>
      <c r="D16" s="26"/>
      <c r="E16" s="13"/>
      <c r="F16" s="19"/>
      <c r="G16" s="42">
        <f>SUM(F15:F15)</f>
        <v>0</v>
      </c>
    </row>
    <row r="17" spans="1:7" ht="15.75" x14ac:dyDescent="0.25">
      <c r="A17" s="17">
        <v>7</v>
      </c>
      <c r="B17" s="18" t="s">
        <v>270</v>
      </c>
      <c r="C17" s="18"/>
      <c r="D17" s="26" t="s">
        <v>272</v>
      </c>
      <c r="E17" s="38" t="s">
        <v>271</v>
      </c>
      <c r="F17" s="37"/>
      <c r="G17" s="42">
        <f>100000000-G14-G15</f>
        <v>80494450</v>
      </c>
    </row>
    <row r="18" spans="1:7" ht="15.75" x14ac:dyDescent="0.25">
      <c r="A18" s="17"/>
      <c r="B18" s="18"/>
      <c r="C18" s="18"/>
      <c r="D18" s="18"/>
      <c r="E18" s="13"/>
      <c r="F18" s="19"/>
      <c r="G18" s="43"/>
    </row>
    <row r="19" spans="1:7" ht="15.75" x14ac:dyDescent="0.25">
      <c r="A19" s="17"/>
      <c r="B19" s="18"/>
      <c r="C19" s="18"/>
      <c r="D19" s="18"/>
      <c r="E19" s="13" t="s">
        <v>43</v>
      </c>
      <c r="F19" s="19"/>
      <c r="G19" s="44">
        <f>G14+G15+G17</f>
        <v>100000000</v>
      </c>
    </row>
    <row r="20" spans="1:7" ht="15.75" x14ac:dyDescent="0.25">
      <c r="A20" s="20"/>
      <c r="B20" s="16"/>
      <c r="C20" s="16"/>
      <c r="D20" s="16"/>
      <c r="E20" s="16"/>
      <c r="F20" s="21"/>
      <c r="G20" s="21"/>
    </row>
    <row r="21" spans="1:7" ht="15.75" x14ac:dyDescent="0.25">
      <c r="A21" s="20"/>
      <c r="B21" s="16" t="s">
        <v>274</v>
      </c>
      <c r="C21" s="16"/>
      <c r="D21" s="16"/>
      <c r="E21" s="16"/>
      <c r="F21" s="21"/>
      <c r="G21" s="16"/>
    </row>
    <row r="22" spans="1:7" ht="15.75" x14ac:dyDescent="0.25">
      <c r="A22" s="20"/>
      <c r="B22" s="16"/>
      <c r="C22" s="16"/>
      <c r="D22" s="16"/>
      <c r="E22" s="16"/>
      <c r="F22" s="21"/>
      <c r="G22" s="16"/>
    </row>
    <row r="23" spans="1:7" x14ac:dyDescent="0.25">
      <c r="A23" s="8"/>
      <c r="B23" s="8" t="s">
        <v>29</v>
      </c>
      <c r="C23" s="8" t="s">
        <v>31</v>
      </c>
      <c r="E23" s="8" t="s">
        <v>36</v>
      </c>
      <c r="F23" s="11"/>
    </row>
    <row r="24" spans="1:7" x14ac:dyDescent="0.25">
      <c r="A24" s="8"/>
      <c r="F24" s="11"/>
    </row>
    <row r="25" spans="1:7" x14ac:dyDescent="0.25">
      <c r="A25" s="8"/>
      <c r="F25" s="11"/>
    </row>
    <row r="26" spans="1:7" x14ac:dyDescent="0.25">
      <c r="A26" s="8"/>
      <c r="F26" s="11"/>
    </row>
    <row r="27" spans="1:7" x14ac:dyDescent="0.25">
      <c r="B27" s="28" t="s">
        <v>30</v>
      </c>
      <c r="C27" s="24" t="s">
        <v>32</v>
      </c>
      <c r="D27" s="24"/>
      <c r="E27" s="24" t="s">
        <v>3</v>
      </c>
      <c r="F27" s="45" t="s">
        <v>273</v>
      </c>
    </row>
    <row r="28" spans="1:7" x14ac:dyDescent="0.25">
      <c r="B28" s="8" t="s">
        <v>5</v>
      </c>
      <c r="C28" s="1" t="s">
        <v>33</v>
      </c>
      <c r="E28" s="1" t="s">
        <v>6</v>
      </c>
      <c r="F28" s="11" t="s">
        <v>37</v>
      </c>
    </row>
    <row r="32" spans="1:7" ht="15.75" x14ac:dyDescent="0.25">
      <c r="A32" s="2" t="s">
        <v>0</v>
      </c>
      <c r="B32" s="3"/>
      <c r="C32" s="3"/>
      <c r="D32" s="3"/>
      <c r="E32" s="3"/>
      <c r="F32" s="9"/>
      <c r="G32" s="4"/>
    </row>
    <row r="33" spans="1:7" ht="15.75" x14ac:dyDescent="0.25">
      <c r="A33" s="6" t="s">
        <v>276</v>
      </c>
      <c r="B33" s="2"/>
      <c r="C33" s="2"/>
      <c r="D33" s="2"/>
      <c r="E33" s="2"/>
      <c r="F33" s="10"/>
      <c r="G33" s="4"/>
    </row>
    <row r="34" spans="1:7" ht="15.75" x14ac:dyDescent="0.25">
      <c r="A34" s="6"/>
      <c r="B34" s="2"/>
      <c r="C34" s="2"/>
      <c r="D34" s="2"/>
      <c r="E34" s="2"/>
      <c r="F34" s="10"/>
      <c r="G34" s="4"/>
    </row>
    <row r="35" spans="1:7" ht="15.75" x14ac:dyDescent="0.25">
      <c r="A35" s="27" t="s">
        <v>277</v>
      </c>
      <c r="B35" s="27"/>
      <c r="C35" s="16"/>
      <c r="D35" s="16"/>
      <c r="E35" s="16"/>
      <c r="F35" s="21"/>
      <c r="G35" s="16"/>
    </row>
    <row r="36" spans="1:7" ht="15.75" x14ac:dyDescent="0.25">
      <c r="A36" s="27" t="s">
        <v>278</v>
      </c>
      <c r="B36" s="27"/>
      <c r="C36" s="16"/>
      <c r="D36" s="16"/>
      <c r="E36" s="16"/>
      <c r="F36" s="21"/>
      <c r="G36" s="16"/>
    </row>
    <row r="37" spans="1:7" ht="15.75" x14ac:dyDescent="0.25">
      <c r="A37" s="27" t="s">
        <v>279</v>
      </c>
      <c r="B37" s="27"/>
      <c r="C37" s="16"/>
      <c r="D37" s="16"/>
      <c r="E37" s="16"/>
      <c r="F37" s="21"/>
      <c r="G37" s="16"/>
    </row>
    <row r="38" spans="1:7" x14ac:dyDescent="0.25">
      <c r="F38" s="11"/>
    </row>
    <row r="39" spans="1:7" ht="15.75" x14ac:dyDescent="0.25">
      <c r="A39" s="12" t="s">
        <v>13</v>
      </c>
      <c r="B39" s="13" t="s">
        <v>12</v>
      </c>
      <c r="C39" s="14" t="s">
        <v>15</v>
      </c>
      <c r="D39" s="14" t="s">
        <v>281</v>
      </c>
      <c r="E39" s="14" t="s">
        <v>260</v>
      </c>
      <c r="F39" s="22" t="s">
        <v>8</v>
      </c>
      <c r="G39" s="12" t="s">
        <v>2</v>
      </c>
    </row>
    <row r="40" spans="1:7" ht="15.75" x14ac:dyDescent="0.25">
      <c r="A40" s="17">
        <v>1</v>
      </c>
      <c r="B40" s="18" t="s">
        <v>39</v>
      </c>
      <c r="C40" s="14"/>
      <c r="D40" s="14"/>
      <c r="E40" s="14"/>
      <c r="F40" s="19">
        <v>21666840</v>
      </c>
      <c r="G40" s="39"/>
    </row>
    <row r="41" spans="1:7" ht="15.75" x14ac:dyDescent="0.25">
      <c r="A41" s="17">
        <v>2</v>
      </c>
      <c r="B41" s="18" t="s">
        <v>38</v>
      </c>
      <c r="C41" s="26"/>
      <c r="D41" s="26"/>
      <c r="E41" s="26"/>
      <c r="F41" s="19">
        <v>541671</v>
      </c>
      <c r="G41" s="40"/>
    </row>
    <row r="42" spans="1:7" ht="15.75" x14ac:dyDescent="0.25">
      <c r="A42" s="17">
        <v>3</v>
      </c>
      <c r="B42" s="18" t="s">
        <v>227</v>
      </c>
      <c r="C42" s="26"/>
      <c r="D42" s="26"/>
      <c r="E42" s="26"/>
      <c r="F42" s="19">
        <v>0</v>
      </c>
      <c r="G42" s="40"/>
    </row>
    <row r="43" spans="1:7" ht="15.75" x14ac:dyDescent="0.25">
      <c r="A43" s="17">
        <v>4</v>
      </c>
      <c r="B43" s="18" t="s">
        <v>41</v>
      </c>
      <c r="C43" s="26"/>
      <c r="D43" s="26"/>
      <c r="E43" s="26"/>
      <c r="F43" s="19">
        <v>700000</v>
      </c>
      <c r="G43" s="40"/>
    </row>
    <row r="44" spans="1:7" ht="15.75" x14ac:dyDescent="0.25">
      <c r="A44" s="17">
        <v>5</v>
      </c>
      <c r="B44" s="18" t="s">
        <v>42</v>
      </c>
      <c r="C44" s="26"/>
      <c r="D44" s="26"/>
      <c r="E44" s="26"/>
      <c r="F44" s="19">
        <v>200000</v>
      </c>
      <c r="G44" s="40"/>
    </row>
    <row r="45" spans="1:7" ht="15.75" x14ac:dyDescent="0.25">
      <c r="A45" s="17"/>
      <c r="B45" s="18"/>
      <c r="C45" s="26"/>
      <c r="D45" s="26"/>
      <c r="E45" s="26"/>
      <c r="F45" s="19"/>
      <c r="G45" s="39">
        <f>SUM(F40:F44)</f>
        <v>23108511</v>
      </c>
    </row>
    <row r="46" spans="1:7" ht="15.75" x14ac:dyDescent="0.25">
      <c r="A46" s="17">
        <v>6</v>
      </c>
      <c r="B46" s="18" t="s">
        <v>283</v>
      </c>
      <c r="C46" s="18"/>
      <c r="D46" s="26" t="s">
        <v>282</v>
      </c>
      <c r="E46" s="38"/>
      <c r="F46" s="19"/>
      <c r="G46" s="41">
        <v>29240000</v>
      </c>
    </row>
    <row r="47" spans="1:7" ht="15.75" x14ac:dyDescent="0.25">
      <c r="A47" s="17">
        <v>7</v>
      </c>
      <c r="B47" s="18" t="s">
        <v>284</v>
      </c>
      <c r="C47" s="18"/>
      <c r="D47" s="26"/>
      <c r="E47" s="38"/>
      <c r="F47" s="19"/>
      <c r="G47" s="41">
        <v>15000</v>
      </c>
    </row>
    <row r="48" spans="1:7" ht="15.75" x14ac:dyDescent="0.25">
      <c r="A48" s="17">
        <v>8</v>
      </c>
      <c r="B48" s="18" t="s">
        <v>285</v>
      </c>
      <c r="C48" s="18"/>
      <c r="D48" s="35" t="s">
        <v>286</v>
      </c>
      <c r="E48" s="13"/>
      <c r="F48" s="19"/>
      <c r="G48" s="42">
        <v>47550000</v>
      </c>
    </row>
    <row r="49" spans="1:7" ht="15.75" x14ac:dyDescent="0.25">
      <c r="A49" s="17">
        <v>9</v>
      </c>
      <c r="B49" s="18" t="s">
        <v>284</v>
      </c>
      <c r="C49" s="18"/>
      <c r="D49" s="26"/>
      <c r="E49" s="38"/>
      <c r="F49" s="37"/>
      <c r="G49" s="42">
        <v>75000</v>
      </c>
    </row>
    <row r="50" spans="1:7" ht="15.75" x14ac:dyDescent="0.25">
      <c r="A50" s="17">
        <v>10</v>
      </c>
      <c r="B50" s="18" t="s">
        <v>287</v>
      </c>
      <c r="C50" s="18"/>
      <c r="D50" s="18" t="s">
        <v>288</v>
      </c>
      <c r="E50" s="38" t="s">
        <v>289</v>
      </c>
      <c r="F50" s="19"/>
      <c r="G50" s="43">
        <f>100000000-G45-G46-G47-G48-G49</f>
        <v>11489</v>
      </c>
    </row>
    <row r="51" spans="1:7" ht="15.75" x14ac:dyDescent="0.25">
      <c r="A51" s="17"/>
      <c r="B51" s="18"/>
      <c r="C51" s="18"/>
      <c r="D51" s="18"/>
      <c r="E51" s="38"/>
      <c r="F51" s="19"/>
      <c r="G51" s="43"/>
    </row>
    <row r="52" spans="1:7" ht="15.75" x14ac:dyDescent="0.25">
      <c r="A52" s="17"/>
      <c r="B52" s="18"/>
      <c r="C52" s="18"/>
      <c r="D52" s="18"/>
      <c r="E52" s="13" t="s">
        <v>43</v>
      </c>
      <c r="F52" s="19"/>
      <c r="G52" s="44">
        <f>G45+G46+G47+G48+G49+G50</f>
        <v>100000000</v>
      </c>
    </row>
    <row r="53" spans="1:7" ht="15.75" x14ac:dyDescent="0.25">
      <c r="A53" s="20"/>
      <c r="B53" s="16"/>
      <c r="C53" s="16"/>
      <c r="D53" s="16"/>
      <c r="E53" s="16"/>
      <c r="F53" s="21"/>
      <c r="G53" s="21"/>
    </row>
    <row r="54" spans="1:7" ht="15.75" x14ac:dyDescent="0.25">
      <c r="A54" s="20"/>
      <c r="B54" s="16" t="s">
        <v>280</v>
      </c>
      <c r="C54" s="16"/>
      <c r="D54" s="16"/>
      <c r="E54" s="16"/>
      <c r="F54" s="21"/>
      <c r="G54" s="16"/>
    </row>
    <row r="55" spans="1:7" ht="15.75" x14ac:dyDescent="0.25">
      <c r="A55" s="20"/>
      <c r="B55" s="16"/>
      <c r="C55" s="16"/>
      <c r="D55" s="16"/>
      <c r="E55" s="16"/>
      <c r="F55" s="21"/>
      <c r="G55" s="16"/>
    </row>
    <row r="56" spans="1:7" x14ac:dyDescent="0.25">
      <c r="A56" s="8"/>
      <c r="B56" s="8" t="s">
        <v>29</v>
      </c>
      <c r="C56" s="8" t="s">
        <v>31</v>
      </c>
      <c r="E56" s="8" t="s">
        <v>36</v>
      </c>
      <c r="F56" s="11"/>
    </row>
    <row r="57" spans="1:7" x14ac:dyDescent="0.25">
      <c r="A57" s="8"/>
      <c r="F57" s="11"/>
    </row>
    <row r="58" spans="1:7" x14ac:dyDescent="0.25">
      <c r="A58" s="8"/>
      <c r="F58" s="11"/>
    </row>
    <row r="59" spans="1:7" x14ac:dyDescent="0.25">
      <c r="A59" s="8"/>
      <c r="F59" s="11"/>
    </row>
    <row r="60" spans="1:7" x14ac:dyDescent="0.25">
      <c r="B60" s="28" t="s">
        <v>30</v>
      </c>
      <c r="C60" s="24" t="s">
        <v>32</v>
      </c>
      <c r="D60" s="24"/>
      <c r="E60" s="24" t="s">
        <v>3</v>
      </c>
      <c r="F60" s="45" t="s">
        <v>273</v>
      </c>
    </row>
    <row r="61" spans="1:7" x14ac:dyDescent="0.25">
      <c r="B61" s="8" t="s">
        <v>5</v>
      </c>
      <c r="C61" s="1" t="s">
        <v>33</v>
      </c>
      <c r="E61" s="1" t="s">
        <v>6</v>
      </c>
      <c r="F61" s="11" t="s">
        <v>37</v>
      </c>
    </row>
    <row r="64" spans="1:7" ht="15.75" x14ac:dyDescent="0.25">
      <c r="A64" s="2" t="s">
        <v>0</v>
      </c>
      <c r="B64" s="3"/>
      <c r="C64" s="3"/>
      <c r="D64" s="3"/>
      <c r="E64" s="3"/>
      <c r="F64" s="9"/>
      <c r="G64" s="4"/>
    </row>
    <row r="65" spans="1:7" ht="15.75" x14ac:dyDescent="0.25">
      <c r="A65" s="6" t="s">
        <v>295</v>
      </c>
      <c r="B65" s="2"/>
      <c r="C65" s="2"/>
      <c r="D65" s="2"/>
      <c r="E65" s="2"/>
      <c r="F65" s="10"/>
      <c r="G65" s="4"/>
    </row>
    <row r="66" spans="1:7" ht="15.75" x14ac:dyDescent="0.25">
      <c r="A66" s="6"/>
      <c r="B66" s="2"/>
      <c r="C66" s="2"/>
      <c r="D66" s="2"/>
      <c r="E66" s="2"/>
      <c r="F66" s="10"/>
      <c r="G66" s="4"/>
    </row>
    <row r="67" spans="1:7" ht="15.75" x14ac:dyDescent="0.25">
      <c r="A67" s="27" t="s">
        <v>290</v>
      </c>
      <c r="B67" s="27"/>
      <c r="C67" s="16"/>
      <c r="D67" s="16"/>
      <c r="E67" s="16"/>
      <c r="F67" s="21"/>
      <c r="G67" s="16"/>
    </row>
    <row r="68" spans="1:7" ht="15.75" x14ac:dyDescent="0.25">
      <c r="A68" s="27" t="s">
        <v>297</v>
      </c>
      <c r="B68" s="27"/>
      <c r="C68" s="16"/>
      <c r="D68" s="16"/>
      <c r="E68" s="16"/>
      <c r="F68" s="21"/>
      <c r="G68" s="16"/>
    </row>
    <row r="69" spans="1:7" ht="15.75" x14ac:dyDescent="0.25">
      <c r="A69" s="27" t="s">
        <v>291</v>
      </c>
      <c r="B69" s="27"/>
      <c r="C69" s="16"/>
      <c r="D69" s="16"/>
      <c r="E69" s="16"/>
      <c r="F69" s="21"/>
      <c r="G69" s="16"/>
    </row>
    <row r="70" spans="1:7" x14ac:dyDescent="0.25">
      <c r="F70" s="11"/>
    </row>
    <row r="71" spans="1:7" ht="15.75" x14ac:dyDescent="0.25">
      <c r="A71" s="12" t="s">
        <v>13</v>
      </c>
      <c r="B71" s="13" t="s">
        <v>12</v>
      </c>
      <c r="C71" s="14" t="s">
        <v>15</v>
      </c>
      <c r="D71" s="14" t="s">
        <v>281</v>
      </c>
      <c r="E71" s="14" t="s">
        <v>260</v>
      </c>
      <c r="F71" s="22" t="s">
        <v>8</v>
      </c>
      <c r="G71" s="12" t="s">
        <v>2</v>
      </c>
    </row>
    <row r="72" spans="1:7" ht="15.75" x14ac:dyDescent="0.25">
      <c r="A72" s="17">
        <v>1</v>
      </c>
      <c r="B72" s="18" t="s">
        <v>39</v>
      </c>
      <c r="C72" s="14"/>
      <c r="D72" s="14"/>
      <c r="E72" s="14"/>
      <c r="F72" s="19">
        <v>32163210</v>
      </c>
      <c r="G72" s="39"/>
    </row>
    <row r="73" spans="1:7" ht="15.75" x14ac:dyDescent="0.25">
      <c r="A73" s="17">
        <v>2</v>
      </c>
      <c r="B73" s="18" t="s">
        <v>38</v>
      </c>
      <c r="C73" s="26"/>
      <c r="D73" s="26"/>
      <c r="E73" s="26"/>
      <c r="F73" s="19">
        <v>804080</v>
      </c>
      <c r="G73" s="40"/>
    </row>
    <row r="74" spans="1:7" ht="15.75" x14ac:dyDescent="0.25">
      <c r="A74" s="17">
        <v>3</v>
      </c>
      <c r="B74" s="18" t="s">
        <v>227</v>
      </c>
      <c r="C74" s="26"/>
      <c r="D74" s="26"/>
      <c r="E74" s="26"/>
      <c r="F74" s="19">
        <v>0</v>
      </c>
      <c r="G74" s="40"/>
    </row>
    <row r="75" spans="1:7" ht="15.75" x14ac:dyDescent="0.25">
      <c r="A75" s="17">
        <v>4</v>
      </c>
      <c r="B75" s="18" t="s">
        <v>41</v>
      </c>
      <c r="C75" s="26"/>
      <c r="D75" s="26"/>
      <c r="E75" s="26"/>
      <c r="F75" s="19">
        <v>950000</v>
      </c>
      <c r="G75" s="40"/>
    </row>
    <row r="76" spans="1:7" ht="15.75" x14ac:dyDescent="0.25">
      <c r="A76" s="17">
        <v>5</v>
      </c>
      <c r="B76" s="18" t="s">
        <v>42</v>
      </c>
      <c r="C76" s="26"/>
      <c r="D76" s="26"/>
      <c r="E76" s="26"/>
      <c r="F76" s="19">
        <v>200000</v>
      </c>
      <c r="G76" s="40"/>
    </row>
    <row r="77" spans="1:7" ht="15.75" x14ac:dyDescent="0.25">
      <c r="A77" s="17"/>
      <c r="B77" s="18"/>
      <c r="C77" s="26"/>
      <c r="D77" s="26"/>
      <c r="E77" s="26"/>
      <c r="F77" s="19"/>
      <c r="G77" s="39">
        <f>SUM(F72:F76)</f>
        <v>34117290</v>
      </c>
    </row>
    <row r="78" spans="1:7" ht="15.75" x14ac:dyDescent="0.25">
      <c r="A78" s="17">
        <v>6</v>
      </c>
      <c r="B78" s="18" t="s">
        <v>269</v>
      </c>
      <c r="C78" s="18"/>
      <c r="D78" s="26"/>
      <c r="E78" s="38" t="s">
        <v>292</v>
      </c>
      <c r="F78" s="19"/>
      <c r="G78" s="41">
        <v>20000000</v>
      </c>
    </row>
    <row r="79" spans="1:7" ht="15.75" x14ac:dyDescent="0.25">
      <c r="A79" s="17">
        <v>7</v>
      </c>
      <c r="B79" s="18" t="s">
        <v>287</v>
      </c>
      <c r="C79" s="18"/>
      <c r="D79" s="18" t="s">
        <v>293</v>
      </c>
      <c r="E79" s="38" t="s">
        <v>294</v>
      </c>
      <c r="F79" s="19"/>
      <c r="G79" s="43">
        <f>125000000-G77-G78</f>
        <v>70882710</v>
      </c>
    </row>
    <row r="80" spans="1:7" ht="15.75" x14ac:dyDescent="0.25">
      <c r="A80" s="17"/>
      <c r="B80" s="18"/>
      <c r="C80" s="18"/>
      <c r="D80" s="18"/>
      <c r="E80" s="38"/>
      <c r="F80" s="19"/>
      <c r="G80" s="43"/>
    </row>
    <row r="81" spans="1:7" ht="15.75" x14ac:dyDescent="0.25">
      <c r="A81" s="17"/>
      <c r="B81" s="18"/>
      <c r="C81" s="18"/>
      <c r="D81" s="18"/>
      <c r="E81" s="13" t="s">
        <v>43</v>
      </c>
      <c r="F81" s="19"/>
      <c r="G81" s="44">
        <f>G77+G78+G79</f>
        <v>125000000</v>
      </c>
    </row>
    <row r="82" spans="1:7" ht="15.75" x14ac:dyDescent="0.25">
      <c r="A82" s="20"/>
      <c r="B82" s="16"/>
      <c r="C82" s="16"/>
      <c r="D82" s="16"/>
      <c r="E82" s="16"/>
      <c r="F82" s="21"/>
      <c r="G82" s="21"/>
    </row>
    <row r="83" spans="1:7" ht="15.75" x14ac:dyDescent="0.25">
      <c r="A83" s="20"/>
      <c r="B83" s="16" t="s">
        <v>296</v>
      </c>
      <c r="C83" s="16"/>
      <c r="D83" s="16"/>
      <c r="E83" s="16"/>
      <c r="F83" s="21"/>
      <c r="G83" s="16"/>
    </row>
    <row r="84" spans="1:7" ht="15.75" x14ac:dyDescent="0.25">
      <c r="A84" s="20"/>
      <c r="B84" s="16"/>
      <c r="C84" s="16"/>
      <c r="D84" s="16"/>
      <c r="E84" s="16"/>
      <c r="F84" s="21"/>
      <c r="G84" s="16"/>
    </row>
    <row r="85" spans="1:7" x14ac:dyDescent="0.25">
      <c r="A85" s="8"/>
      <c r="B85" s="8" t="s">
        <v>29</v>
      </c>
      <c r="C85" s="8" t="s">
        <v>31</v>
      </c>
      <c r="E85" s="8" t="s">
        <v>36</v>
      </c>
      <c r="F85" s="11"/>
    </row>
    <row r="86" spans="1:7" x14ac:dyDescent="0.25">
      <c r="A86" s="8"/>
      <c r="F86" s="11"/>
    </row>
    <row r="87" spans="1:7" x14ac:dyDescent="0.25">
      <c r="A87" s="8"/>
      <c r="F87" s="11"/>
    </row>
    <row r="88" spans="1:7" x14ac:dyDescent="0.25">
      <c r="A88" s="8"/>
      <c r="F88" s="11"/>
    </row>
    <row r="89" spans="1:7" x14ac:dyDescent="0.25">
      <c r="B89" s="28" t="s">
        <v>30</v>
      </c>
      <c r="C89" s="24" t="s">
        <v>32</v>
      </c>
      <c r="D89" s="24"/>
      <c r="E89" s="24" t="s">
        <v>3</v>
      </c>
      <c r="F89" s="45" t="s">
        <v>273</v>
      </c>
    </row>
    <row r="90" spans="1:7" x14ac:dyDescent="0.25">
      <c r="B90" s="8" t="s">
        <v>5</v>
      </c>
      <c r="C90" s="1" t="s">
        <v>33</v>
      </c>
      <c r="E90" s="1" t="s">
        <v>6</v>
      </c>
      <c r="F90" s="11" t="s">
        <v>37</v>
      </c>
    </row>
    <row r="95" spans="1:7" ht="15.75" x14ac:dyDescent="0.25">
      <c r="A95" s="2" t="s">
        <v>0</v>
      </c>
      <c r="B95" s="3"/>
      <c r="C95" s="3"/>
      <c r="D95" s="3"/>
      <c r="E95" s="3"/>
      <c r="F95" s="9"/>
      <c r="G95" s="4"/>
    </row>
    <row r="96" spans="1:7" ht="15.75" x14ac:dyDescent="0.25">
      <c r="A96" s="6" t="s">
        <v>295</v>
      </c>
      <c r="B96" s="2"/>
      <c r="C96" s="2"/>
      <c r="D96" s="2"/>
      <c r="E96" s="2"/>
      <c r="F96" s="10"/>
      <c r="G96" s="4"/>
    </row>
    <row r="97" spans="1:7" ht="15.75" x14ac:dyDescent="0.25">
      <c r="A97" s="6"/>
      <c r="B97" s="2"/>
      <c r="C97" s="2"/>
      <c r="D97" s="2"/>
      <c r="E97" s="2"/>
      <c r="F97" s="10"/>
      <c r="G97" s="4"/>
    </row>
    <row r="98" spans="1:7" ht="15.75" x14ac:dyDescent="0.25">
      <c r="A98" s="27" t="s">
        <v>298</v>
      </c>
      <c r="B98" s="27"/>
      <c r="C98" s="16"/>
      <c r="D98" s="16"/>
      <c r="E98" s="16"/>
      <c r="F98" s="21"/>
      <c r="G98" s="16"/>
    </row>
    <row r="99" spans="1:7" ht="15.75" x14ac:dyDescent="0.25">
      <c r="A99" s="27" t="s">
        <v>299</v>
      </c>
      <c r="B99" s="27"/>
      <c r="C99" s="16"/>
      <c r="D99" s="16"/>
      <c r="E99" s="16"/>
      <c r="F99" s="21"/>
      <c r="G99" s="16"/>
    </row>
    <row r="100" spans="1:7" ht="15.75" x14ac:dyDescent="0.25">
      <c r="A100" s="27" t="s">
        <v>300</v>
      </c>
      <c r="B100" s="27"/>
      <c r="C100" s="16"/>
      <c r="D100" s="16"/>
      <c r="E100" s="16"/>
      <c r="F100" s="21"/>
      <c r="G100" s="16"/>
    </row>
    <row r="101" spans="1:7" x14ac:dyDescent="0.25">
      <c r="F101" s="11"/>
    </row>
    <row r="102" spans="1:7" ht="15.75" x14ac:dyDescent="0.25">
      <c r="A102" s="12" t="s">
        <v>13</v>
      </c>
      <c r="B102" s="13" t="s">
        <v>12</v>
      </c>
      <c r="C102" s="14" t="s">
        <v>15</v>
      </c>
      <c r="D102" s="14" t="s">
        <v>281</v>
      </c>
      <c r="E102" s="14" t="s">
        <v>260</v>
      </c>
      <c r="F102" s="22" t="s">
        <v>8</v>
      </c>
      <c r="G102" s="12" t="s">
        <v>2</v>
      </c>
    </row>
    <row r="103" spans="1:7" ht="15.75" x14ac:dyDescent="0.25">
      <c r="A103" s="17">
        <v>1</v>
      </c>
      <c r="B103" s="18" t="s">
        <v>82</v>
      </c>
      <c r="C103" s="14"/>
      <c r="D103" s="14"/>
      <c r="E103" s="14"/>
      <c r="F103" s="19">
        <v>37250035</v>
      </c>
      <c r="G103" s="39"/>
    </row>
    <row r="104" spans="1:7" ht="15.75" x14ac:dyDescent="0.25">
      <c r="A104" s="17">
        <v>2</v>
      </c>
      <c r="B104" s="18" t="s">
        <v>38</v>
      </c>
      <c r="C104" s="26"/>
      <c r="D104" s="26"/>
      <c r="E104" s="26"/>
      <c r="F104" s="19">
        <v>931251</v>
      </c>
      <c r="G104" s="40"/>
    </row>
    <row r="105" spans="1:7" ht="15.75" x14ac:dyDescent="0.25">
      <c r="A105" s="17">
        <v>3</v>
      </c>
      <c r="B105" s="18" t="s">
        <v>227</v>
      </c>
      <c r="C105" s="26"/>
      <c r="D105" s="26"/>
      <c r="E105" s="26"/>
      <c r="F105" s="19">
        <v>0</v>
      </c>
      <c r="G105" s="40"/>
    </row>
    <row r="106" spans="1:7" ht="15.75" x14ac:dyDescent="0.25">
      <c r="A106" s="17">
        <v>4</v>
      </c>
      <c r="B106" s="18" t="s">
        <v>41</v>
      </c>
      <c r="C106" s="26"/>
      <c r="D106" s="26"/>
      <c r="E106" s="26"/>
      <c r="F106" s="19">
        <v>627500</v>
      </c>
      <c r="G106" s="40"/>
    </row>
    <row r="107" spans="1:7" ht="15.75" x14ac:dyDescent="0.25">
      <c r="A107" s="17">
        <v>5</v>
      </c>
      <c r="B107" s="18" t="s">
        <v>42</v>
      </c>
      <c r="C107" s="26"/>
      <c r="D107" s="26"/>
      <c r="E107" s="26"/>
      <c r="F107" s="19">
        <v>200000</v>
      </c>
      <c r="G107" s="40"/>
    </row>
    <row r="108" spans="1:7" ht="15.75" x14ac:dyDescent="0.25">
      <c r="A108" s="17"/>
      <c r="B108" s="18"/>
      <c r="C108" s="26"/>
      <c r="D108" s="26"/>
      <c r="E108" s="26"/>
      <c r="F108" s="19"/>
      <c r="G108" s="39">
        <f>SUM(F103:F107)</f>
        <v>39008786</v>
      </c>
    </row>
    <row r="109" spans="1:7" ht="15.75" x14ac:dyDescent="0.25">
      <c r="A109" s="17">
        <v>6</v>
      </c>
      <c r="B109" s="18" t="s">
        <v>285</v>
      </c>
      <c r="C109" s="18"/>
      <c r="D109" s="35" t="s">
        <v>301</v>
      </c>
      <c r="E109" s="38"/>
      <c r="F109" s="19"/>
      <c r="G109" s="41">
        <v>35980000</v>
      </c>
    </row>
    <row r="110" spans="1:7" ht="15.75" x14ac:dyDescent="0.25">
      <c r="A110" s="17">
        <v>7</v>
      </c>
      <c r="B110" s="18" t="s">
        <v>302</v>
      </c>
      <c r="C110" s="18"/>
      <c r="D110" s="35"/>
      <c r="E110" s="38"/>
      <c r="F110" s="19"/>
      <c r="G110" s="41">
        <v>25000000</v>
      </c>
    </row>
    <row r="111" spans="1:7" ht="15.75" x14ac:dyDescent="0.25">
      <c r="A111" s="17">
        <v>8</v>
      </c>
      <c r="B111" s="18" t="s">
        <v>287</v>
      </c>
      <c r="C111" s="18"/>
      <c r="D111" s="18" t="s">
        <v>303</v>
      </c>
      <c r="E111" s="36">
        <v>2582977888</v>
      </c>
      <c r="F111" s="19"/>
      <c r="G111" s="43">
        <f>100000000-G108-G109-G110</f>
        <v>11214</v>
      </c>
    </row>
    <row r="112" spans="1:7" ht="15.75" x14ac:dyDescent="0.25">
      <c r="A112" s="17"/>
      <c r="B112" s="18"/>
      <c r="C112" s="18"/>
      <c r="D112" s="18"/>
      <c r="E112" s="38"/>
      <c r="F112" s="19"/>
      <c r="G112" s="43"/>
    </row>
    <row r="113" spans="1:7" ht="15.75" x14ac:dyDescent="0.25">
      <c r="A113" s="17"/>
      <c r="B113" s="18"/>
      <c r="C113" s="18"/>
      <c r="D113" s="18"/>
      <c r="E113" s="13" t="s">
        <v>43</v>
      </c>
      <c r="F113" s="19"/>
      <c r="G113" s="44">
        <f>G108+G109+G110+G111</f>
        <v>100000000</v>
      </c>
    </row>
    <row r="114" spans="1:7" ht="15.75" x14ac:dyDescent="0.25">
      <c r="A114" s="20"/>
      <c r="B114" s="16"/>
      <c r="C114" s="16"/>
      <c r="D114" s="16"/>
      <c r="E114" s="16"/>
      <c r="F114" s="21"/>
      <c r="G114" s="21"/>
    </row>
    <row r="115" spans="1:7" ht="15.75" x14ac:dyDescent="0.25">
      <c r="A115" s="20"/>
      <c r="B115" s="16" t="s">
        <v>296</v>
      </c>
      <c r="C115" s="16"/>
      <c r="D115" s="16"/>
      <c r="E115" s="16"/>
      <c r="F115" s="21"/>
      <c r="G115" s="16"/>
    </row>
    <row r="116" spans="1:7" ht="15.75" x14ac:dyDescent="0.25">
      <c r="A116" s="20"/>
      <c r="B116" s="16"/>
      <c r="C116" s="16"/>
      <c r="D116" s="16"/>
      <c r="E116" s="16"/>
      <c r="F116" s="21"/>
      <c r="G116" s="16"/>
    </row>
    <row r="117" spans="1:7" x14ac:dyDescent="0.25">
      <c r="A117" s="8"/>
      <c r="B117" s="8" t="s">
        <v>29</v>
      </c>
      <c r="C117" s="8" t="s">
        <v>31</v>
      </c>
      <c r="E117" s="8" t="s">
        <v>36</v>
      </c>
      <c r="F117" s="11"/>
    </row>
    <row r="118" spans="1:7" x14ac:dyDescent="0.25">
      <c r="A118" s="8"/>
      <c r="F118" s="11"/>
    </row>
    <row r="119" spans="1:7" x14ac:dyDescent="0.25">
      <c r="A119" s="8"/>
      <c r="F119" s="11"/>
    </row>
    <row r="120" spans="1:7" x14ac:dyDescent="0.25">
      <c r="A120" s="8"/>
      <c r="F120" s="11"/>
    </row>
    <row r="121" spans="1:7" x14ac:dyDescent="0.25">
      <c r="B121" s="28" t="s">
        <v>30</v>
      </c>
      <c r="C121" s="24" t="s">
        <v>32</v>
      </c>
      <c r="D121" s="24"/>
      <c r="E121" s="24" t="s">
        <v>3</v>
      </c>
      <c r="F121" s="45" t="s">
        <v>273</v>
      </c>
    </row>
    <row r="122" spans="1:7" x14ac:dyDescent="0.25">
      <c r="B122" s="8" t="s">
        <v>5</v>
      </c>
      <c r="C122" s="1" t="s">
        <v>33</v>
      </c>
      <c r="E122" s="1" t="s">
        <v>6</v>
      </c>
      <c r="F122" s="11" t="s">
        <v>37</v>
      </c>
    </row>
    <row r="126" spans="1:7" ht="15.95" customHeight="1" x14ac:dyDescent="0.25">
      <c r="A126" s="2" t="s">
        <v>0</v>
      </c>
      <c r="B126" s="3"/>
      <c r="C126" s="3"/>
      <c r="D126" s="3"/>
      <c r="E126" s="3"/>
      <c r="F126" s="9"/>
      <c r="G126" s="4"/>
    </row>
    <row r="127" spans="1:7" ht="15.95" customHeight="1" x14ac:dyDescent="0.25">
      <c r="A127" s="6" t="s">
        <v>304</v>
      </c>
      <c r="B127" s="2"/>
      <c r="C127" s="2"/>
      <c r="D127" s="2"/>
      <c r="E127" s="2"/>
      <c r="F127" s="10"/>
      <c r="G127" s="4"/>
    </row>
    <row r="128" spans="1:7" ht="15.95" customHeight="1" x14ac:dyDescent="0.25">
      <c r="A128" s="6"/>
      <c r="B128" s="2"/>
      <c r="C128" s="2"/>
      <c r="D128" s="2"/>
      <c r="E128" s="2"/>
      <c r="F128" s="10"/>
      <c r="G128" s="4"/>
    </row>
    <row r="129" spans="1:7" ht="15.95" customHeight="1" x14ac:dyDescent="0.25">
      <c r="A129" s="27" t="s">
        <v>305</v>
      </c>
      <c r="B129" s="27"/>
      <c r="C129" s="16"/>
      <c r="D129" s="16"/>
      <c r="E129" s="16"/>
      <c r="F129" s="21"/>
      <c r="G129" s="16"/>
    </row>
    <row r="130" spans="1:7" ht="15.95" customHeight="1" x14ac:dyDescent="0.25">
      <c r="A130" s="27" t="s">
        <v>306</v>
      </c>
      <c r="B130" s="27"/>
      <c r="C130" s="16"/>
      <c r="D130" s="16"/>
      <c r="E130" s="16"/>
      <c r="F130" s="21"/>
      <c r="G130" s="16"/>
    </row>
    <row r="131" spans="1:7" ht="15.95" customHeight="1" x14ac:dyDescent="0.25">
      <c r="A131" s="27" t="s">
        <v>307</v>
      </c>
      <c r="B131" s="27"/>
      <c r="C131" s="16"/>
      <c r="D131" s="16"/>
      <c r="E131" s="16"/>
      <c r="F131" s="21"/>
      <c r="G131" s="16"/>
    </row>
    <row r="132" spans="1:7" ht="15.95" customHeight="1" x14ac:dyDescent="0.25">
      <c r="F132" s="11"/>
    </row>
    <row r="133" spans="1:7" ht="15.95" customHeight="1" x14ac:dyDescent="0.25">
      <c r="A133" s="12" t="s">
        <v>13</v>
      </c>
      <c r="B133" s="13" t="s">
        <v>12</v>
      </c>
      <c r="C133" s="14" t="s">
        <v>15</v>
      </c>
      <c r="D133" s="14" t="s">
        <v>281</v>
      </c>
      <c r="E133" s="14" t="s">
        <v>260</v>
      </c>
      <c r="F133" s="22" t="s">
        <v>8</v>
      </c>
      <c r="G133" s="12" t="s">
        <v>2</v>
      </c>
    </row>
    <row r="134" spans="1:7" ht="15.95" customHeight="1" x14ac:dyDescent="0.25">
      <c r="A134" s="17">
        <v>1</v>
      </c>
      <c r="B134" s="18" t="s">
        <v>82</v>
      </c>
      <c r="C134" s="14"/>
      <c r="D134" s="14"/>
      <c r="E134" s="14"/>
      <c r="F134" s="19">
        <v>0</v>
      </c>
      <c r="G134" s="39"/>
    </row>
    <row r="135" spans="1:7" ht="15.95" customHeight="1" x14ac:dyDescent="0.25">
      <c r="A135" s="17">
        <v>2</v>
      </c>
      <c r="B135" s="18" t="s">
        <v>38</v>
      </c>
      <c r="C135" s="26"/>
      <c r="D135" s="26"/>
      <c r="E135" s="26"/>
      <c r="F135" s="19">
        <v>0</v>
      </c>
      <c r="G135" s="40"/>
    </row>
    <row r="136" spans="1:7" ht="15.95" customHeight="1" x14ac:dyDescent="0.25">
      <c r="A136" s="17">
        <v>3</v>
      </c>
      <c r="B136" s="18" t="s">
        <v>227</v>
      </c>
      <c r="C136" s="26"/>
      <c r="D136" s="26"/>
      <c r="E136" s="26"/>
      <c r="F136" s="19">
        <v>0</v>
      </c>
      <c r="G136" s="40"/>
    </row>
    <row r="137" spans="1:7" ht="15.95" customHeight="1" x14ac:dyDescent="0.25">
      <c r="A137" s="17">
        <v>4</v>
      </c>
      <c r="B137" s="18" t="s">
        <v>41</v>
      </c>
      <c r="C137" s="26"/>
      <c r="D137" s="26"/>
      <c r="E137" s="26"/>
      <c r="F137" s="19">
        <v>1553971</v>
      </c>
      <c r="G137" s="40"/>
    </row>
    <row r="138" spans="1:7" ht="15.95" customHeight="1" x14ac:dyDescent="0.25">
      <c r="A138" s="17">
        <v>5</v>
      </c>
      <c r="B138" s="18" t="s">
        <v>42</v>
      </c>
      <c r="C138" s="26"/>
      <c r="D138" s="26"/>
      <c r="E138" s="26"/>
      <c r="F138" s="19">
        <v>200000</v>
      </c>
      <c r="G138" s="40"/>
    </row>
    <row r="139" spans="1:7" ht="15.95" customHeight="1" x14ac:dyDescent="0.25">
      <c r="A139" s="17"/>
      <c r="B139" s="18"/>
      <c r="C139" s="26"/>
      <c r="D139" s="26"/>
      <c r="E139" s="26"/>
      <c r="F139" s="19"/>
      <c r="G139" s="39">
        <f>SUM(F134:F138)</f>
        <v>1753971</v>
      </c>
    </row>
    <row r="140" spans="1:7" ht="15.95" customHeight="1" x14ac:dyDescent="0.25">
      <c r="A140" s="17">
        <v>6</v>
      </c>
      <c r="B140" s="18" t="s">
        <v>308</v>
      </c>
      <c r="C140" s="26" t="s">
        <v>309</v>
      </c>
      <c r="D140" s="35" t="s">
        <v>310</v>
      </c>
      <c r="E140" s="26"/>
      <c r="F140" s="19"/>
      <c r="G140" s="39">
        <v>24945450</v>
      </c>
    </row>
    <row r="141" spans="1:7" ht="15.95" customHeight="1" x14ac:dyDescent="0.25">
      <c r="A141" s="17">
        <v>7</v>
      </c>
      <c r="B141" s="18" t="s">
        <v>308</v>
      </c>
      <c r="C141" s="26" t="s">
        <v>311</v>
      </c>
      <c r="D141" s="35" t="s">
        <v>312</v>
      </c>
      <c r="E141" s="26"/>
      <c r="F141" s="19"/>
      <c r="G141" s="39">
        <v>14552000</v>
      </c>
    </row>
    <row r="142" spans="1:7" ht="15.95" customHeight="1" x14ac:dyDescent="0.25">
      <c r="A142" s="17">
        <v>8</v>
      </c>
      <c r="B142" s="18" t="s">
        <v>313</v>
      </c>
      <c r="C142" s="26" t="s">
        <v>314</v>
      </c>
      <c r="D142" s="26" t="s">
        <v>315</v>
      </c>
      <c r="E142" s="26"/>
      <c r="F142" s="19"/>
      <c r="G142" s="39">
        <v>9259950</v>
      </c>
    </row>
    <row r="143" spans="1:7" ht="15.95" customHeight="1" x14ac:dyDescent="0.25">
      <c r="A143" s="17">
        <v>9</v>
      </c>
      <c r="B143" s="18" t="s">
        <v>316</v>
      </c>
      <c r="C143" s="26" t="s">
        <v>317</v>
      </c>
      <c r="D143" s="26" t="s">
        <v>318</v>
      </c>
      <c r="E143" s="26"/>
      <c r="F143" s="19"/>
      <c r="G143" s="39">
        <v>24930700</v>
      </c>
    </row>
    <row r="144" spans="1:7" ht="15.95" customHeight="1" x14ac:dyDescent="0.25">
      <c r="A144" s="17">
        <v>10</v>
      </c>
      <c r="B144" s="18" t="s">
        <v>319</v>
      </c>
      <c r="C144" s="26" t="s">
        <v>320</v>
      </c>
      <c r="D144" s="26" t="s">
        <v>321</v>
      </c>
      <c r="E144" s="26"/>
      <c r="F144" s="19"/>
      <c r="G144" s="39">
        <v>13166950</v>
      </c>
    </row>
    <row r="145" spans="1:7" ht="15.95" customHeight="1" x14ac:dyDescent="0.25">
      <c r="A145" s="17">
        <v>11</v>
      </c>
      <c r="B145" s="18" t="s">
        <v>322</v>
      </c>
      <c r="C145" s="26" t="s">
        <v>323</v>
      </c>
      <c r="D145" s="26" t="s">
        <v>324</v>
      </c>
      <c r="E145" s="26"/>
      <c r="F145" s="19"/>
      <c r="G145" s="39">
        <v>14906000</v>
      </c>
    </row>
    <row r="146" spans="1:7" ht="15.95" customHeight="1" x14ac:dyDescent="0.25">
      <c r="A146" s="17">
        <v>12</v>
      </c>
      <c r="B146" s="18" t="s">
        <v>325</v>
      </c>
      <c r="C146" s="26" t="s">
        <v>326</v>
      </c>
      <c r="D146" s="26" t="s">
        <v>327</v>
      </c>
      <c r="E146" s="26"/>
      <c r="F146" s="19"/>
      <c r="G146" s="39">
        <v>9359800</v>
      </c>
    </row>
    <row r="147" spans="1:7" ht="15.95" customHeight="1" x14ac:dyDescent="0.25">
      <c r="A147" s="17">
        <v>13</v>
      </c>
      <c r="B147" s="18" t="s">
        <v>328</v>
      </c>
      <c r="C147" s="26" t="s">
        <v>329</v>
      </c>
      <c r="D147" s="26" t="s">
        <v>330</v>
      </c>
      <c r="E147" s="26"/>
      <c r="F147" s="19"/>
      <c r="G147" s="39">
        <v>7905600</v>
      </c>
    </row>
    <row r="148" spans="1:7" ht="15.95" customHeight="1" x14ac:dyDescent="0.25">
      <c r="A148" s="17">
        <v>14</v>
      </c>
      <c r="B148" s="18" t="s">
        <v>328</v>
      </c>
      <c r="C148" s="26" t="s">
        <v>331</v>
      </c>
      <c r="D148" s="26" t="s">
        <v>332</v>
      </c>
      <c r="E148" s="26"/>
      <c r="F148" s="19"/>
      <c r="G148" s="39">
        <v>9897700</v>
      </c>
    </row>
    <row r="149" spans="1:7" ht="15.95" customHeight="1" x14ac:dyDescent="0.25">
      <c r="A149" s="17">
        <v>15</v>
      </c>
      <c r="B149" s="18" t="s">
        <v>333</v>
      </c>
      <c r="C149" s="26" t="s">
        <v>334</v>
      </c>
      <c r="D149" s="26" t="s">
        <v>335</v>
      </c>
      <c r="E149" s="26"/>
      <c r="F149" s="19"/>
      <c r="G149" s="39">
        <v>12955300</v>
      </c>
    </row>
    <row r="150" spans="1:7" ht="15.95" customHeight="1" x14ac:dyDescent="0.25">
      <c r="A150" s="17">
        <v>16</v>
      </c>
      <c r="B150" s="18" t="s">
        <v>336</v>
      </c>
      <c r="C150" s="26" t="s">
        <v>337</v>
      </c>
      <c r="D150" s="26" t="s">
        <v>338</v>
      </c>
      <c r="E150" s="26"/>
      <c r="F150" s="19"/>
      <c r="G150" s="39">
        <v>9169400</v>
      </c>
    </row>
    <row r="151" spans="1:7" ht="15.95" customHeight="1" x14ac:dyDescent="0.25">
      <c r="A151" s="17">
        <v>17</v>
      </c>
      <c r="B151" s="18" t="s">
        <v>319</v>
      </c>
      <c r="C151" s="26" t="s">
        <v>339</v>
      </c>
      <c r="D151" s="26" t="s">
        <v>340</v>
      </c>
      <c r="E151" s="26"/>
      <c r="F151" s="19"/>
      <c r="G151" s="39">
        <v>11693700</v>
      </c>
    </row>
    <row r="152" spans="1:7" ht="15.95" customHeight="1" x14ac:dyDescent="0.25">
      <c r="A152" s="17">
        <v>18</v>
      </c>
      <c r="B152" s="18" t="s">
        <v>342</v>
      </c>
      <c r="C152" s="26"/>
      <c r="D152" s="26"/>
      <c r="E152" s="26"/>
      <c r="F152" s="19"/>
      <c r="G152" s="39">
        <v>5108900</v>
      </c>
    </row>
    <row r="153" spans="1:7" ht="15.95" customHeight="1" x14ac:dyDescent="0.25">
      <c r="A153" s="17">
        <v>19</v>
      </c>
      <c r="B153" s="18" t="s">
        <v>287</v>
      </c>
      <c r="C153" s="18"/>
      <c r="D153" s="18" t="s">
        <v>341</v>
      </c>
      <c r="E153" s="36">
        <v>3881020309</v>
      </c>
      <c r="F153" s="19"/>
      <c r="G153" s="43">
        <f>183660530-G139-G140-G141-G142-G143-G144-G145-G146-G147-G148-G149-G150-G151-G152</f>
        <v>14055109</v>
      </c>
    </row>
    <row r="154" spans="1:7" ht="15.95" customHeight="1" x14ac:dyDescent="0.25">
      <c r="A154" s="17"/>
      <c r="B154" s="18"/>
      <c r="C154" s="18"/>
      <c r="D154" s="18"/>
      <c r="E154" s="38"/>
      <c r="F154" s="19"/>
      <c r="G154" s="43"/>
    </row>
    <row r="155" spans="1:7" ht="15.95" customHeight="1" x14ac:dyDescent="0.25">
      <c r="A155" s="17"/>
      <c r="B155" s="18"/>
      <c r="C155" s="18"/>
      <c r="D155" s="18"/>
      <c r="E155" s="13" t="s">
        <v>43</v>
      </c>
      <c r="F155" s="19"/>
      <c r="G155" s="44">
        <f>G139+G140+G141+G142+G143+G144+G145+G146+G147+G148+G149+G150+G151+G152+G153</f>
        <v>183660530</v>
      </c>
    </row>
    <row r="156" spans="1:7" ht="15.95" customHeight="1" x14ac:dyDescent="0.25">
      <c r="A156" s="20"/>
      <c r="B156" s="16"/>
      <c r="C156" s="16"/>
      <c r="D156" s="16"/>
      <c r="E156" s="16"/>
      <c r="F156" s="21"/>
      <c r="G156" s="21"/>
    </row>
    <row r="157" spans="1:7" ht="15.95" customHeight="1" x14ac:dyDescent="0.25">
      <c r="A157" s="20"/>
      <c r="B157" s="16" t="s">
        <v>343</v>
      </c>
      <c r="C157" s="16"/>
      <c r="D157" s="16"/>
      <c r="E157" s="16"/>
      <c r="F157" s="21"/>
      <c r="G157" s="16"/>
    </row>
    <row r="158" spans="1:7" ht="15.95" customHeight="1" x14ac:dyDescent="0.25">
      <c r="A158" s="20"/>
      <c r="B158" s="16"/>
      <c r="C158" s="16"/>
      <c r="D158" s="16"/>
      <c r="E158" s="16"/>
      <c r="F158" s="21"/>
      <c r="G158" s="16"/>
    </row>
    <row r="159" spans="1:7" ht="15.95" customHeight="1" x14ac:dyDescent="0.25">
      <c r="A159" s="8"/>
      <c r="B159" s="8" t="s">
        <v>29</v>
      </c>
      <c r="C159" s="8" t="s">
        <v>31</v>
      </c>
      <c r="E159" s="8" t="s">
        <v>36</v>
      </c>
      <c r="F159" s="11"/>
    </row>
    <row r="160" spans="1:7" ht="15.95" customHeight="1" x14ac:dyDescent="0.25">
      <c r="A160" s="8"/>
      <c r="F160" s="11"/>
    </row>
    <row r="161" spans="1:7" ht="15.95" customHeight="1" x14ac:dyDescent="0.25">
      <c r="A161" s="8"/>
      <c r="F161" s="11"/>
    </row>
    <row r="162" spans="1:7" ht="15.95" customHeight="1" x14ac:dyDescent="0.25">
      <c r="A162" s="8"/>
      <c r="F162" s="11"/>
    </row>
    <row r="163" spans="1:7" ht="15.95" customHeight="1" x14ac:dyDescent="0.25">
      <c r="B163" s="28" t="s">
        <v>30</v>
      </c>
      <c r="C163" s="24" t="s">
        <v>32</v>
      </c>
      <c r="D163" s="24"/>
      <c r="E163" s="24" t="s">
        <v>3</v>
      </c>
      <c r="F163" s="45" t="s">
        <v>273</v>
      </c>
    </row>
    <row r="164" spans="1:7" ht="15.95" customHeight="1" x14ac:dyDescent="0.25">
      <c r="B164" s="8" t="s">
        <v>5</v>
      </c>
      <c r="C164" s="1" t="s">
        <v>33</v>
      </c>
      <c r="E164" s="1" t="s">
        <v>6</v>
      </c>
      <c r="F164" s="11" t="s">
        <v>37</v>
      </c>
    </row>
    <row r="165" spans="1:7" ht="15.95" customHeight="1" x14ac:dyDescent="0.25"/>
    <row r="166" spans="1:7" ht="20.100000000000001" customHeight="1" x14ac:dyDescent="0.25"/>
    <row r="168" spans="1:7" ht="20.100000000000001" customHeight="1" x14ac:dyDescent="0.25">
      <c r="A168" s="2" t="s">
        <v>0</v>
      </c>
      <c r="B168" s="3"/>
      <c r="C168" s="3"/>
      <c r="D168" s="3"/>
      <c r="E168" s="3"/>
      <c r="F168" s="9"/>
      <c r="G168" s="4"/>
    </row>
    <row r="169" spans="1:7" ht="20.100000000000001" customHeight="1" x14ac:dyDescent="0.25">
      <c r="A169" s="6" t="s">
        <v>355</v>
      </c>
      <c r="B169" s="2"/>
      <c r="C169" s="2"/>
      <c r="D169" s="2"/>
      <c r="E169" s="2"/>
      <c r="F169" s="10"/>
      <c r="G169" s="4"/>
    </row>
    <row r="170" spans="1:7" ht="20.100000000000001" customHeight="1" x14ac:dyDescent="0.25">
      <c r="A170" s="6"/>
      <c r="B170" s="2"/>
      <c r="C170" s="2"/>
      <c r="D170" s="2"/>
      <c r="E170" s="2"/>
      <c r="F170" s="10"/>
      <c r="G170" s="4"/>
    </row>
    <row r="171" spans="1:7" ht="20.100000000000001" customHeight="1" x14ac:dyDescent="0.25">
      <c r="A171" s="27" t="s">
        <v>344</v>
      </c>
      <c r="B171" s="27"/>
      <c r="C171" s="16"/>
      <c r="D171" s="16"/>
      <c r="E171" s="16"/>
      <c r="F171" s="21"/>
      <c r="G171" s="16"/>
    </row>
    <row r="172" spans="1:7" ht="20.100000000000001" customHeight="1" x14ac:dyDescent="0.25">
      <c r="A172" s="27" t="s">
        <v>345</v>
      </c>
      <c r="B172" s="27"/>
      <c r="C172" s="16"/>
      <c r="D172" s="16"/>
      <c r="E172" s="16"/>
      <c r="F172" s="21"/>
      <c r="G172" s="16"/>
    </row>
    <row r="173" spans="1:7" ht="20.100000000000001" customHeight="1" x14ac:dyDescent="0.25">
      <c r="A173" s="27" t="s">
        <v>346</v>
      </c>
      <c r="B173" s="27"/>
      <c r="C173" s="16"/>
      <c r="D173" s="16"/>
      <c r="E173" s="16"/>
      <c r="F173" s="21"/>
      <c r="G173" s="16"/>
    </row>
    <row r="174" spans="1:7" ht="20.100000000000001" customHeight="1" x14ac:dyDescent="0.25">
      <c r="F174" s="11"/>
    </row>
    <row r="175" spans="1:7" ht="20.100000000000001" customHeight="1" x14ac:dyDescent="0.25">
      <c r="A175" s="12" t="s">
        <v>13</v>
      </c>
      <c r="B175" s="13" t="s">
        <v>12</v>
      </c>
      <c r="C175" s="14" t="s">
        <v>15</v>
      </c>
      <c r="D175" s="14" t="s">
        <v>281</v>
      </c>
      <c r="E175" s="14" t="s">
        <v>260</v>
      </c>
      <c r="F175" s="22" t="s">
        <v>8</v>
      </c>
      <c r="G175" s="12" t="s">
        <v>2</v>
      </c>
    </row>
    <row r="176" spans="1:7" ht="20.100000000000001" customHeight="1" x14ac:dyDescent="0.25">
      <c r="A176" s="17">
        <v>1</v>
      </c>
      <c r="B176" s="18" t="s">
        <v>82</v>
      </c>
      <c r="C176" s="14"/>
      <c r="D176" s="14"/>
      <c r="E176" s="14"/>
      <c r="F176" s="19">
        <v>0</v>
      </c>
      <c r="G176" s="39"/>
    </row>
    <row r="177" spans="1:7" ht="20.100000000000001" customHeight="1" x14ac:dyDescent="0.25">
      <c r="A177" s="17">
        <v>2</v>
      </c>
      <c r="B177" s="18" t="s">
        <v>38</v>
      </c>
      <c r="C177" s="26"/>
      <c r="D177" s="26"/>
      <c r="E177" s="26"/>
      <c r="F177" s="19">
        <v>0</v>
      </c>
      <c r="G177" s="40"/>
    </row>
    <row r="178" spans="1:7" ht="20.100000000000001" customHeight="1" x14ac:dyDescent="0.25">
      <c r="A178" s="17">
        <v>3</v>
      </c>
      <c r="B178" s="18" t="s">
        <v>227</v>
      </c>
      <c r="C178" s="26"/>
      <c r="D178" s="26"/>
      <c r="E178" s="26"/>
      <c r="F178" s="19">
        <v>0</v>
      </c>
      <c r="G178" s="40"/>
    </row>
    <row r="179" spans="1:7" ht="20.100000000000001" customHeight="1" x14ac:dyDescent="0.25">
      <c r="A179" s="17">
        <v>4</v>
      </c>
      <c r="B179" s="18" t="s">
        <v>41</v>
      </c>
      <c r="C179" s="26"/>
      <c r="D179" s="26"/>
      <c r="E179" s="26"/>
      <c r="F179" s="19">
        <v>0</v>
      </c>
      <c r="G179" s="40"/>
    </row>
    <row r="180" spans="1:7" ht="20.100000000000001" customHeight="1" x14ac:dyDescent="0.25">
      <c r="A180" s="17">
        <v>5</v>
      </c>
      <c r="B180" s="18" t="s">
        <v>42</v>
      </c>
      <c r="C180" s="26"/>
      <c r="D180" s="26"/>
      <c r="E180" s="26"/>
      <c r="F180" s="19">
        <v>0</v>
      </c>
      <c r="G180" s="40"/>
    </row>
    <row r="181" spans="1:7" ht="20.100000000000001" customHeight="1" x14ac:dyDescent="0.25">
      <c r="A181" s="17"/>
      <c r="B181" s="18"/>
      <c r="C181" s="26"/>
      <c r="D181" s="26"/>
      <c r="E181" s="26"/>
      <c r="F181" s="19"/>
      <c r="G181" s="39">
        <f>SUM(F176:F180)</f>
        <v>0</v>
      </c>
    </row>
    <row r="182" spans="1:7" ht="20.100000000000001" customHeight="1" x14ac:dyDescent="0.25">
      <c r="A182" s="17">
        <v>6</v>
      </c>
      <c r="B182" s="18" t="s">
        <v>348</v>
      </c>
      <c r="C182" s="26" t="s">
        <v>347</v>
      </c>
      <c r="D182" s="26" t="s">
        <v>349</v>
      </c>
      <c r="E182" s="26"/>
      <c r="F182" s="19"/>
      <c r="G182" s="39">
        <v>48996000</v>
      </c>
    </row>
    <row r="183" spans="1:7" ht="20.100000000000001" customHeight="1" x14ac:dyDescent="0.25">
      <c r="A183" s="17">
        <v>7</v>
      </c>
      <c r="B183" s="18" t="s">
        <v>342</v>
      </c>
      <c r="C183" s="26"/>
      <c r="D183" s="26" t="s">
        <v>350</v>
      </c>
      <c r="E183" s="26"/>
      <c r="F183" s="19"/>
      <c r="G183" s="39">
        <v>14146451</v>
      </c>
    </row>
    <row r="184" spans="1:7" ht="20.100000000000001" customHeight="1" x14ac:dyDescent="0.25">
      <c r="A184" s="17">
        <v>8</v>
      </c>
      <c r="B184" s="18" t="s">
        <v>353</v>
      </c>
      <c r="C184" s="18"/>
      <c r="D184" s="18" t="s">
        <v>351</v>
      </c>
      <c r="E184" s="36" t="s">
        <v>352</v>
      </c>
      <c r="F184" s="19"/>
      <c r="G184" s="46">
        <f>SUM(G182:G183)</f>
        <v>63142451</v>
      </c>
    </row>
    <row r="185" spans="1:7" ht="20.100000000000001" customHeight="1" x14ac:dyDescent="0.25">
      <c r="A185" s="17"/>
      <c r="B185" s="18"/>
      <c r="C185" s="18"/>
      <c r="D185" s="18"/>
      <c r="E185" s="38"/>
      <c r="F185" s="19"/>
      <c r="G185" s="43"/>
    </row>
    <row r="186" spans="1:7" ht="20.100000000000001" customHeight="1" x14ac:dyDescent="0.25">
      <c r="A186" s="17"/>
      <c r="B186" s="18"/>
      <c r="C186" s="18"/>
      <c r="D186" s="18"/>
      <c r="E186" s="13" t="s">
        <v>43</v>
      </c>
      <c r="F186" s="19"/>
      <c r="G186" s="44"/>
    </row>
    <row r="187" spans="1:7" ht="20.100000000000001" customHeight="1" x14ac:dyDescent="0.25">
      <c r="A187" s="20"/>
      <c r="B187" s="16"/>
      <c r="C187" s="16"/>
      <c r="D187" s="16"/>
      <c r="E187" s="16"/>
      <c r="F187" s="21"/>
      <c r="G187" s="21"/>
    </row>
    <row r="188" spans="1:7" ht="20.100000000000001" customHeight="1" x14ac:dyDescent="0.25">
      <c r="A188" s="20"/>
      <c r="B188" s="16" t="s">
        <v>354</v>
      </c>
      <c r="C188" s="16"/>
      <c r="D188" s="16"/>
      <c r="E188" s="16"/>
      <c r="F188" s="21"/>
      <c r="G188" s="16"/>
    </row>
    <row r="189" spans="1:7" ht="20.100000000000001" customHeight="1" x14ac:dyDescent="0.25">
      <c r="A189" s="20"/>
      <c r="B189" s="16"/>
      <c r="C189" s="16"/>
      <c r="D189" s="16"/>
      <c r="E189" s="16"/>
      <c r="F189" s="21"/>
      <c r="G189" s="16"/>
    </row>
    <row r="190" spans="1:7" ht="20.100000000000001" customHeight="1" x14ac:dyDescent="0.25">
      <c r="A190" s="8"/>
      <c r="B190" s="8" t="s">
        <v>29</v>
      </c>
      <c r="C190" s="8" t="s">
        <v>31</v>
      </c>
      <c r="E190" s="8" t="s">
        <v>36</v>
      </c>
      <c r="F190" s="11"/>
    </row>
    <row r="191" spans="1:7" ht="20.100000000000001" customHeight="1" x14ac:dyDescent="0.25">
      <c r="A191" s="8"/>
      <c r="F191" s="11"/>
    </row>
    <row r="192" spans="1:7" ht="20.100000000000001" customHeight="1" x14ac:dyDescent="0.25">
      <c r="A192" s="8"/>
      <c r="F192" s="11"/>
    </row>
    <row r="193" spans="1:6" ht="20.100000000000001" customHeight="1" x14ac:dyDescent="0.25">
      <c r="A193" s="8"/>
      <c r="F193" s="11"/>
    </row>
    <row r="194" spans="1:6" ht="20.100000000000001" customHeight="1" x14ac:dyDescent="0.25">
      <c r="B194" s="28" t="s">
        <v>30</v>
      </c>
      <c r="C194" s="24" t="s">
        <v>32</v>
      </c>
      <c r="D194" s="24"/>
      <c r="E194" s="24" t="s">
        <v>3</v>
      </c>
      <c r="F194" s="45" t="s">
        <v>273</v>
      </c>
    </row>
    <row r="195" spans="1:6" ht="20.100000000000001" customHeight="1" x14ac:dyDescent="0.25">
      <c r="B195" s="8" t="s">
        <v>5</v>
      </c>
      <c r="C195" s="1" t="s">
        <v>33</v>
      </c>
      <c r="E195" s="1" t="s">
        <v>6</v>
      </c>
      <c r="F195" s="11" t="s">
        <v>37</v>
      </c>
    </row>
    <row r="196" spans="1:6" ht="20.100000000000001" customHeight="1" x14ac:dyDescent="0.25"/>
    <row r="197" spans="1:6" ht="24.95" customHeight="1" x14ac:dyDescent="0.25"/>
  </sheetData>
  <pageMargins left="0.7" right="0.7" top="0.75" bottom="0.75" header="0.3" footer="0.3"/>
  <pageSetup paperSize="5" scale="80" orientation="landscape" horizontalDpi="4294967292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9"/>
  <sheetViews>
    <sheetView topLeftCell="A260" zoomScale="70" zoomScaleNormal="70" workbookViewId="0">
      <selection activeCell="J273" sqref="J273"/>
    </sheetView>
  </sheetViews>
  <sheetFormatPr defaultRowHeight="15" x14ac:dyDescent="0.25"/>
  <cols>
    <col min="1" max="1" width="7.140625" style="1" customWidth="1"/>
    <col min="2" max="2" width="61.140625" style="1" customWidth="1"/>
    <col min="3" max="3" width="25.5703125" style="1" customWidth="1"/>
    <col min="4" max="4" width="31.42578125" style="1" customWidth="1"/>
    <col min="5" max="5" width="26" style="1" customWidth="1"/>
    <col min="6" max="6" width="19.140625" style="1" customWidth="1"/>
    <col min="7" max="7" width="23.5703125" style="1" customWidth="1"/>
    <col min="8" max="16384" width="9.140625" style="1"/>
  </cols>
  <sheetData>
    <row r="1" spans="1:7" ht="20.100000000000001" customHeight="1" x14ac:dyDescent="0.25"/>
    <row r="3" spans="1:7" ht="20.100000000000001" customHeight="1" x14ac:dyDescent="0.25">
      <c r="A3" s="2" t="s">
        <v>0</v>
      </c>
      <c r="B3" s="3"/>
      <c r="C3" s="3"/>
      <c r="D3" s="3"/>
      <c r="E3" s="3"/>
      <c r="F3" s="9"/>
      <c r="G3" s="4"/>
    </row>
    <row r="4" spans="1:7" ht="20.100000000000001" customHeight="1" x14ac:dyDescent="0.25">
      <c r="A4" s="6" t="s">
        <v>358</v>
      </c>
      <c r="B4" s="2"/>
      <c r="C4" s="2"/>
      <c r="D4" s="2"/>
      <c r="E4" s="2"/>
      <c r="F4" s="10"/>
      <c r="G4" s="4"/>
    </row>
    <row r="5" spans="1:7" ht="20.100000000000001" customHeight="1" x14ac:dyDescent="0.25">
      <c r="A5" s="6"/>
      <c r="B5" s="2"/>
      <c r="C5" s="2"/>
      <c r="D5" s="2"/>
      <c r="E5" s="2"/>
      <c r="F5" s="10"/>
      <c r="G5" s="4"/>
    </row>
    <row r="6" spans="1:7" ht="20.100000000000001" customHeight="1" x14ac:dyDescent="0.25">
      <c r="A6" s="27" t="s">
        <v>344</v>
      </c>
      <c r="B6" s="27"/>
      <c r="C6" s="16"/>
      <c r="D6" s="16"/>
      <c r="E6" s="16"/>
      <c r="F6" s="21"/>
      <c r="G6" s="16"/>
    </row>
    <row r="7" spans="1:7" ht="20.100000000000001" customHeight="1" x14ac:dyDescent="0.25">
      <c r="A7" s="27" t="s">
        <v>356</v>
      </c>
      <c r="B7" s="27"/>
      <c r="C7" s="16"/>
      <c r="D7" s="16"/>
      <c r="E7" s="16"/>
      <c r="F7" s="21"/>
      <c r="G7" s="16"/>
    </row>
    <row r="8" spans="1:7" ht="20.100000000000001" customHeight="1" x14ac:dyDescent="0.25">
      <c r="A8" s="27" t="s">
        <v>346</v>
      </c>
      <c r="B8" s="27"/>
      <c r="C8" s="16"/>
      <c r="D8" s="16"/>
      <c r="E8" s="16"/>
      <c r="F8" s="21"/>
      <c r="G8" s="16"/>
    </row>
    <row r="9" spans="1:7" ht="20.100000000000001" customHeight="1" x14ac:dyDescent="0.25">
      <c r="F9" s="11"/>
    </row>
    <row r="10" spans="1:7" ht="20.100000000000001" customHeight="1" x14ac:dyDescent="0.25">
      <c r="A10" s="12" t="s">
        <v>13</v>
      </c>
      <c r="B10" s="13" t="s">
        <v>12</v>
      </c>
      <c r="C10" s="14" t="s">
        <v>15</v>
      </c>
      <c r="D10" s="14" t="s">
        <v>281</v>
      </c>
      <c r="E10" s="14" t="s">
        <v>260</v>
      </c>
      <c r="F10" s="22" t="s">
        <v>8</v>
      </c>
      <c r="G10" s="12" t="s">
        <v>2</v>
      </c>
    </row>
    <row r="11" spans="1:7" ht="20.100000000000001" customHeight="1" x14ac:dyDescent="0.25">
      <c r="A11" s="17">
        <v>1</v>
      </c>
      <c r="B11" s="18" t="s">
        <v>82</v>
      </c>
      <c r="C11" s="14"/>
      <c r="D11" s="14"/>
      <c r="E11" s="14"/>
      <c r="F11" s="19">
        <v>123200000</v>
      </c>
      <c r="G11" s="39"/>
    </row>
    <row r="12" spans="1:7" ht="20.100000000000001" customHeight="1" x14ac:dyDescent="0.25">
      <c r="A12" s="17">
        <v>2</v>
      </c>
      <c r="B12" s="18" t="s">
        <v>38</v>
      </c>
      <c r="C12" s="26"/>
      <c r="D12" s="26"/>
      <c r="E12" s="26"/>
      <c r="F12" s="19">
        <v>3080000</v>
      </c>
      <c r="G12" s="40"/>
    </row>
    <row r="13" spans="1:7" ht="20.100000000000001" customHeight="1" x14ac:dyDescent="0.25">
      <c r="A13" s="17">
        <v>3</v>
      </c>
      <c r="B13" s="18" t="s">
        <v>227</v>
      </c>
      <c r="C13" s="26"/>
      <c r="D13" s="26"/>
      <c r="E13" s="26"/>
      <c r="F13" s="19">
        <v>838710</v>
      </c>
      <c r="G13" s="40"/>
    </row>
    <row r="14" spans="1:7" ht="20.100000000000001" customHeight="1" x14ac:dyDescent="0.25">
      <c r="A14" s="17">
        <v>4</v>
      </c>
      <c r="B14" s="18" t="s">
        <v>41</v>
      </c>
      <c r="C14" s="26"/>
      <c r="D14" s="26"/>
      <c r="E14" s="26"/>
      <c r="F14" s="19">
        <v>2331443</v>
      </c>
      <c r="G14" s="40"/>
    </row>
    <row r="15" spans="1:7" ht="20.100000000000001" customHeight="1" x14ac:dyDescent="0.25">
      <c r="A15" s="17">
        <v>5</v>
      </c>
      <c r="B15" s="18" t="s">
        <v>42</v>
      </c>
      <c r="C15" s="26"/>
      <c r="D15" s="26"/>
      <c r="E15" s="26"/>
      <c r="F15" s="19">
        <v>200000</v>
      </c>
      <c r="G15" s="40"/>
    </row>
    <row r="16" spans="1:7" ht="20.100000000000001" customHeight="1" x14ac:dyDescent="0.25">
      <c r="A16" s="17"/>
      <c r="B16" s="18"/>
      <c r="C16" s="26"/>
      <c r="D16" s="26"/>
      <c r="E16" s="26"/>
      <c r="F16" s="19"/>
      <c r="G16" s="39">
        <f>SUM(F11:F15)</f>
        <v>129650153</v>
      </c>
    </row>
    <row r="17" spans="1:7" ht="20.100000000000001" customHeight="1" x14ac:dyDescent="0.25">
      <c r="A17" s="17">
        <v>6</v>
      </c>
      <c r="B17" s="18" t="s">
        <v>364</v>
      </c>
      <c r="C17" s="26"/>
      <c r="D17" s="35" t="s">
        <v>365</v>
      </c>
      <c r="E17" s="26"/>
      <c r="F17" s="19"/>
      <c r="G17" s="39">
        <v>45557200</v>
      </c>
    </row>
    <row r="18" spans="1:7" ht="20.100000000000001" customHeight="1" x14ac:dyDescent="0.25">
      <c r="A18" s="17">
        <v>7</v>
      </c>
      <c r="B18" s="18" t="s">
        <v>166</v>
      </c>
      <c r="C18" s="26" t="s">
        <v>362</v>
      </c>
      <c r="D18" s="35" t="s">
        <v>363</v>
      </c>
      <c r="E18" s="26"/>
      <c r="F18" s="19"/>
      <c r="G18" s="39">
        <v>30877600</v>
      </c>
    </row>
    <row r="19" spans="1:7" ht="20.100000000000001" customHeight="1" x14ac:dyDescent="0.25">
      <c r="A19" s="17">
        <v>8</v>
      </c>
      <c r="B19" s="18" t="s">
        <v>359</v>
      </c>
      <c r="C19" s="26"/>
      <c r="D19" s="35" t="s">
        <v>361</v>
      </c>
      <c r="E19" s="26"/>
      <c r="F19" s="19"/>
      <c r="G19" s="39">
        <v>47290000</v>
      </c>
    </row>
    <row r="20" spans="1:7" ht="20.100000000000001" customHeight="1" x14ac:dyDescent="0.25">
      <c r="A20" s="17">
        <v>9</v>
      </c>
      <c r="B20" s="18" t="s">
        <v>360</v>
      </c>
      <c r="C20" s="26"/>
      <c r="D20" s="26"/>
      <c r="E20" s="26"/>
      <c r="F20" s="19"/>
      <c r="G20" s="39">
        <v>46277100</v>
      </c>
    </row>
    <row r="21" spans="1:7" ht="20.100000000000001" customHeight="1" x14ac:dyDescent="0.25">
      <c r="A21" s="17"/>
      <c r="B21" s="18"/>
      <c r="C21" s="18"/>
      <c r="D21" s="18"/>
      <c r="E21" s="13" t="s">
        <v>43</v>
      </c>
      <c r="F21" s="19"/>
      <c r="G21" s="44">
        <f>G16+G17+G18+G19+G20</f>
        <v>299652053</v>
      </c>
    </row>
    <row r="22" spans="1:7" ht="20.100000000000001" customHeight="1" x14ac:dyDescent="0.25">
      <c r="A22" s="20"/>
      <c r="B22" s="16"/>
      <c r="C22" s="16"/>
      <c r="D22" s="16"/>
      <c r="E22" s="16"/>
      <c r="F22" s="21"/>
      <c r="G22" s="21"/>
    </row>
    <row r="23" spans="1:7" ht="20.100000000000001" customHeight="1" x14ac:dyDescent="0.25">
      <c r="A23" s="20"/>
      <c r="B23" s="16" t="s">
        <v>357</v>
      </c>
      <c r="C23" s="16"/>
      <c r="D23" s="16"/>
      <c r="E23" s="16"/>
      <c r="F23" s="21"/>
      <c r="G23" s="16"/>
    </row>
    <row r="24" spans="1:7" ht="20.100000000000001" customHeight="1" x14ac:dyDescent="0.25">
      <c r="A24" s="20"/>
      <c r="B24" s="16"/>
      <c r="C24" s="16"/>
      <c r="D24" s="16"/>
      <c r="E24" s="16"/>
      <c r="F24" s="21"/>
      <c r="G24" s="16"/>
    </row>
    <row r="25" spans="1:7" ht="20.100000000000001" customHeight="1" x14ac:dyDescent="0.25">
      <c r="A25" s="8"/>
      <c r="B25" s="8" t="s">
        <v>29</v>
      </c>
      <c r="C25" s="8" t="s">
        <v>31</v>
      </c>
      <c r="E25" s="8" t="s">
        <v>36</v>
      </c>
      <c r="F25" s="11"/>
    </row>
    <row r="26" spans="1:7" ht="20.100000000000001" customHeight="1" x14ac:dyDescent="0.25">
      <c r="A26" s="8"/>
      <c r="F26" s="11"/>
    </row>
    <row r="27" spans="1:7" ht="20.100000000000001" customHeight="1" x14ac:dyDescent="0.25">
      <c r="A27" s="8"/>
      <c r="F27" s="11"/>
    </row>
    <row r="28" spans="1:7" x14ac:dyDescent="0.25">
      <c r="A28" s="8"/>
      <c r="F28" s="11"/>
    </row>
    <row r="29" spans="1:7" x14ac:dyDescent="0.25">
      <c r="B29" s="28" t="s">
        <v>30</v>
      </c>
      <c r="C29" s="24" t="s">
        <v>32</v>
      </c>
      <c r="D29" s="24"/>
      <c r="E29" s="24" t="s">
        <v>3</v>
      </c>
      <c r="F29" s="45" t="s">
        <v>273</v>
      </c>
    </row>
    <row r="30" spans="1:7" x14ac:dyDescent="0.25">
      <c r="B30" s="8" t="s">
        <v>5</v>
      </c>
      <c r="C30" s="1" t="s">
        <v>33</v>
      </c>
      <c r="E30" s="1" t="s">
        <v>6</v>
      </c>
      <c r="F30" s="11" t="s">
        <v>37</v>
      </c>
    </row>
    <row r="34" spans="1:7" ht="20.100000000000001" customHeight="1" x14ac:dyDescent="0.25">
      <c r="A34" s="2" t="s">
        <v>0</v>
      </c>
      <c r="B34" s="3"/>
      <c r="C34" s="3"/>
      <c r="D34" s="3"/>
      <c r="E34" s="3"/>
      <c r="F34" s="9"/>
      <c r="G34" s="4"/>
    </row>
    <row r="35" spans="1:7" ht="20.100000000000001" customHeight="1" x14ac:dyDescent="0.25">
      <c r="A35" s="6" t="s">
        <v>366</v>
      </c>
      <c r="B35" s="2"/>
      <c r="C35" s="2"/>
      <c r="D35" s="2"/>
      <c r="E35" s="2"/>
      <c r="F35" s="10"/>
      <c r="G35" s="4"/>
    </row>
    <row r="36" spans="1:7" ht="20.100000000000001" customHeight="1" x14ac:dyDescent="0.25">
      <c r="A36" s="6"/>
      <c r="B36" s="2"/>
      <c r="C36" s="2"/>
      <c r="D36" s="2"/>
      <c r="E36" s="2"/>
      <c r="F36" s="10"/>
      <c r="G36" s="4"/>
    </row>
    <row r="37" spans="1:7" ht="20.100000000000001" customHeight="1" x14ac:dyDescent="0.25">
      <c r="A37" s="27" t="s">
        <v>367</v>
      </c>
      <c r="B37" s="27"/>
      <c r="C37" s="16"/>
      <c r="D37" s="16"/>
      <c r="E37" s="16"/>
      <c r="F37" s="21"/>
      <c r="G37" s="16"/>
    </row>
    <row r="38" spans="1:7" ht="20.100000000000001" customHeight="1" x14ac:dyDescent="0.25">
      <c r="A38" s="27" t="s">
        <v>368</v>
      </c>
      <c r="B38" s="27"/>
      <c r="C38" s="16"/>
      <c r="D38" s="16"/>
      <c r="E38" s="16"/>
      <c r="F38" s="21"/>
      <c r="G38" s="16"/>
    </row>
    <row r="39" spans="1:7" ht="20.100000000000001" customHeight="1" x14ac:dyDescent="0.25">
      <c r="A39" s="27" t="s">
        <v>369</v>
      </c>
      <c r="B39" s="27"/>
      <c r="C39" s="16"/>
      <c r="D39" s="16"/>
      <c r="E39" s="16"/>
      <c r="F39" s="21"/>
      <c r="G39" s="16"/>
    </row>
    <row r="40" spans="1:7" ht="20.100000000000001" customHeight="1" x14ac:dyDescent="0.25">
      <c r="F40" s="11"/>
    </row>
    <row r="41" spans="1:7" ht="20.100000000000001" customHeight="1" x14ac:dyDescent="0.25">
      <c r="A41" s="12" t="s">
        <v>13</v>
      </c>
      <c r="B41" s="13" t="s">
        <v>12</v>
      </c>
      <c r="C41" s="14" t="s">
        <v>15</v>
      </c>
      <c r="D41" s="14" t="s">
        <v>281</v>
      </c>
      <c r="E41" s="14" t="s">
        <v>260</v>
      </c>
      <c r="F41" s="22" t="s">
        <v>8</v>
      </c>
      <c r="G41" s="12" t="s">
        <v>2</v>
      </c>
    </row>
    <row r="42" spans="1:7" ht="20.100000000000001" customHeight="1" x14ac:dyDescent="0.25">
      <c r="A42" s="17">
        <v>1</v>
      </c>
      <c r="B42" s="18" t="s">
        <v>82</v>
      </c>
      <c r="C42" s="14"/>
      <c r="D42" s="14"/>
      <c r="E42" s="14"/>
      <c r="F42" s="19">
        <v>29564380</v>
      </c>
      <c r="G42" s="39"/>
    </row>
    <row r="43" spans="1:7" ht="20.100000000000001" customHeight="1" x14ac:dyDescent="0.25">
      <c r="A43" s="17">
        <v>2</v>
      </c>
      <c r="B43" s="18" t="s">
        <v>38</v>
      </c>
      <c r="C43" s="26"/>
      <c r="D43" s="26"/>
      <c r="E43" s="26"/>
      <c r="F43" s="19">
        <v>739110</v>
      </c>
      <c r="G43" s="40"/>
    </row>
    <row r="44" spans="1:7" ht="20.100000000000001" customHeight="1" x14ac:dyDescent="0.25">
      <c r="A44" s="17">
        <v>3</v>
      </c>
      <c r="B44" s="18" t="s">
        <v>227</v>
      </c>
      <c r="C44" s="26"/>
      <c r="D44" s="26"/>
      <c r="E44" s="26"/>
      <c r="F44" s="19">
        <v>395595</v>
      </c>
      <c r="G44" s="40"/>
    </row>
    <row r="45" spans="1:7" ht="20.100000000000001" customHeight="1" x14ac:dyDescent="0.25">
      <c r="A45" s="17">
        <v>4</v>
      </c>
      <c r="B45" s="18" t="s">
        <v>41</v>
      </c>
      <c r="C45" s="26"/>
      <c r="D45" s="26"/>
      <c r="E45" s="26"/>
      <c r="F45" s="19">
        <v>304356</v>
      </c>
      <c r="G45" s="40"/>
    </row>
    <row r="46" spans="1:7" ht="20.100000000000001" customHeight="1" x14ac:dyDescent="0.25">
      <c r="A46" s="17">
        <v>5</v>
      </c>
      <c r="B46" s="18" t="s">
        <v>42</v>
      </c>
      <c r="C46" s="26"/>
      <c r="D46" s="26"/>
      <c r="E46" s="26"/>
      <c r="F46" s="19">
        <v>200000</v>
      </c>
      <c r="G46" s="40"/>
    </row>
    <row r="47" spans="1:7" ht="20.100000000000001" customHeight="1" x14ac:dyDescent="0.25">
      <c r="A47" s="17"/>
      <c r="B47" s="18"/>
      <c r="C47" s="26"/>
      <c r="D47" s="26"/>
      <c r="E47" s="26"/>
      <c r="F47" s="19"/>
      <c r="G47" s="39">
        <f>SUM(F42:F46)</f>
        <v>31203441</v>
      </c>
    </row>
    <row r="48" spans="1:7" ht="20.100000000000001" customHeight="1" x14ac:dyDescent="0.25">
      <c r="A48" s="17">
        <v>6</v>
      </c>
      <c r="B48" s="18" t="s">
        <v>372</v>
      </c>
      <c r="C48" s="26" t="s">
        <v>377</v>
      </c>
      <c r="D48" s="26" t="s">
        <v>370</v>
      </c>
      <c r="E48" s="26"/>
      <c r="F48" s="19"/>
      <c r="G48" s="39">
        <v>4655000</v>
      </c>
    </row>
    <row r="49" spans="1:7" ht="20.100000000000001" customHeight="1" x14ac:dyDescent="0.25">
      <c r="A49" s="17">
        <v>7</v>
      </c>
      <c r="B49" s="18" t="s">
        <v>284</v>
      </c>
      <c r="C49" s="26"/>
      <c r="D49" s="35"/>
      <c r="E49" s="26"/>
      <c r="F49" s="19"/>
      <c r="G49" s="39">
        <v>10000</v>
      </c>
    </row>
    <row r="50" spans="1:7" ht="20.100000000000001" customHeight="1" x14ac:dyDescent="0.25">
      <c r="A50" s="17">
        <v>8</v>
      </c>
      <c r="B50" s="18" t="s">
        <v>371</v>
      </c>
      <c r="C50" s="26" t="s">
        <v>339</v>
      </c>
      <c r="D50" s="26" t="s">
        <v>373</v>
      </c>
      <c r="E50" s="26"/>
      <c r="F50" s="19"/>
      <c r="G50" s="39">
        <v>5000000</v>
      </c>
    </row>
    <row r="51" spans="1:7" ht="20.100000000000001" customHeight="1" x14ac:dyDescent="0.25">
      <c r="A51" s="17">
        <v>9</v>
      </c>
      <c r="B51" s="18" t="s">
        <v>284</v>
      </c>
      <c r="C51" s="26"/>
      <c r="D51" s="26"/>
      <c r="E51" s="26"/>
      <c r="F51" s="19"/>
      <c r="G51" s="39">
        <v>15000</v>
      </c>
    </row>
    <row r="52" spans="1:7" ht="20.100000000000001" customHeight="1" x14ac:dyDescent="0.25">
      <c r="A52" s="17">
        <v>10</v>
      </c>
      <c r="B52" s="18" t="s">
        <v>374</v>
      </c>
      <c r="C52" s="26"/>
      <c r="D52" s="26"/>
      <c r="E52" s="26" t="s">
        <v>375</v>
      </c>
      <c r="F52" s="19"/>
      <c r="G52" s="39">
        <v>14500000</v>
      </c>
    </row>
    <row r="53" spans="1:7" ht="20.100000000000001" customHeight="1" x14ac:dyDescent="0.25">
      <c r="A53" s="17">
        <v>11</v>
      </c>
      <c r="B53" s="18" t="s">
        <v>376</v>
      </c>
      <c r="C53" s="26"/>
      <c r="D53" s="26"/>
      <c r="E53" s="26" t="s">
        <v>375</v>
      </c>
      <c r="F53" s="19"/>
      <c r="G53" s="39">
        <f>4600000</f>
        <v>4600000</v>
      </c>
    </row>
    <row r="54" spans="1:7" ht="20.100000000000001" customHeight="1" x14ac:dyDescent="0.25">
      <c r="A54" s="17">
        <v>12</v>
      </c>
      <c r="B54" s="18" t="s">
        <v>379</v>
      </c>
      <c r="C54" s="26"/>
      <c r="D54" s="26"/>
      <c r="E54" s="35" t="s">
        <v>380</v>
      </c>
      <c r="F54" s="19"/>
      <c r="G54" s="39">
        <v>16559</v>
      </c>
    </row>
    <row r="55" spans="1:7" ht="20.100000000000001" customHeight="1" x14ac:dyDescent="0.25">
      <c r="A55" s="17"/>
      <c r="B55" s="18"/>
      <c r="C55" s="18"/>
      <c r="D55" s="18"/>
      <c r="E55" s="13" t="s">
        <v>43</v>
      </c>
      <c r="F55" s="19"/>
      <c r="G55" s="44">
        <f>G47+G48+G49+G50+G51+G52+G53+G54</f>
        <v>60000000</v>
      </c>
    </row>
    <row r="56" spans="1:7" ht="20.100000000000001" customHeight="1" x14ac:dyDescent="0.25">
      <c r="A56" s="20"/>
      <c r="B56" s="16"/>
      <c r="C56" s="16"/>
      <c r="D56" s="16"/>
      <c r="E56" s="16"/>
      <c r="F56" s="21"/>
      <c r="G56" s="21"/>
    </row>
    <row r="57" spans="1:7" ht="20.100000000000001" customHeight="1" x14ac:dyDescent="0.25">
      <c r="A57" s="20"/>
      <c r="B57" s="16" t="s">
        <v>378</v>
      </c>
      <c r="C57" s="16"/>
      <c r="D57" s="16"/>
      <c r="E57" s="16"/>
      <c r="F57" s="21"/>
      <c r="G57" s="16"/>
    </row>
    <row r="58" spans="1:7" ht="20.100000000000001" customHeight="1" x14ac:dyDescent="0.25">
      <c r="A58" s="20"/>
      <c r="B58" s="16"/>
      <c r="C58" s="16"/>
      <c r="D58" s="16"/>
      <c r="E58" s="16"/>
      <c r="F58" s="21"/>
      <c r="G58" s="16"/>
    </row>
    <row r="59" spans="1:7" ht="20.100000000000001" customHeight="1" x14ac:dyDescent="0.25">
      <c r="A59" s="8"/>
      <c r="B59" s="8" t="s">
        <v>29</v>
      </c>
      <c r="C59" s="8" t="s">
        <v>31</v>
      </c>
      <c r="E59" s="8" t="s">
        <v>36</v>
      </c>
      <c r="F59" s="11"/>
    </row>
    <row r="60" spans="1:7" ht="20.100000000000001" customHeight="1" x14ac:dyDescent="0.25">
      <c r="A60" s="8"/>
      <c r="F60" s="11"/>
    </row>
    <row r="61" spans="1:7" ht="20.100000000000001" customHeight="1" x14ac:dyDescent="0.25">
      <c r="A61" s="8"/>
      <c r="F61" s="11"/>
    </row>
    <row r="62" spans="1:7" x14ac:dyDescent="0.25">
      <c r="A62" s="8"/>
      <c r="F62" s="11"/>
    </row>
    <row r="63" spans="1:7" x14ac:dyDescent="0.25">
      <c r="B63" s="28" t="s">
        <v>30</v>
      </c>
      <c r="C63" s="24" t="s">
        <v>32</v>
      </c>
      <c r="D63" s="24"/>
      <c r="E63" s="24" t="s">
        <v>3</v>
      </c>
      <c r="F63" s="45" t="s">
        <v>273</v>
      </c>
    </row>
    <row r="64" spans="1:7" x14ac:dyDescent="0.25">
      <c r="B64" s="8" t="s">
        <v>5</v>
      </c>
      <c r="C64" s="1" t="s">
        <v>33</v>
      </c>
      <c r="E64" s="1" t="s">
        <v>6</v>
      </c>
      <c r="F64" s="11" t="s">
        <v>37</v>
      </c>
    </row>
    <row r="69" spans="1:7" ht="20.100000000000001" customHeight="1" x14ac:dyDescent="0.25">
      <c r="A69" s="2" t="s">
        <v>0</v>
      </c>
      <c r="B69" s="3"/>
      <c r="C69" s="3"/>
      <c r="D69" s="3"/>
      <c r="E69" s="3"/>
      <c r="F69" s="9"/>
      <c r="G69" s="4"/>
    </row>
    <row r="70" spans="1:7" ht="20.100000000000001" customHeight="1" x14ac:dyDescent="0.25">
      <c r="A70" s="6" t="s">
        <v>366</v>
      </c>
      <c r="B70" s="2"/>
      <c r="C70" s="2"/>
      <c r="D70" s="2"/>
      <c r="E70" s="2"/>
      <c r="F70" s="10"/>
      <c r="G70" s="4"/>
    </row>
    <row r="71" spans="1:7" ht="20.100000000000001" customHeight="1" x14ac:dyDescent="0.25">
      <c r="A71" s="6"/>
      <c r="B71" s="2"/>
      <c r="C71" s="2"/>
      <c r="D71" s="2"/>
      <c r="E71" s="2"/>
      <c r="F71" s="10"/>
      <c r="G71" s="4"/>
    </row>
    <row r="72" spans="1:7" ht="20.100000000000001" customHeight="1" x14ac:dyDescent="0.25">
      <c r="A72" s="27" t="s">
        <v>381</v>
      </c>
      <c r="B72" s="27"/>
      <c r="C72" s="16"/>
      <c r="D72" s="16"/>
      <c r="E72" s="16"/>
      <c r="F72" s="21"/>
      <c r="G72" s="16"/>
    </row>
    <row r="73" spans="1:7" ht="20.100000000000001" customHeight="1" x14ac:dyDescent="0.25">
      <c r="A73" s="27" t="s">
        <v>382</v>
      </c>
      <c r="B73" s="27"/>
      <c r="C73" s="16"/>
      <c r="D73" s="16"/>
      <c r="E73" s="16"/>
      <c r="F73" s="21"/>
      <c r="G73" s="16"/>
    </row>
    <row r="74" spans="1:7" ht="20.100000000000001" customHeight="1" x14ac:dyDescent="0.25">
      <c r="A74" s="27" t="s">
        <v>268</v>
      </c>
      <c r="B74" s="27"/>
      <c r="C74" s="16"/>
      <c r="D74" s="16"/>
      <c r="E74" s="16"/>
      <c r="F74" s="21"/>
      <c r="G74" s="16"/>
    </row>
    <row r="75" spans="1:7" ht="20.100000000000001" customHeight="1" x14ac:dyDescent="0.25">
      <c r="F75" s="11"/>
    </row>
    <row r="76" spans="1:7" ht="20.100000000000001" customHeight="1" x14ac:dyDescent="0.25">
      <c r="A76" s="12" t="s">
        <v>13</v>
      </c>
      <c r="B76" s="13" t="s">
        <v>12</v>
      </c>
      <c r="C76" s="14" t="s">
        <v>15</v>
      </c>
      <c r="D76" s="14" t="s">
        <v>281</v>
      </c>
      <c r="E76" s="14" t="s">
        <v>260</v>
      </c>
      <c r="F76" s="22" t="s">
        <v>8</v>
      </c>
      <c r="G76" s="12" t="s">
        <v>2</v>
      </c>
    </row>
    <row r="77" spans="1:7" ht="20.100000000000001" customHeight="1" x14ac:dyDescent="0.25">
      <c r="A77" s="17">
        <v>1</v>
      </c>
      <c r="B77" s="18" t="s">
        <v>383</v>
      </c>
      <c r="C77" s="14"/>
      <c r="D77" s="14"/>
      <c r="E77" s="14"/>
      <c r="F77" s="19">
        <v>236600</v>
      </c>
      <c r="G77" s="12"/>
    </row>
    <row r="78" spans="1:7" ht="20.100000000000001" customHeight="1" x14ac:dyDescent="0.25">
      <c r="A78" s="17">
        <v>2</v>
      </c>
      <c r="B78" s="18" t="s">
        <v>82</v>
      </c>
      <c r="C78" s="14"/>
      <c r="D78" s="14"/>
      <c r="E78" s="14"/>
      <c r="F78" s="19">
        <v>56667800</v>
      </c>
      <c r="G78" s="39"/>
    </row>
    <row r="79" spans="1:7" ht="20.100000000000001" customHeight="1" x14ac:dyDescent="0.25">
      <c r="A79" s="17">
        <v>3</v>
      </c>
      <c r="B79" s="18" t="s">
        <v>153</v>
      </c>
      <c r="C79" s="14"/>
      <c r="D79" s="14"/>
      <c r="E79" s="14"/>
      <c r="F79" s="19">
        <v>8843335</v>
      </c>
      <c r="G79" s="39"/>
    </row>
    <row r="80" spans="1:7" ht="20.100000000000001" customHeight="1" x14ac:dyDescent="0.25">
      <c r="A80" s="17">
        <v>4</v>
      </c>
      <c r="B80" s="18" t="s">
        <v>384</v>
      </c>
      <c r="C80" s="14"/>
      <c r="D80" s="14"/>
      <c r="E80" s="14"/>
      <c r="F80" s="19">
        <v>9000000</v>
      </c>
      <c r="G80" s="39"/>
    </row>
    <row r="81" spans="1:7" ht="20.100000000000001" customHeight="1" x14ac:dyDescent="0.25">
      <c r="A81" s="17">
        <v>5</v>
      </c>
      <c r="B81" s="18" t="s">
        <v>38</v>
      </c>
      <c r="C81" s="26"/>
      <c r="D81" s="26"/>
      <c r="E81" s="26"/>
      <c r="F81" s="19">
        <v>1641695</v>
      </c>
      <c r="G81" s="40"/>
    </row>
    <row r="82" spans="1:7" ht="20.100000000000001" customHeight="1" x14ac:dyDescent="0.25">
      <c r="A82" s="17">
        <v>6</v>
      </c>
      <c r="B82" s="18" t="s">
        <v>227</v>
      </c>
      <c r="C82" s="26"/>
      <c r="D82" s="26"/>
      <c r="E82" s="26"/>
      <c r="F82" s="19">
        <v>478065</v>
      </c>
      <c r="G82" s="40"/>
    </row>
    <row r="83" spans="1:7" ht="20.100000000000001" customHeight="1" x14ac:dyDescent="0.25">
      <c r="A83" s="17">
        <v>7</v>
      </c>
      <c r="B83" s="18" t="s">
        <v>41</v>
      </c>
      <c r="C83" s="26"/>
      <c r="D83" s="26"/>
      <c r="E83" s="26"/>
      <c r="F83" s="19">
        <v>250000</v>
      </c>
      <c r="G83" s="40"/>
    </row>
    <row r="84" spans="1:7" ht="20.100000000000001" customHeight="1" x14ac:dyDescent="0.25">
      <c r="A84" s="17">
        <v>8</v>
      </c>
      <c r="B84" s="18" t="s">
        <v>42</v>
      </c>
      <c r="C84" s="26"/>
      <c r="D84" s="26"/>
      <c r="E84" s="26"/>
      <c r="F84" s="19">
        <v>200000</v>
      </c>
      <c r="G84" s="40"/>
    </row>
    <row r="85" spans="1:7" ht="20.100000000000001" customHeight="1" x14ac:dyDescent="0.25">
      <c r="A85" s="17"/>
      <c r="B85" s="18"/>
      <c r="C85" s="26"/>
      <c r="D85" s="26"/>
      <c r="E85" s="26"/>
      <c r="F85" s="19"/>
      <c r="G85" s="39">
        <f>F77+F78+F79+F80+F81+F82+F83+F84</f>
        <v>77317495</v>
      </c>
    </row>
    <row r="86" spans="1:7" ht="20.100000000000001" customHeight="1" x14ac:dyDescent="0.25">
      <c r="A86" s="17">
        <v>9</v>
      </c>
      <c r="B86" s="18" t="s">
        <v>385</v>
      </c>
      <c r="C86" s="26"/>
      <c r="D86" s="26"/>
      <c r="E86" s="26" t="s">
        <v>375</v>
      </c>
      <c r="F86" s="19"/>
      <c r="G86" s="39">
        <v>25000000</v>
      </c>
    </row>
    <row r="87" spans="1:7" ht="20.100000000000001" customHeight="1" x14ac:dyDescent="0.25">
      <c r="A87" s="17"/>
      <c r="B87" s="18"/>
      <c r="C87" s="18"/>
      <c r="D87" s="18"/>
      <c r="E87" s="13" t="s">
        <v>43</v>
      </c>
      <c r="F87" s="19"/>
      <c r="G87" s="44">
        <f>G85+G86</f>
        <v>102317495</v>
      </c>
    </row>
    <row r="88" spans="1:7" ht="20.100000000000001" customHeight="1" x14ac:dyDescent="0.25">
      <c r="A88" s="20"/>
      <c r="B88" s="16"/>
      <c r="C88" s="16"/>
      <c r="D88" s="16"/>
      <c r="E88" s="16"/>
      <c r="F88" s="21"/>
      <c r="G88" s="21"/>
    </row>
    <row r="89" spans="1:7" ht="20.100000000000001" customHeight="1" x14ac:dyDescent="0.25">
      <c r="A89" s="20"/>
      <c r="B89" s="16" t="s">
        <v>378</v>
      </c>
      <c r="C89" s="16"/>
      <c r="D89" s="16"/>
      <c r="E89" s="16"/>
      <c r="F89" s="21"/>
      <c r="G89" s="16"/>
    </row>
    <row r="90" spans="1:7" ht="20.100000000000001" customHeight="1" x14ac:dyDescent="0.25">
      <c r="A90" s="20"/>
      <c r="B90" s="16"/>
      <c r="C90" s="16"/>
      <c r="D90" s="16"/>
      <c r="E90" s="16"/>
      <c r="F90" s="21"/>
      <c r="G90" s="16"/>
    </row>
    <row r="91" spans="1:7" ht="20.100000000000001" customHeight="1" x14ac:dyDescent="0.25">
      <c r="A91" s="8"/>
      <c r="B91" s="8" t="s">
        <v>29</v>
      </c>
      <c r="C91" s="8" t="s">
        <v>31</v>
      </c>
      <c r="E91" s="8" t="s">
        <v>36</v>
      </c>
      <c r="F91" s="11"/>
    </row>
    <row r="92" spans="1:7" ht="20.100000000000001" customHeight="1" x14ac:dyDescent="0.25">
      <c r="A92" s="8"/>
      <c r="F92" s="11"/>
    </row>
    <row r="93" spans="1:7" ht="20.100000000000001" customHeight="1" x14ac:dyDescent="0.25">
      <c r="A93" s="8"/>
      <c r="F93" s="11"/>
    </row>
    <row r="94" spans="1:7" x14ac:dyDescent="0.25">
      <c r="A94" s="8"/>
      <c r="F94" s="11"/>
    </row>
    <row r="95" spans="1:7" x14ac:dyDescent="0.25">
      <c r="B95" s="28" t="s">
        <v>30</v>
      </c>
      <c r="C95" s="24" t="s">
        <v>32</v>
      </c>
      <c r="D95" s="24"/>
      <c r="E95" s="24" t="s">
        <v>3</v>
      </c>
      <c r="F95" s="45" t="s">
        <v>273</v>
      </c>
    </row>
    <row r="96" spans="1:7" x14ac:dyDescent="0.25">
      <c r="B96" s="8" t="s">
        <v>5</v>
      </c>
      <c r="C96" s="1" t="s">
        <v>33</v>
      </c>
      <c r="E96" s="1" t="s">
        <v>6</v>
      </c>
      <c r="F96" s="11" t="s">
        <v>37</v>
      </c>
    </row>
    <row r="100" spans="1:7" ht="20.100000000000001" customHeight="1" x14ac:dyDescent="0.25">
      <c r="A100" s="2" t="s">
        <v>0</v>
      </c>
      <c r="B100" s="3"/>
      <c r="C100" s="3"/>
      <c r="D100" s="3"/>
      <c r="E100" s="3"/>
      <c r="F100" s="9"/>
      <c r="G100" s="4"/>
    </row>
    <row r="101" spans="1:7" ht="20.100000000000001" customHeight="1" x14ac:dyDescent="0.25">
      <c r="A101" s="6" t="s">
        <v>366</v>
      </c>
      <c r="B101" s="2"/>
      <c r="C101" s="2"/>
      <c r="D101" s="2"/>
      <c r="E101" s="2"/>
      <c r="F101" s="10"/>
      <c r="G101" s="4"/>
    </row>
    <row r="102" spans="1:7" ht="20.100000000000001" customHeight="1" x14ac:dyDescent="0.25">
      <c r="A102" s="6"/>
      <c r="B102" s="2"/>
      <c r="C102" s="2"/>
      <c r="D102" s="2"/>
      <c r="E102" s="2"/>
      <c r="F102" s="10"/>
      <c r="G102" s="4"/>
    </row>
    <row r="103" spans="1:7" ht="20.100000000000001" customHeight="1" x14ac:dyDescent="0.25">
      <c r="A103" s="27" t="s">
        <v>386</v>
      </c>
      <c r="B103" s="27"/>
      <c r="C103" s="16"/>
      <c r="D103" s="16"/>
      <c r="E103" s="16"/>
      <c r="F103" s="21"/>
      <c r="G103" s="16"/>
    </row>
    <row r="104" spans="1:7" ht="20.100000000000001" customHeight="1" x14ac:dyDescent="0.25">
      <c r="A104" s="27" t="s">
        <v>387</v>
      </c>
      <c r="B104" s="27"/>
      <c r="C104" s="16"/>
      <c r="D104" s="16"/>
      <c r="E104" s="16"/>
      <c r="F104" s="21"/>
      <c r="G104" s="16"/>
    </row>
    <row r="105" spans="1:7" ht="20.100000000000001" customHeight="1" x14ac:dyDescent="0.25">
      <c r="A105" s="27" t="s">
        <v>388</v>
      </c>
      <c r="B105" s="27"/>
      <c r="C105" s="16"/>
      <c r="D105" s="16"/>
      <c r="E105" s="16"/>
      <c r="F105" s="21"/>
      <c r="G105" s="16"/>
    </row>
    <row r="106" spans="1:7" ht="20.100000000000001" customHeight="1" x14ac:dyDescent="0.25">
      <c r="F106" s="11"/>
    </row>
    <row r="107" spans="1:7" ht="20.100000000000001" customHeight="1" x14ac:dyDescent="0.25">
      <c r="A107" s="12" t="s">
        <v>13</v>
      </c>
      <c r="B107" s="13" t="s">
        <v>12</v>
      </c>
      <c r="C107" s="14" t="s">
        <v>15</v>
      </c>
      <c r="D107" s="14" t="s">
        <v>281</v>
      </c>
      <c r="E107" s="14" t="s">
        <v>260</v>
      </c>
      <c r="F107" s="22" t="s">
        <v>8</v>
      </c>
      <c r="G107" s="12" t="s">
        <v>2</v>
      </c>
    </row>
    <row r="108" spans="1:7" ht="20.100000000000001" customHeight="1" x14ac:dyDescent="0.25">
      <c r="A108" s="17">
        <v>1</v>
      </c>
      <c r="B108" s="18" t="s">
        <v>383</v>
      </c>
      <c r="C108" s="14"/>
      <c r="D108" s="14"/>
      <c r="E108" s="14"/>
      <c r="F108" s="19">
        <v>0</v>
      </c>
      <c r="G108" s="12"/>
    </row>
    <row r="109" spans="1:7" ht="20.100000000000001" customHeight="1" x14ac:dyDescent="0.25">
      <c r="A109" s="17">
        <v>2</v>
      </c>
      <c r="B109" s="18" t="s">
        <v>82</v>
      </c>
      <c r="C109" s="14"/>
      <c r="D109" s="14"/>
      <c r="E109" s="14"/>
      <c r="F109" s="19">
        <v>62235549</v>
      </c>
      <c r="G109" s="39"/>
    </row>
    <row r="110" spans="1:7" ht="20.100000000000001" customHeight="1" x14ac:dyDescent="0.25">
      <c r="A110" s="17">
        <v>3</v>
      </c>
      <c r="B110" s="18" t="s">
        <v>153</v>
      </c>
      <c r="C110" s="14"/>
      <c r="D110" s="14"/>
      <c r="E110" s="14"/>
      <c r="F110" s="19">
        <v>965040</v>
      </c>
      <c r="G110" s="39"/>
    </row>
    <row r="111" spans="1:7" ht="20.100000000000001" customHeight="1" x14ac:dyDescent="0.25">
      <c r="A111" s="17">
        <v>4</v>
      </c>
      <c r="B111" s="18" t="s">
        <v>384</v>
      </c>
      <c r="C111" s="14"/>
      <c r="D111" s="14"/>
      <c r="E111" s="14"/>
      <c r="F111" s="19">
        <v>0</v>
      </c>
      <c r="G111" s="39"/>
    </row>
    <row r="112" spans="1:7" ht="20.100000000000001" customHeight="1" x14ac:dyDescent="0.25">
      <c r="A112" s="17">
        <v>5</v>
      </c>
      <c r="B112" s="18" t="s">
        <v>38</v>
      </c>
      <c r="C112" s="26"/>
      <c r="D112" s="26"/>
      <c r="E112" s="26"/>
      <c r="F112" s="19">
        <v>1555889</v>
      </c>
      <c r="G112" s="40"/>
    </row>
    <row r="113" spans="1:7" ht="20.100000000000001" customHeight="1" x14ac:dyDescent="0.25">
      <c r="A113" s="17">
        <v>6</v>
      </c>
      <c r="B113" s="18" t="s">
        <v>227</v>
      </c>
      <c r="C113" s="26"/>
      <c r="D113" s="26"/>
      <c r="E113" s="26"/>
      <c r="F113" s="19">
        <v>536315</v>
      </c>
      <c r="G113" s="40"/>
    </row>
    <row r="114" spans="1:7" ht="20.100000000000001" customHeight="1" x14ac:dyDescent="0.25">
      <c r="A114" s="17">
        <v>7</v>
      </c>
      <c r="B114" s="18" t="s">
        <v>41</v>
      </c>
      <c r="C114" s="26"/>
      <c r="D114" s="26"/>
      <c r="E114" s="26"/>
      <c r="F114" s="19">
        <v>521250</v>
      </c>
      <c r="G114" s="40"/>
    </row>
    <row r="115" spans="1:7" ht="20.100000000000001" customHeight="1" x14ac:dyDescent="0.25">
      <c r="A115" s="17">
        <v>8</v>
      </c>
      <c r="B115" s="18" t="s">
        <v>42</v>
      </c>
      <c r="C115" s="26"/>
      <c r="D115" s="26"/>
      <c r="E115" s="26"/>
      <c r="F115" s="19">
        <v>200000</v>
      </c>
      <c r="G115" s="40"/>
    </row>
    <row r="116" spans="1:7" ht="20.100000000000001" customHeight="1" x14ac:dyDescent="0.25">
      <c r="A116" s="17"/>
      <c r="B116" s="18"/>
      <c r="C116" s="26"/>
      <c r="D116" s="26"/>
      <c r="E116" s="26"/>
      <c r="F116" s="19"/>
      <c r="G116" s="39">
        <f>F108+F109+F110+F111+F112+F113+F114+F115</f>
        <v>66014043</v>
      </c>
    </row>
    <row r="117" spans="1:7" ht="20.100000000000001" customHeight="1" x14ac:dyDescent="0.25">
      <c r="A117" s="17">
        <v>9</v>
      </c>
      <c r="B117" s="18" t="s">
        <v>389</v>
      </c>
      <c r="C117" s="26"/>
      <c r="D117" s="26"/>
      <c r="E117" s="35" t="s">
        <v>233</v>
      </c>
      <c r="F117" s="19"/>
      <c r="G117" s="39">
        <v>16000000</v>
      </c>
    </row>
    <row r="118" spans="1:7" ht="20.100000000000001" customHeight="1" x14ac:dyDescent="0.25">
      <c r="A118" s="17">
        <v>10</v>
      </c>
      <c r="B118" s="18" t="s">
        <v>390</v>
      </c>
      <c r="C118" s="26"/>
      <c r="D118" s="26"/>
      <c r="E118" s="35" t="s">
        <v>391</v>
      </c>
      <c r="F118" s="19"/>
      <c r="G118" s="39">
        <v>20000000</v>
      </c>
    </row>
    <row r="119" spans="1:7" ht="20.100000000000001" customHeight="1" x14ac:dyDescent="0.25">
      <c r="A119" s="17">
        <v>11</v>
      </c>
      <c r="B119" s="18" t="s">
        <v>392</v>
      </c>
      <c r="C119" s="26" t="s">
        <v>362</v>
      </c>
      <c r="D119" s="26" t="s">
        <v>393</v>
      </c>
      <c r="E119" s="26"/>
      <c r="F119" s="19"/>
      <c r="G119" s="39">
        <v>5950000</v>
      </c>
    </row>
    <row r="120" spans="1:7" ht="20.100000000000001" customHeight="1" x14ac:dyDescent="0.25">
      <c r="A120" s="17">
        <v>12</v>
      </c>
      <c r="B120" s="18" t="s">
        <v>394</v>
      </c>
      <c r="C120" s="26"/>
      <c r="D120" s="26"/>
      <c r="E120" s="26"/>
      <c r="F120" s="19"/>
      <c r="G120" s="39">
        <v>2750000</v>
      </c>
    </row>
    <row r="121" spans="1:7" ht="20.100000000000001" customHeight="1" x14ac:dyDescent="0.25">
      <c r="A121" s="17">
        <v>13</v>
      </c>
      <c r="B121" s="18" t="s">
        <v>231</v>
      </c>
      <c r="C121" s="26"/>
      <c r="D121" s="26"/>
      <c r="E121" s="35" t="s">
        <v>232</v>
      </c>
      <c r="F121" s="19"/>
      <c r="G121" s="39">
        <v>1925000</v>
      </c>
    </row>
    <row r="122" spans="1:7" ht="20.100000000000001" customHeight="1" x14ac:dyDescent="0.25">
      <c r="A122" s="17">
        <v>14</v>
      </c>
      <c r="B122" s="18" t="s">
        <v>395</v>
      </c>
      <c r="C122" s="26"/>
      <c r="D122" s="26"/>
      <c r="E122" s="35" t="s">
        <v>396</v>
      </c>
      <c r="F122" s="19"/>
      <c r="G122" s="39">
        <v>5500000</v>
      </c>
    </row>
    <row r="123" spans="1:7" ht="20.100000000000001" customHeight="1" x14ac:dyDescent="0.25">
      <c r="A123" s="17"/>
      <c r="B123" s="18"/>
      <c r="C123" s="18"/>
      <c r="D123" s="18"/>
      <c r="E123" s="13" t="s">
        <v>43</v>
      </c>
      <c r="F123" s="19"/>
      <c r="G123" s="44">
        <f>G116+G117+G118+G119+G120+G121+G122</f>
        <v>118139043</v>
      </c>
    </row>
    <row r="124" spans="1:7" ht="20.100000000000001" customHeight="1" x14ac:dyDescent="0.25">
      <c r="A124" s="20"/>
      <c r="B124" s="16"/>
      <c r="C124" s="16"/>
      <c r="D124" s="16"/>
      <c r="E124" s="16"/>
      <c r="F124" s="21"/>
      <c r="G124" s="21"/>
    </row>
    <row r="125" spans="1:7" ht="20.100000000000001" customHeight="1" x14ac:dyDescent="0.25">
      <c r="A125" s="20"/>
      <c r="B125" s="16" t="s">
        <v>378</v>
      </c>
      <c r="C125" s="16"/>
      <c r="D125" s="16"/>
      <c r="E125" s="16"/>
      <c r="F125" s="21"/>
      <c r="G125" s="16"/>
    </row>
    <row r="126" spans="1:7" ht="20.100000000000001" customHeight="1" x14ac:dyDescent="0.25">
      <c r="A126" s="20"/>
      <c r="B126" s="16"/>
      <c r="C126" s="16"/>
      <c r="D126" s="16"/>
      <c r="E126" s="16"/>
      <c r="F126" s="21"/>
      <c r="G126" s="16"/>
    </row>
    <row r="127" spans="1:7" ht="20.100000000000001" customHeight="1" x14ac:dyDescent="0.25">
      <c r="A127" s="8"/>
      <c r="B127" s="8" t="s">
        <v>29</v>
      </c>
      <c r="C127" s="8" t="s">
        <v>31</v>
      </c>
      <c r="E127" s="8" t="s">
        <v>36</v>
      </c>
      <c r="F127" s="11"/>
    </row>
    <row r="128" spans="1:7" ht="20.100000000000001" customHeight="1" x14ac:dyDescent="0.25">
      <c r="A128" s="8"/>
      <c r="F128" s="11"/>
    </row>
    <row r="129" spans="1:7" ht="20.100000000000001" customHeight="1" x14ac:dyDescent="0.25">
      <c r="A129" s="8"/>
      <c r="F129" s="11"/>
    </row>
    <row r="130" spans="1:7" x14ac:dyDescent="0.25">
      <c r="A130" s="8"/>
      <c r="F130" s="11"/>
    </row>
    <row r="131" spans="1:7" x14ac:dyDescent="0.25">
      <c r="B131" s="28" t="s">
        <v>30</v>
      </c>
      <c r="C131" s="24" t="s">
        <v>32</v>
      </c>
      <c r="D131" s="24"/>
      <c r="E131" s="24" t="s">
        <v>3</v>
      </c>
      <c r="F131" s="45" t="s">
        <v>273</v>
      </c>
    </row>
    <row r="132" spans="1:7" x14ac:dyDescent="0.25">
      <c r="B132" s="8" t="s">
        <v>5</v>
      </c>
      <c r="C132" s="1" t="s">
        <v>33</v>
      </c>
      <c r="E132" s="1" t="s">
        <v>6</v>
      </c>
      <c r="F132" s="11" t="s">
        <v>37</v>
      </c>
    </row>
    <row r="133" spans="1:7" ht="20.100000000000001" customHeight="1" x14ac:dyDescent="0.25">
      <c r="A133" s="27" t="s">
        <v>399</v>
      </c>
      <c r="B133" s="27"/>
      <c r="C133" s="16"/>
      <c r="D133" s="16"/>
      <c r="E133" s="16"/>
      <c r="F133" s="21"/>
      <c r="G133" s="16"/>
    </row>
    <row r="134" spans="1:7" ht="20.100000000000001" customHeight="1" x14ac:dyDescent="0.25">
      <c r="A134" s="27" t="s">
        <v>398</v>
      </c>
      <c r="B134" s="27"/>
      <c r="C134" s="16"/>
      <c r="D134" s="16"/>
      <c r="E134" s="16"/>
      <c r="F134" s="21"/>
      <c r="G134" s="16"/>
    </row>
    <row r="135" spans="1:7" ht="20.100000000000001" customHeight="1" x14ac:dyDescent="0.25">
      <c r="A135" s="27" t="s">
        <v>397</v>
      </c>
      <c r="B135" s="27"/>
      <c r="C135" s="16"/>
      <c r="D135" s="16"/>
      <c r="E135" s="16"/>
      <c r="F135" s="21"/>
      <c r="G135" s="16"/>
    </row>
    <row r="136" spans="1:7" ht="20.100000000000001" customHeight="1" x14ac:dyDescent="0.25">
      <c r="F136" s="11"/>
    </row>
    <row r="137" spans="1:7" ht="20.100000000000001" customHeight="1" x14ac:dyDescent="0.25">
      <c r="A137" s="12" t="s">
        <v>13</v>
      </c>
      <c r="B137" s="13" t="s">
        <v>12</v>
      </c>
      <c r="C137" s="14" t="s">
        <v>15</v>
      </c>
      <c r="D137" s="14" t="s">
        <v>281</v>
      </c>
      <c r="E137" s="14" t="s">
        <v>260</v>
      </c>
      <c r="F137" s="22" t="s">
        <v>8</v>
      </c>
      <c r="G137" s="12" t="s">
        <v>2</v>
      </c>
    </row>
    <row r="138" spans="1:7" ht="20.100000000000001" customHeight="1" x14ac:dyDescent="0.25">
      <c r="A138" s="17">
        <v>1</v>
      </c>
      <c r="B138" s="18" t="s">
        <v>383</v>
      </c>
      <c r="C138" s="14"/>
      <c r="D138" s="14"/>
      <c r="E138" s="14"/>
      <c r="F138" s="19">
        <v>0</v>
      </c>
      <c r="G138" s="12"/>
    </row>
    <row r="139" spans="1:7" ht="20.100000000000001" customHeight="1" x14ac:dyDescent="0.25">
      <c r="A139" s="17">
        <v>2</v>
      </c>
      <c r="B139" s="18" t="s">
        <v>82</v>
      </c>
      <c r="C139" s="14"/>
      <c r="D139" s="14"/>
      <c r="E139" s="14"/>
      <c r="F139" s="19">
        <v>30713760</v>
      </c>
      <c r="G139" s="39"/>
    </row>
    <row r="140" spans="1:7" ht="20.100000000000001" customHeight="1" x14ac:dyDescent="0.25">
      <c r="A140" s="17">
        <v>3</v>
      </c>
      <c r="B140" s="18" t="s">
        <v>153</v>
      </c>
      <c r="C140" s="14"/>
      <c r="D140" s="14"/>
      <c r="E140" s="14"/>
      <c r="F140" s="19">
        <v>0</v>
      </c>
      <c r="G140" s="39"/>
    </row>
    <row r="141" spans="1:7" ht="20.100000000000001" customHeight="1" x14ac:dyDescent="0.25">
      <c r="A141" s="17">
        <v>4</v>
      </c>
      <c r="B141" s="18" t="s">
        <v>384</v>
      </c>
      <c r="C141" s="14"/>
      <c r="D141" s="14"/>
      <c r="E141" s="14"/>
      <c r="F141" s="19">
        <v>0</v>
      </c>
      <c r="G141" s="39"/>
    </row>
    <row r="142" spans="1:7" ht="20.100000000000001" customHeight="1" x14ac:dyDescent="0.25">
      <c r="A142" s="17">
        <v>5</v>
      </c>
      <c r="B142" s="18" t="s">
        <v>38</v>
      </c>
      <c r="C142" s="26"/>
      <c r="D142" s="26"/>
      <c r="E142" s="26"/>
      <c r="F142" s="19">
        <v>767844</v>
      </c>
      <c r="G142" s="40"/>
    </row>
    <row r="143" spans="1:7" ht="20.100000000000001" customHeight="1" x14ac:dyDescent="0.25">
      <c r="A143" s="17">
        <v>6</v>
      </c>
      <c r="B143" s="18" t="s">
        <v>227</v>
      </c>
      <c r="C143" s="26"/>
      <c r="D143" s="26"/>
      <c r="E143" s="26"/>
      <c r="F143" s="19">
        <v>868301</v>
      </c>
      <c r="G143" s="40"/>
    </row>
    <row r="144" spans="1:7" ht="20.100000000000001" customHeight="1" x14ac:dyDescent="0.25">
      <c r="A144" s="17">
        <v>7</v>
      </c>
      <c r="B144" s="18" t="s">
        <v>41</v>
      </c>
      <c r="C144" s="26"/>
      <c r="D144" s="26"/>
      <c r="E144" s="26"/>
      <c r="F144" s="19">
        <v>292862</v>
      </c>
      <c r="G144" s="40"/>
    </row>
    <row r="145" spans="1:7" ht="20.100000000000001" customHeight="1" x14ac:dyDescent="0.25">
      <c r="A145" s="17">
        <v>8</v>
      </c>
      <c r="B145" s="18" t="s">
        <v>42</v>
      </c>
      <c r="C145" s="26"/>
      <c r="D145" s="26"/>
      <c r="E145" s="26"/>
      <c r="F145" s="19">
        <v>200000</v>
      </c>
      <c r="G145" s="40"/>
    </row>
    <row r="146" spans="1:7" ht="20.100000000000001" customHeight="1" x14ac:dyDescent="0.25">
      <c r="A146" s="17"/>
      <c r="B146" s="18"/>
      <c r="C146" s="26"/>
      <c r="D146" s="26"/>
      <c r="E146" s="26"/>
      <c r="F146" s="19"/>
      <c r="G146" s="39">
        <f>F138+F139+F140+F141+F142+F143+F144+F145</f>
        <v>32842767</v>
      </c>
    </row>
    <row r="147" spans="1:7" ht="20.100000000000001" customHeight="1" x14ac:dyDescent="0.25">
      <c r="A147" s="17">
        <v>9</v>
      </c>
      <c r="B147" s="18" t="s">
        <v>85</v>
      </c>
      <c r="C147" s="26"/>
      <c r="D147" s="26"/>
      <c r="E147" s="35" t="s">
        <v>230</v>
      </c>
      <c r="F147" s="19"/>
      <c r="G147" s="39">
        <f>17662500</f>
        <v>17662500</v>
      </c>
    </row>
    <row r="148" spans="1:7" ht="20.100000000000001" customHeight="1" x14ac:dyDescent="0.25">
      <c r="A148" s="17">
        <v>10</v>
      </c>
      <c r="B148" s="18" t="s">
        <v>401</v>
      </c>
      <c r="C148" s="26"/>
      <c r="D148" s="26"/>
      <c r="E148" s="35" t="s">
        <v>400</v>
      </c>
      <c r="F148" s="19"/>
      <c r="G148" s="39">
        <v>9494733</v>
      </c>
    </row>
    <row r="149" spans="1:7" ht="20.100000000000001" customHeight="1" x14ac:dyDescent="0.25">
      <c r="A149" s="17"/>
      <c r="B149" s="18"/>
      <c r="C149" s="18"/>
      <c r="D149" s="18"/>
      <c r="E149" s="13" t="s">
        <v>43</v>
      </c>
      <c r="F149" s="19"/>
      <c r="G149" s="44">
        <f>+G146+G147+G148</f>
        <v>60000000</v>
      </c>
    </row>
    <row r="150" spans="1:7" ht="20.100000000000001" customHeight="1" x14ac:dyDescent="0.25">
      <c r="A150" s="20"/>
      <c r="B150" s="16"/>
      <c r="C150" s="16"/>
      <c r="D150" s="16"/>
      <c r="E150" s="16"/>
      <c r="F150" s="21"/>
      <c r="G150" s="21"/>
    </row>
    <row r="151" spans="1:7" ht="20.100000000000001" customHeight="1" x14ac:dyDescent="0.25">
      <c r="A151" s="20"/>
      <c r="B151" s="16" t="s">
        <v>402</v>
      </c>
      <c r="C151" s="16"/>
      <c r="D151" s="16"/>
      <c r="E151" s="16"/>
      <c r="F151" s="21"/>
      <c r="G151" s="16"/>
    </row>
    <row r="152" spans="1:7" ht="20.100000000000001" customHeight="1" x14ac:dyDescent="0.25">
      <c r="A152" s="20"/>
      <c r="B152" s="16"/>
      <c r="C152" s="16"/>
      <c r="D152" s="16"/>
      <c r="E152" s="16"/>
      <c r="F152" s="21"/>
      <c r="G152" s="16"/>
    </row>
    <row r="153" spans="1:7" ht="20.100000000000001" customHeight="1" x14ac:dyDescent="0.25">
      <c r="A153" s="8"/>
      <c r="B153" s="8" t="s">
        <v>29</v>
      </c>
      <c r="C153" s="8" t="s">
        <v>31</v>
      </c>
      <c r="E153" s="8" t="s">
        <v>36</v>
      </c>
      <c r="F153" s="11"/>
    </row>
    <row r="154" spans="1:7" ht="20.100000000000001" customHeight="1" x14ac:dyDescent="0.25">
      <c r="A154" s="8"/>
      <c r="F154" s="11"/>
    </row>
    <row r="155" spans="1:7" ht="20.100000000000001" customHeight="1" x14ac:dyDescent="0.25">
      <c r="A155" s="8"/>
      <c r="F155" s="11"/>
    </row>
    <row r="156" spans="1:7" x14ac:dyDescent="0.25">
      <c r="A156" s="8"/>
      <c r="F156" s="11"/>
    </row>
    <row r="157" spans="1:7" x14ac:dyDescent="0.25">
      <c r="B157" s="28" t="s">
        <v>30</v>
      </c>
      <c r="C157" s="24" t="s">
        <v>32</v>
      </c>
      <c r="D157" s="24"/>
      <c r="E157" s="24" t="s">
        <v>3</v>
      </c>
      <c r="F157" s="45" t="s">
        <v>273</v>
      </c>
    </row>
    <row r="158" spans="1:7" x14ac:dyDescent="0.25">
      <c r="B158" s="8" t="s">
        <v>5</v>
      </c>
      <c r="C158" s="1" t="s">
        <v>33</v>
      </c>
      <c r="E158" s="1" t="s">
        <v>6</v>
      </c>
      <c r="F158" s="11" t="s">
        <v>37</v>
      </c>
    </row>
    <row r="159" spans="1:7" x14ac:dyDescent="0.25">
      <c r="B159" s="8"/>
      <c r="F159" s="11"/>
    </row>
    <row r="161" spans="1:7" ht="20.100000000000001" customHeight="1" x14ac:dyDescent="0.25">
      <c r="A161" s="2" t="s">
        <v>0</v>
      </c>
      <c r="B161" s="3"/>
      <c r="C161" s="3"/>
      <c r="D161" s="3"/>
      <c r="E161" s="3"/>
      <c r="F161" s="9"/>
      <c r="G161" s="4"/>
    </row>
    <row r="162" spans="1:7" ht="20.100000000000001" customHeight="1" x14ac:dyDescent="0.25">
      <c r="A162" s="6" t="s">
        <v>408</v>
      </c>
      <c r="B162" s="2"/>
      <c r="C162" s="2"/>
      <c r="D162" s="2"/>
      <c r="E162" s="2"/>
      <c r="F162" s="10"/>
      <c r="G162" s="4"/>
    </row>
    <row r="163" spans="1:7" ht="20.100000000000001" customHeight="1" x14ac:dyDescent="0.25">
      <c r="A163" s="27" t="s">
        <v>403</v>
      </c>
      <c r="B163" s="27"/>
      <c r="C163" s="16"/>
      <c r="D163" s="16"/>
      <c r="E163" s="16"/>
      <c r="F163" s="21"/>
      <c r="G163" s="16"/>
    </row>
    <row r="164" spans="1:7" ht="20.100000000000001" customHeight="1" x14ac:dyDescent="0.25">
      <c r="A164" s="27" t="s">
        <v>404</v>
      </c>
      <c r="B164" s="27"/>
      <c r="C164" s="16"/>
      <c r="D164" s="16"/>
      <c r="E164" s="16"/>
      <c r="F164" s="21"/>
      <c r="G164" s="16"/>
    </row>
    <row r="165" spans="1:7" ht="20.100000000000001" customHeight="1" x14ac:dyDescent="0.25">
      <c r="A165" s="27" t="s">
        <v>81</v>
      </c>
      <c r="B165" s="27"/>
      <c r="C165" s="16"/>
      <c r="D165" s="16"/>
      <c r="E165" s="16"/>
      <c r="F165" s="21"/>
      <c r="G165" s="16"/>
    </row>
    <row r="166" spans="1:7" ht="20.100000000000001" customHeight="1" x14ac:dyDescent="0.25">
      <c r="F166" s="11"/>
    </row>
    <row r="167" spans="1:7" ht="20.100000000000001" customHeight="1" x14ac:dyDescent="0.25">
      <c r="A167" s="12" t="s">
        <v>13</v>
      </c>
      <c r="B167" s="13" t="s">
        <v>12</v>
      </c>
      <c r="C167" s="14" t="s">
        <v>15</v>
      </c>
      <c r="D167" s="14" t="s">
        <v>281</v>
      </c>
      <c r="E167" s="14" t="s">
        <v>260</v>
      </c>
      <c r="F167" s="22" t="s">
        <v>8</v>
      </c>
      <c r="G167" s="12" t="s">
        <v>2</v>
      </c>
    </row>
    <row r="168" spans="1:7" ht="20.100000000000001" customHeight="1" x14ac:dyDescent="0.25">
      <c r="A168" s="17">
        <v>1</v>
      </c>
      <c r="B168" s="18" t="s">
        <v>383</v>
      </c>
      <c r="C168" s="14"/>
      <c r="D168" s="14"/>
      <c r="E168" s="14"/>
      <c r="F168" s="19">
        <v>0</v>
      </c>
      <c r="G168" s="12"/>
    </row>
    <row r="169" spans="1:7" ht="20.100000000000001" customHeight="1" x14ac:dyDescent="0.25">
      <c r="A169" s="17">
        <v>2</v>
      </c>
      <c r="B169" s="18" t="s">
        <v>82</v>
      </c>
      <c r="C169" s="14"/>
      <c r="D169" s="14"/>
      <c r="E169" s="14"/>
      <c r="F169" s="19">
        <v>33031360</v>
      </c>
      <c r="G169" s="39"/>
    </row>
    <row r="170" spans="1:7" ht="20.100000000000001" customHeight="1" x14ac:dyDescent="0.25">
      <c r="A170" s="17">
        <v>3</v>
      </c>
      <c r="B170" s="18" t="s">
        <v>153</v>
      </c>
      <c r="C170" s="14"/>
      <c r="D170" s="14"/>
      <c r="E170" s="14"/>
      <c r="F170" s="19">
        <v>0</v>
      </c>
      <c r="G170" s="39"/>
    </row>
    <row r="171" spans="1:7" ht="20.100000000000001" customHeight="1" x14ac:dyDescent="0.25">
      <c r="A171" s="17">
        <v>4</v>
      </c>
      <c r="B171" s="18" t="s">
        <v>384</v>
      </c>
      <c r="C171" s="14"/>
      <c r="D171" s="14"/>
      <c r="E171" s="14"/>
      <c r="F171" s="19">
        <v>0</v>
      </c>
      <c r="G171" s="39"/>
    </row>
    <row r="172" spans="1:7" ht="20.100000000000001" customHeight="1" x14ac:dyDescent="0.25">
      <c r="A172" s="17">
        <v>5</v>
      </c>
      <c r="B172" s="18" t="s">
        <v>38</v>
      </c>
      <c r="C172" s="26"/>
      <c r="D172" s="26"/>
      <c r="E172" s="26"/>
      <c r="F172" s="19">
        <v>825784</v>
      </c>
      <c r="G172" s="40"/>
    </row>
    <row r="173" spans="1:7" ht="20.100000000000001" customHeight="1" x14ac:dyDescent="0.25">
      <c r="A173" s="17">
        <v>6</v>
      </c>
      <c r="B173" s="18" t="s">
        <v>227</v>
      </c>
      <c r="C173" s="26"/>
      <c r="D173" s="26"/>
      <c r="E173" s="26"/>
      <c r="F173" s="19">
        <v>535389</v>
      </c>
      <c r="G173" s="40"/>
    </row>
    <row r="174" spans="1:7" ht="20.100000000000001" customHeight="1" x14ac:dyDescent="0.25">
      <c r="A174" s="17">
        <v>7</v>
      </c>
      <c r="B174" s="18" t="s">
        <v>41</v>
      </c>
      <c r="C174" s="26"/>
      <c r="D174" s="26"/>
      <c r="E174" s="26"/>
      <c r="F174" s="19">
        <v>40000</v>
      </c>
      <c r="G174" s="40"/>
    </row>
    <row r="175" spans="1:7" ht="20.100000000000001" customHeight="1" x14ac:dyDescent="0.25">
      <c r="A175" s="17">
        <v>8</v>
      </c>
      <c r="B175" s="18" t="s">
        <v>42</v>
      </c>
      <c r="C175" s="26"/>
      <c r="D175" s="26"/>
      <c r="E175" s="26"/>
      <c r="F175" s="19">
        <v>200000</v>
      </c>
      <c r="G175" s="40"/>
    </row>
    <row r="176" spans="1:7" ht="20.100000000000001" customHeight="1" x14ac:dyDescent="0.25">
      <c r="A176" s="17"/>
      <c r="B176" s="18"/>
      <c r="C176" s="26"/>
      <c r="D176" s="26"/>
      <c r="E176" s="26"/>
      <c r="F176" s="19"/>
      <c r="G176" s="39">
        <f>F168+F169+F170+F171+F172+F173+F174+F175</f>
        <v>34632533</v>
      </c>
    </row>
    <row r="177" spans="1:7" ht="20.100000000000001" customHeight="1" x14ac:dyDescent="0.25">
      <c r="A177" s="17">
        <v>9</v>
      </c>
      <c r="B177" s="18" t="s">
        <v>405</v>
      </c>
      <c r="C177" s="26" t="s">
        <v>377</v>
      </c>
      <c r="D177" s="26" t="s">
        <v>406</v>
      </c>
      <c r="E177" s="35"/>
      <c r="F177" s="19"/>
      <c r="G177" s="39">
        <f>4000000</f>
        <v>4000000</v>
      </c>
    </row>
    <row r="178" spans="1:7" ht="20.100000000000001" customHeight="1" x14ac:dyDescent="0.25">
      <c r="A178" s="17"/>
      <c r="B178" s="18"/>
      <c r="C178" s="26"/>
      <c r="D178" s="26"/>
      <c r="E178" s="35"/>
      <c r="F178" s="19"/>
      <c r="G178" s="39"/>
    </row>
    <row r="179" spans="1:7" ht="20.100000000000001" customHeight="1" x14ac:dyDescent="0.25">
      <c r="A179" s="17"/>
      <c r="B179" s="18"/>
      <c r="C179" s="18"/>
      <c r="D179" s="18"/>
      <c r="E179" s="13" t="s">
        <v>43</v>
      </c>
      <c r="F179" s="19"/>
      <c r="G179" s="44">
        <f>+G176+G177+G178</f>
        <v>38632533</v>
      </c>
    </row>
    <row r="180" spans="1:7" ht="20.100000000000001" customHeight="1" x14ac:dyDescent="0.25">
      <c r="A180" s="20"/>
      <c r="B180" s="16"/>
      <c r="C180" s="16"/>
      <c r="D180" s="16"/>
      <c r="E180" s="16"/>
      <c r="F180" s="21"/>
      <c r="G180" s="21"/>
    </row>
    <row r="181" spans="1:7" ht="20.100000000000001" customHeight="1" x14ac:dyDescent="0.25">
      <c r="A181" s="20"/>
      <c r="B181" s="16" t="s">
        <v>407</v>
      </c>
      <c r="C181" s="16"/>
      <c r="D181" s="16"/>
      <c r="E181" s="16"/>
      <c r="F181" s="21"/>
      <c r="G181" s="16"/>
    </row>
    <row r="182" spans="1:7" ht="20.100000000000001" customHeight="1" x14ac:dyDescent="0.25">
      <c r="A182" s="20"/>
      <c r="B182" s="16"/>
      <c r="C182" s="16"/>
      <c r="D182" s="16"/>
      <c r="E182" s="16"/>
      <c r="F182" s="21"/>
      <c r="G182" s="16"/>
    </row>
    <row r="183" spans="1:7" ht="20.100000000000001" customHeight="1" x14ac:dyDescent="0.25">
      <c r="A183" s="8"/>
      <c r="B183" s="8" t="s">
        <v>29</v>
      </c>
      <c r="C183" s="8" t="s">
        <v>31</v>
      </c>
      <c r="E183" s="8" t="s">
        <v>36</v>
      </c>
      <c r="F183" s="11"/>
    </row>
    <row r="184" spans="1:7" ht="20.100000000000001" customHeight="1" x14ac:dyDescent="0.25">
      <c r="A184" s="8"/>
      <c r="F184" s="11"/>
    </row>
    <row r="185" spans="1:7" ht="20.100000000000001" customHeight="1" x14ac:dyDescent="0.25">
      <c r="A185" s="8"/>
      <c r="F185" s="11"/>
    </row>
    <row r="186" spans="1:7" x14ac:dyDescent="0.25">
      <c r="A186" s="8"/>
      <c r="F186" s="11"/>
    </row>
    <row r="187" spans="1:7" x14ac:dyDescent="0.25">
      <c r="B187" s="28" t="s">
        <v>30</v>
      </c>
      <c r="C187" s="24" t="s">
        <v>32</v>
      </c>
      <c r="D187" s="24"/>
      <c r="E187" s="24" t="s">
        <v>3</v>
      </c>
      <c r="F187" s="45" t="s">
        <v>273</v>
      </c>
    </row>
    <row r="188" spans="1:7" x14ac:dyDescent="0.25">
      <c r="B188" s="8" t="s">
        <v>5</v>
      </c>
      <c r="C188" s="1" t="s">
        <v>33</v>
      </c>
      <c r="E188" s="1" t="s">
        <v>6</v>
      </c>
      <c r="F188" s="11" t="s">
        <v>37</v>
      </c>
    </row>
    <row r="192" spans="1:7" ht="20.100000000000001" customHeight="1" x14ac:dyDescent="0.25">
      <c r="A192" s="2" t="s">
        <v>0</v>
      </c>
      <c r="B192" s="3"/>
      <c r="C192" s="3"/>
      <c r="D192" s="3"/>
      <c r="E192" s="3"/>
      <c r="F192" s="9"/>
      <c r="G192" s="4"/>
    </row>
    <row r="193" spans="1:7" ht="20.100000000000001" customHeight="1" x14ac:dyDescent="0.25">
      <c r="A193" s="47" t="s">
        <v>409</v>
      </c>
      <c r="B193" s="48"/>
      <c r="C193" s="2"/>
      <c r="D193" s="2"/>
      <c r="E193" s="2"/>
      <c r="F193" s="10"/>
      <c r="G193" s="4"/>
    </row>
    <row r="194" spans="1:7" ht="20.100000000000001" customHeight="1" x14ac:dyDescent="0.25">
      <c r="A194" s="47"/>
      <c r="B194" s="48"/>
      <c r="C194" s="2"/>
      <c r="D194" s="2"/>
      <c r="E194" s="2"/>
      <c r="F194" s="10"/>
      <c r="G194" s="4"/>
    </row>
    <row r="195" spans="1:7" ht="20.100000000000001" customHeight="1" x14ac:dyDescent="0.25">
      <c r="A195" s="27" t="s">
        <v>410</v>
      </c>
      <c r="B195" s="27"/>
      <c r="C195" s="16"/>
      <c r="D195" s="16"/>
      <c r="E195" s="16"/>
      <c r="F195" s="21"/>
      <c r="G195" s="16"/>
    </row>
    <row r="196" spans="1:7" ht="20.100000000000001" customHeight="1" x14ac:dyDescent="0.25">
      <c r="A196" s="27" t="s">
        <v>411</v>
      </c>
      <c r="B196" s="27"/>
      <c r="C196" s="16"/>
      <c r="D196" s="16"/>
      <c r="E196" s="16"/>
      <c r="F196" s="21"/>
      <c r="G196" s="16"/>
    </row>
    <row r="197" spans="1:7" ht="20.100000000000001" customHeight="1" x14ac:dyDescent="0.25">
      <c r="A197" s="27" t="s">
        <v>300</v>
      </c>
      <c r="B197" s="27"/>
      <c r="C197" s="16"/>
      <c r="D197" s="16"/>
      <c r="E197" s="16"/>
      <c r="F197" s="21"/>
      <c r="G197" s="16"/>
    </row>
    <row r="198" spans="1:7" ht="20.100000000000001" customHeight="1" x14ac:dyDescent="0.25">
      <c r="F198" s="11"/>
    </row>
    <row r="199" spans="1:7" ht="20.100000000000001" customHeight="1" x14ac:dyDescent="0.25">
      <c r="A199" s="12" t="s">
        <v>13</v>
      </c>
      <c r="B199" s="13" t="s">
        <v>12</v>
      </c>
      <c r="C199" s="14" t="s">
        <v>15</v>
      </c>
      <c r="D199" s="14" t="s">
        <v>281</v>
      </c>
      <c r="E199" s="14" t="s">
        <v>260</v>
      </c>
      <c r="F199" s="22" t="s">
        <v>8</v>
      </c>
      <c r="G199" s="12" t="s">
        <v>2</v>
      </c>
    </row>
    <row r="200" spans="1:7" ht="20.100000000000001" customHeight="1" x14ac:dyDescent="0.25">
      <c r="A200" s="17">
        <v>1</v>
      </c>
      <c r="B200" s="18" t="s">
        <v>383</v>
      </c>
      <c r="C200" s="14"/>
      <c r="D200" s="14"/>
      <c r="E200" s="14"/>
      <c r="F200" s="19">
        <v>0</v>
      </c>
      <c r="G200" s="12"/>
    </row>
    <row r="201" spans="1:7" ht="20.100000000000001" customHeight="1" x14ac:dyDescent="0.25">
      <c r="A201" s="17">
        <v>2</v>
      </c>
      <c r="B201" s="18" t="s">
        <v>82</v>
      </c>
      <c r="C201" s="14"/>
      <c r="D201" s="14"/>
      <c r="E201" s="14"/>
      <c r="F201" s="19">
        <v>0</v>
      </c>
      <c r="G201" s="39"/>
    </row>
    <row r="202" spans="1:7" ht="20.100000000000001" customHeight="1" x14ac:dyDescent="0.25">
      <c r="A202" s="17">
        <v>3</v>
      </c>
      <c r="B202" s="18" t="s">
        <v>153</v>
      </c>
      <c r="C202" s="14"/>
      <c r="D202" s="14"/>
      <c r="E202" s="14"/>
      <c r="F202" s="19">
        <v>0</v>
      </c>
      <c r="G202" s="39"/>
    </row>
    <row r="203" spans="1:7" ht="20.100000000000001" customHeight="1" x14ac:dyDescent="0.25">
      <c r="A203" s="17">
        <v>4</v>
      </c>
      <c r="B203" s="18" t="s">
        <v>384</v>
      </c>
      <c r="C203" s="14"/>
      <c r="D203" s="14"/>
      <c r="E203" s="14"/>
      <c r="F203" s="19">
        <v>0</v>
      </c>
      <c r="G203" s="39"/>
    </row>
    <row r="204" spans="1:7" ht="20.100000000000001" customHeight="1" x14ac:dyDescent="0.25">
      <c r="A204" s="17">
        <v>5</v>
      </c>
      <c r="B204" s="18" t="s">
        <v>38</v>
      </c>
      <c r="C204" s="26"/>
      <c r="D204" s="26"/>
      <c r="E204" s="26"/>
      <c r="F204" s="19">
        <v>0</v>
      </c>
      <c r="G204" s="40"/>
    </row>
    <row r="205" spans="1:7" ht="20.100000000000001" customHeight="1" x14ac:dyDescent="0.25">
      <c r="A205" s="17">
        <v>6</v>
      </c>
      <c r="B205" s="18" t="s">
        <v>227</v>
      </c>
      <c r="C205" s="26"/>
      <c r="D205" s="26"/>
      <c r="E205" s="26"/>
      <c r="F205" s="19">
        <v>746400</v>
      </c>
      <c r="G205" s="40"/>
    </row>
    <row r="206" spans="1:7" ht="20.100000000000001" customHeight="1" x14ac:dyDescent="0.25">
      <c r="A206" s="17">
        <v>7</v>
      </c>
      <c r="B206" s="18" t="s">
        <v>41</v>
      </c>
      <c r="C206" s="26"/>
      <c r="D206" s="26"/>
      <c r="E206" s="26"/>
      <c r="F206" s="19">
        <v>10000</v>
      </c>
      <c r="G206" s="40"/>
    </row>
    <row r="207" spans="1:7" ht="20.100000000000001" customHeight="1" x14ac:dyDescent="0.25">
      <c r="A207" s="17">
        <v>8</v>
      </c>
      <c r="B207" s="18" t="s">
        <v>42</v>
      </c>
      <c r="C207" s="26"/>
      <c r="D207" s="26"/>
      <c r="E207" s="26"/>
      <c r="F207" s="19">
        <v>0</v>
      </c>
      <c r="G207" s="40"/>
    </row>
    <row r="208" spans="1:7" ht="20.100000000000001" customHeight="1" x14ac:dyDescent="0.25">
      <c r="A208" s="17"/>
      <c r="B208" s="18"/>
      <c r="C208" s="26"/>
      <c r="D208" s="26"/>
      <c r="E208" s="26"/>
      <c r="F208" s="19"/>
      <c r="G208" s="39">
        <f>F200+F201+F202+F203+F204+F205+F206+F207</f>
        <v>756400</v>
      </c>
    </row>
    <row r="209" spans="1:7" ht="20.100000000000001" customHeight="1" x14ac:dyDescent="0.25">
      <c r="A209" s="17">
        <v>9</v>
      </c>
      <c r="B209" s="18" t="s">
        <v>412</v>
      </c>
      <c r="C209" s="26"/>
      <c r="D209" s="26"/>
      <c r="E209" s="35"/>
      <c r="F209" s="19"/>
      <c r="G209" s="39">
        <f>6000000-G208</f>
        <v>5243600</v>
      </c>
    </row>
    <row r="210" spans="1:7" ht="20.100000000000001" customHeight="1" x14ac:dyDescent="0.25">
      <c r="A210" s="17"/>
      <c r="B210" s="18"/>
      <c r="C210" s="18"/>
      <c r="D210" s="18"/>
      <c r="E210" s="13" t="s">
        <v>43</v>
      </c>
      <c r="F210" s="19"/>
      <c r="G210" s="44">
        <f>G208+G209</f>
        <v>6000000</v>
      </c>
    </row>
    <row r="211" spans="1:7" ht="20.100000000000001" customHeight="1" x14ac:dyDescent="0.25">
      <c r="A211" s="20"/>
      <c r="B211" s="16"/>
      <c r="C211" s="16"/>
      <c r="D211" s="16"/>
      <c r="E211" s="16"/>
      <c r="F211" s="21"/>
      <c r="G211" s="21"/>
    </row>
    <row r="212" spans="1:7" ht="20.100000000000001" customHeight="1" x14ac:dyDescent="0.25">
      <c r="A212" s="20"/>
      <c r="B212" s="16" t="s">
        <v>407</v>
      </c>
      <c r="C212" s="16"/>
      <c r="D212" s="16"/>
      <c r="E212" s="16"/>
      <c r="F212" s="21"/>
      <c r="G212" s="16"/>
    </row>
    <row r="213" spans="1:7" ht="20.100000000000001" customHeight="1" x14ac:dyDescent="0.25">
      <c r="A213" s="20"/>
      <c r="B213" s="16"/>
      <c r="C213" s="16"/>
      <c r="D213" s="16"/>
      <c r="E213" s="16"/>
      <c r="F213" s="21"/>
      <c r="G213" s="16"/>
    </row>
    <row r="214" spans="1:7" ht="20.100000000000001" customHeight="1" x14ac:dyDescent="0.25">
      <c r="A214" s="8"/>
      <c r="B214" s="8" t="s">
        <v>29</v>
      </c>
      <c r="C214" s="8" t="s">
        <v>31</v>
      </c>
      <c r="E214" s="8" t="s">
        <v>36</v>
      </c>
      <c r="F214" s="11"/>
    </row>
    <row r="215" spans="1:7" ht="20.100000000000001" customHeight="1" x14ac:dyDescent="0.25">
      <c r="A215" s="8"/>
      <c r="F215" s="11"/>
    </row>
    <row r="216" spans="1:7" ht="20.100000000000001" customHeight="1" x14ac:dyDescent="0.25">
      <c r="A216" s="8"/>
      <c r="F216" s="11"/>
    </row>
    <row r="217" spans="1:7" x14ac:dyDescent="0.25">
      <c r="A217" s="8"/>
      <c r="F217" s="11"/>
    </row>
    <row r="218" spans="1:7" x14ac:dyDescent="0.25">
      <c r="B218" s="28" t="s">
        <v>30</v>
      </c>
      <c r="C218" s="24" t="s">
        <v>32</v>
      </c>
      <c r="D218" s="24"/>
      <c r="E218" s="24" t="s">
        <v>3</v>
      </c>
      <c r="F218" s="45" t="s">
        <v>273</v>
      </c>
    </row>
    <row r="219" spans="1:7" x14ac:dyDescent="0.25">
      <c r="B219" s="8" t="s">
        <v>5</v>
      </c>
      <c r="C219" s="1" t="s">
        <v>33</v>
      </c>
      <c r="E219" s="1" t="s">
        <v>6</v>
      </c>
      <c r="F219" s="11" t="s">
        <v>37</v>
      </c>
    </row>
    <row r="223" spans="1:7" ht="20.100000000000001" customHeight="1" x14ac:dyDescent="0.25">
      <c r="A223" s="2" t="s">
        <v>0</v>
      </c>
      <c r="B223" s="3"/>
      <c r="C223" s="3"/>
      <c r="D223" s="3"/>
      <c r="E223" s="3"/>
      <c r="F223" s="9"/>
      <c r="G223" s="4"/>
    </row>
    <row r="224" spans="1:7" ht="20.100000000000001" customHeight="1" x14ac:dyDescent="0.25">
      <c r="A224" s="47" t="s">
        <v>413</v>
      </c>
      <c r="B224" s="48"/>
      <c r="C224" s="2"/>
      <c r="D224" s="2"/>
      <c r="E224" s="2"/>
      <c r="F224" s="10"/>
      <c r="G224" s="4"/>
    </row>
    <row r="225" spans="1:7" ht="20.100000000000001" customHeight="1" x14ac:dyDescent="0.25">
      <c r="A225" s="47"/>
      <c r="B225" s="48"/>
      <c r="C225" s="2"/>
      <c r="D225" s="2"/>
      <c r="E225" s="2"/>
      <c r="F225" s="10"/>
      <c r="G225" s="4"/>
    </row>
    <row r="226" spans="1:7" ht="20.100000000000001" customHeight="1" x14ac:dyDescent="0.25">
      <c r="A226" s="27" t="s">
        <v>414</v>
      </c>
      <c r="B226" s="27"/>
      <c r="C226" s="16"/>
      <c r="D226" s="16"/>
      <c r="E226" s="16"/>
      <c r="F226" s="21"/>
      <c r="G226" s="16"/>
    </row>
    <row r="227" spans="1:7" ht="20.100000000000001" customHeight="1" x14ac:dyDescent="0.25">
      <c r="A227" s="27" t="s">
        <v>415</v>
      </c>
      <c r="B227" s="27"/>
      <c r="C227" s="16"/>
      <c r="D227" s="16"/>
      <c r="E227" s="16"/>
      <c r="F227" s="21"/>
      <c r="G227" s="16"/>
    </row>
    <row r="228" spans="1:7" ht="20.100000000000001" customHeight="1" x14ac:dyDescent="0.25">
      <c r="A228" s="27" t="s">
        <v>388</v>
      </c>
      <c r="B228" s="27"/>
      <c r="C228" s="16"/>
      <c r="D228" s="16"/>
      <c r="E228" s="16"/>
      <c r="F228" s="21"/>
      <c r="G228" s="16"/>
    </row>
    <row r="229" spans="1:7" ht="20.100000000000001" customHeight="1" x14ac:dyDescent="0.25">
      <c r="F229" s="11"/>
    </row>
    <row r="230" spans="1:7" ht="20.100000000000001" customHeight="1" x14ac:dyDescent="0.25">
      <c r="A230" s="12" t="s">
        <v>13</v>
      </c>
      <c r="B230" s="13" t="s">
        <v>12</v>
      </c>
      <c r="C230" s="14" t="s">
        <v>15</v>
      </c>
      <c r="D230" s="14" t="s">
        <v>281</v>
      </c>
      <c r="E230" s="14" t="s">
        <v>260</v>
      </c>
      <c r="F230" s="22" t="s">
        <v>8</v>
      </c>
      <c r="G230" s="12" t="s">
        <v>2</v>
      </c>
    </row>
    <row r="231" spans="1:7" ht="20.100000000000001" customHeight="1" x14ac:dyDescent="0.25">
      <c r="A231" s="17">
        <v>1</v>
      </c>
      <c r="B231" s="18" t="s">
        <v>383</v>
      </c>
      <c r="C231" s="14"/>
      <c r="D231" s="14"/>
      <c r="E231" s="14"/>
      <c r="F231" s="19">
        <v>0</v>
      </c>
      <c r="G231" s="12"/>
    </row>
    <row r="232" spans="1:7" ht="20.100000000000001" customHeight="1" x14ac:dyDescent="0.25">
      <c r="A232" s="17">
        <v>2</v>
      </c>
      <c r="B232" s="18" t="s">
        <v>39</v>
      </c>
      <c r="C232" s="14"/>
      <c r="D232" s="14"/>
      <c r="E232" s="14"/>
      <c r="F232" s="19">
        <v>20000040</v>
      </c>
      <c r="G232" s="39"/>
    </row>
    <row r="233" spans="1:7" ht="20.100000000000001" customHeight="1" x14ac:dyDescent="0.25">
      <c r="A233" s="17">
        <v>3</v>
      </c>
      <c r="B233" s="18" t="s">
        <v>153</v>
      </c>
      <c r="C233" s="14"/>
      <c r="D233" s="14"/>
      <c r="E233" s="14"/>
      <c r="F233" s="19">
        <v>0</v>
      </c>
      <c r="G233" s="39"/>
    </row>
    <row r="234" spans="1:7" ht="20.100000000000001" customHeight="1" x14ac:dyDescent="0.25">
      <c r="A234" s="17">
        <v>4</v>
      </c>
      <c r="B234" s="18" t="s">
        <v>384</v>
      </c>
      <c r="C234" s="14"/>
      <c r="D234" s="14"/>
      <c r="E234" s="14"/>
      <c r="F234" s="19">
        <v>0</v>
      </c>
      <c r="G234" s="39"/>
    </row>
    <row r="235" spans="1:7" ht="20.100000000000001" customHeight="1" x14ac:dyDescent="0.25">
      <c r="A235" s="17">
        <v>5</v>
      </c>
      <c r="B235" s="18" t="s">
        <v>38</v>
      </c>
      <c r="C235" s="26"/>
      <c r="D235" s="26"/>
      <c r="E235" s="26"/>
      <c r="F235" s="19">
        <v>500001</v>
      </c>
      <c r="G235" s="40"/>
    </row>
    <row r="236" spans="1:7" ht="20.100000000000001" customHeight="1" x14ac:dyDescent="0.25">
      <c r="A236" s="17">
        <v>6</v>
      </c>
      <c r="B236" s="18" t="s">
        <v>227</v>
      </c>
      <c r="C236" s="26"/>
      <c r="D236" s="26"/>
      <c r="E236" s="26"/>
      <c r="F236" s="19">
        <v>339677</v>
      </c>
      <c r="G236" s="40"/>
    </row>
    <row r="237" spans="1:7" ht="20.100000000000001" customHeight="1" x14ac:dyDescent="0.25">
      <c r="A237" s="17">
        <v>7</v>
      </c>
      <c r="B237" s="18" t="s">
        <v>41</v>
      </c>
      <c r="C237" s="26"/>
      <c r="D237" s="26"/>
      <c r="E237" s="26"/>
      <c r="F237" s="19">
        <v>1185000</v>
      </c>
      <c r="G237" s="40"/>
    </row>
    <row r="238" spans="1:7" ht="20.100000000000001" customHeight="1" x14ac:dyDescent="0.25">
      <c r="A238" s="17">
        <v>8</v>
      </c>
      <c r="B238" s="18" t="s">
        <v>42</v>
      </c>
      <c r="C238" s="26"/>
      <c r="D238" s="26"/>
      <c r="E238" s="26"/>
      <c r="F238" s="19">
        <v>200000</v>
      </c>
      <c r="G238" s="40"/>
    </row>
    <row r="239" spans="1:7" ht="20.100000000000001" customHeight="1" x14ac:dyDescent="0.25">
      <c r="A239" s="17"/>
      <c r="B239" s="18"/>
      <c r="C239" s="26"/>
      <c r="D239" s="26"/>
      <c r="E239" s="26"/>
      <c r="F239" s="19"/>
      <c r="G239" s="39">
        <f>F231+F232+F233+F234+F235+F236+F237+F238</f>
        <v>22224718</v>
      </c>
    </row>
    <row r="240" spans="1:7" ht="20.100000000000001" customHeight="1" x14ac:dyDescent="0.25">
      <c r="A240" s="17">
        <v>9</v>
      </c>
      <c r="B240" s="18" t="s">
        <v>419</v>
      </c>
      <c r="C240" s="26"/>
      <c r="D240" s="26"/>
      <c r="E240" s="35" t="s">
        <v>420</v>
      </c>
      <c r="F240" s="19"/>
      <c r="G240" s="39">
        <v>107500000</v>
      </c>
    </row>
    <row r="241" spans="1:7" ht="20.25" customHeight="1" x14ac:dyDescent="0.25">
      <c r="A241" s="17">
        <v>10</v>
      </c>
      <c r="B241" s="18" t="s">
        <v>416</v>
      </c>
      <c r="C241" s="26" t="s">
        <v>125</v>
      </c>
      <c r="D241" s="26" t="s">
        <v>417</v>
      </c>
      <c r="E241" s="35" t="s">
        <v>418</v>
      </c>
      <c r="F241" s="19"/>
      <c r="G241" s="39">
        <f>148500000-G239-G240</f>
        <v>18775282</v>
      </c>
    </row>
    <row r="242" spans="1:7" ht="20.25" customHeight="1" x14ac:dyDescent="0.25">
      <c r="A242" s="17"/>
      <c r="B242" s="18"/>
      <c r="C242" s="26"/>
      <c r="D242" s="26"/>
      <c r="E242" s="35"/>
      <c r="F242" s="19"/>
      <c r="G242" s="39"/>
    </row>
    <row r="243" spans="1:7" ht="20.100000000000001" customHeight="1" x14ac:dyDescent="0.25">
      <c r="A243" s="17"/>
      <c r="B243" s="18"/>
      <c r="C243" s="18"/>
      <c r="D243" s="18"/>
      <c r="E243" s="13" t="s">
        <v>43</v>
      </c>
      <c r="F243" s="19"/>
      <c r="G243" s="44">
        <f>G239+G240+G241</f>
        <v>148500000</v>
      </c>
    </row>
    <row r="244" spans="1:7" ht="20.100000000000001" customHeight="1" x14ac:dyDescent="0.25">
      <c r="A244" s="20"/>
      <c r="B244" s="16"/>
      <c r="C244" s="16"/>
      <c r="D244" s="16"/>
      <c r="E244" s="16"/>
      <c r="F244" s="21"/>
      <c r="G244" s="21"/>
    </row>
    <row r="245" spans="1:7" ht="20.100000000000001" customHeight="1" x14ac:dyDescent="0.25">
      <c r="A245" s="20"/>
      <c r="B245" s="16" t="s">
        <v>407</v>
      </c>
      <c r="C245" s="16"/>
      <c r="D245" s="16"/>
      <c r="E245" s="16"/>
      <c r="F245" s="21"/>
      <c r="G245" s="16"/>
    </row>
    <row r="246" spans="1:7" ht="20.100000000000001" customHeight="1" x14ac:dyDescent="0.25">
      <c r="A246" s="20"/>
      <c r="B246" s="16"/>
      <c r="C246" s="16"/>
      <c r="D246" s="16"/>
      <c r="E246" s="16"/>
      <c r="F246" s="21"/>
      <c r="G246" s="16"/>
    </row>
    <row r="247" spans="1:7" ht="20.100000000000001" customHeight="1" x14ac:dyDescent="0.25">
      <c r="A247" s="8"/>
      <c r="B247" s="8" t="s">
        <v>29</v>
      </c>
      <c r="C247" s="8" t="s">
        <v>31</v>
      </c>
      <c r="E247" s="8" t="s">
        <v>36</v>
      </c>
      <c r="F247" s="11"/>
    </row>
    <row r="248" spans="1:7" ht="20.100000000000001" customHeight="1" x14ac:dyDescent="0.25">
      <c r="A248" s="8"/>
      <c r="F248" s="11"/>
    </row>
    <row r="249" spans="1:7" ht="20.100000000000001" customHeight="1" x14ac:dyDescent="0.25">
      <c r="A249" s="8"/>
      <c r="F249" s="11"/>
    </row>
    <row r="250" spans="1:7" x14ac:dyDescent="0.25">
      <c r="A250" s="8"/>
      <c r="F250" s="11"/>
    </row>
    <row r="251" spans="1:7" x14ac:dyDescent="0.25">
      <c r="B251" s="28" t="s">
        <v>30</v>
      </c>
      <c r="C251" s="24" t="s">
        <v>32</v>
      </c>
      <c r="D251" s="24"/>
      <c r="E251" s="24" t="s">
        <v>3</v>
      </c>
      <c r="F251" s="45" t="s">
        <v>273</v>
      </c>
    </row>
    <row r="252" spans="1:7" x14ac:dyDescent="0.25">
      <c r="B252" s="8" t="s">
        <v>5</v>
      </c>
      <c r="C252" s="1" t="s">
        <v>33</v>
      </c>
      <c r="E252" s="1" t="s">
        <v>6</v>
      </c>
      <c r="F252" s="11" t="s">
        <v>37</v>
      </c>
    </row>
    <row r="256" spans="1:7" ht="20.100000000000001" customHeight="1" x14ac:dyDescent="0.25">
      <c r="A256" s="2" t="s">
        <v>0</v>
      </c>
      <c r="B256" s="3"/>
      <c r="C256" s="3"/>
      <c r="D256" s="3"/>
      <c r="E256" s="3"/>
      <c r="F256" s="9"/>
      <c r="G256" s="4"/>
    </row>
    <row r="257" spans="1:7" ht="20.100000000000001" customHeight="1" x14ac:dyDescent="0.25">
      <c r="A257" s="47" t="s">
        <v>413</v>
      </c>
      <c r="B257" s="48"/>
      <c r="C257" s="2"/>
      <c r="D257" s="2"/>
      <c r="E257" s="2"/>
      <c r="F257" s="10"/>
      <c r="G257" s="4"/>
    </row>
    <row r="258" spans="1:7" ht="20.100000000000001" customHeight="1" x14ac:dyDescent="0.25">
      <c r="A258" s="47"/>
      <c r="B258" s="48"/>
      <c r="C258" s="2"/>
      <c r="D258" s="2"/>
      <c r="E258" s="2"/>
      <c r="F258" s="10"/>
      <c r="G258" s="4"/>
    </row>
    <row r="259" spans="1:7" ht="20.100000000000001" customHeight="1" x14ac:dyDescent="0.25">
      <c r="A259" s="27" t="s">
        <v>421</v>
      </c>
      <c r="B259" s="27"/>
      <c r="C259" s="16"/>
      <c r="D259" s="16"/>
      <c r="E259" s="16"/>
      <c r="F259" s="21"/>
      <c r="G259" s="16"/>
    </row>
    <row r="260" spans="1:7" ht="20.100000000000001" customHeight="1" x14ac:dyDescent="0.25">
      <c r="A260" s="27" t="s">
        <v>422</v>
      </c>
      <c r="B260" s="27"/>
      <c r="C260" s="16"/>
      <c r="D260" s="16"/>
      <c r="E260" s="16"/>
      <c r="F260" s="21"/>
      <c r="G260" s="16"/>
    </row>
    <row r="261" spans="1:7" ht="20.100000000000001" customHeight="1" x14ac:dyDescent="0.25">
      <c r="A261" s="27" t="s">
        <v>423</v>
      </c>
      <c r="B261" s="27"/>
      <c r="C261" s="16"/>
      <c r="D261" s="16"/>
      <c r="E261" s="16"/>
      <c r="F261" s="21"/>
      <c r="G261" s="16"/>
    </row>
    <row r="262" spans="1:7" ht="20.100000000000001" customHeight="1" x14ac:dyDescent="0.25">
      <c r="F262" s="11"/>
    </row>
    <row r="263" spans="1:7" ht="20.100000000000001" customHeight="1" x14ac:dyDescent="0.25">
      <c r="A263" s="12" t="s">
        <v>13</v>
      </c>
      <c r="B263" s="13" t="s">
        <v>12</v>
      </c>
      <c r="C263" s="14" t="s">
        <v>15</v>
      </c>
      <c r="D263" s="14" t="s">
        <v>281</v>
      </c>
      <c r="E263" s="14" t="s">
        <v>260</v>
      </c>
      <c r="F263" s="22" t="s">
        <v>8</v>
      </c>
      <c r="G263" s="12" t="s">
        <v>2</v>
      </c>
    </row>
    <row r="264" spans="1:7" ht="20.100000000000001" customHeight="1" x14ac:dyDescent="0.25">
      <c r="A264" s="17">
        <v>1</v>
      </c>
      <c r="B264" s="18" t="s">
        <v>383</v>
      </c>
      <c r="C264" s="14"/>
      <c r="D264" s="14"/>
      <c r="E264" s="14"/>
      <c r="F264" s="19">
        <v>186950</v>
      </c>
      <c r="G264" s="12"/>
    </row>
    <row r="265" spans="1:7" ht="20.100000000000001" customHeight="1" x14ac:dyDescent="0.25">
      <c r="A265" s="17">
        <v>2</v>
      </c>
      <c r="B265" s="18" t="s">
        <v>82</v>
      </c>
      <c r="C265" s="14"/>
      <c r="D265" s="14"/>
      <c r="E265" s="14"/>
      <c r="F265" s="19">
        <v>29851005</v>
      </c>
      <c r="G265" s="39"/>
    </row>
    <row r="266" spans="1:7" ht="20.100000000000001" customHeight="1" x14ac:dyDescent="0.25">
      <c r="A266" s="17">
        <v>3</v>
      </c>
      <c r="B266" s="18" t="s">
        <v>153</v>
      </c>
      <c r="C266" s="14"/>
      <c r="D266" s="14"/>
      <c r="E266" s="14"/>
      <c r="F266" s="19">
        <v>575459</v>
      </c>
      <c r="G266" s="39"/>
    </row>
    <row r="267" spans="1:7" ht="20.100000000000001" customHeight="1" x14ac:dyDescent="0.25">
      <c r="A267" s="17">
        <v>4</v>
      </c>
      <c r="B267" s="18" t="s">
        <v>384</v>
      </c>
      <c r="C267" s="14"/>
      <c r="D267" s="14"/>
      <c r="E267" s="14"/>
      <c r="F267" s="19">
        <v>0</v>
      </c>
      <c r="G267" s="39"/>
    </row>
    <row r="268" spans="1:7" ht="20.100000000000001" customHeight="1" x14ac:dyDescent="0.25">
      <c r="A268" s="17">
        <v>5</v>
      </c>
      <c r="B268" s="18" t="s">
        <v>38</v>
      </c>
      <c r="C268" s="26"/>
      <c r="D268" s="26"/>
      <c r="E268" s="26"/>
      <c r="F268" s="19">
        <v>746275</v>
      </c>
      <c r="G268" s="40"/>
    </row>
    <row r="269" spans="1:7" ht="20.100000000000001" customHeight="1" x14ac:dyDescent="0.25">
      <c r="A269" s="17">
        <v>6</v>
      </c>
      <c r="B269" s="18" t="s">
        <v>227</v>
      </c>
      <c r="C269" s="26"/>
      <c r="D269" s="26"/>
      <c r="E269" s="26"/>
      <c r="F269" s="19">
        <v>813919</v>
      </c>
      <c r="G269" s="40"/>
    </row>
    <row r="270" spans="1:7" ht="20.100000000000001" customHeight="1" x14ac:dyDescent="0.25">
      <c r="A270" s="17">
        <v>7</v>
      </c>
      <c r="B270" s="18" t="s">
        <v>41</v>
      </c>
      <c r="C270" s="26"/>
      <c r="D270" s="26"/>
      <c r="E270" s="26"/>
      <c r="F270" s="19">
        <v>189621</v>
      </c>
      <c r="G270" s="40"/>
    </row>
    <row r="271" spans="1:7" ht="20.100000000000001" customHeight="1" x14ac:dyDescent="0.25">
      <c r="A271" s="17">
        <v>8</v>
      </c>
      <c r="B271" s="18" t="s">
        <v>42</v>
      </c>
      <c r="C271" s="26"/>
      <c r="D271" s="26"/>
      <c r="E271" s="26"/>
      <c r="F271" s="19">
        <v>200000</v>
      </c>
      <c r="G271" s="40"/>
    </row>
    <row r="272" spans="1:7" ht="20.100000000000001" customHeight="1" x14ac:dyDescent="0.25">
      <c r="A272" s="17"/>
      <c r="B272" s="18"/>
      <c r="C272" s="26"/>
      <c r="D272" s="26"/>
      <c r="E272" s="26"/>
      <c r="F272" s="19"/>
      <c r="G272" s="39">
        <f>F264+F265+F266+F267+F268+F269+F270+F271</f>
        <v>32563229</v>
      </c>
    </row>
    <row r="273" spans="1:7" ht="20.100000000000001" customHeight="1" x14ac:dyDescent="0.25">
      <c r="A273" s="17">
        <v>9</v>
      </c>
      <c r="B273" s="18" t="s">
        <v>424</v>
      </c>
      <c r="C273" s="26"/>
      <c r="D273" s="26" t="s">
        <v>272</v>
      </c>
      <c r="E273" s="35" t="s">
        <v>233</v>
      </c>
      <c r="F273" s="19"/>
      <c r="G273" s="39">
        <v>12475000</v>
      </c>
    </row>
    <row r="274" spans="1:7" ht="20.25" customHeight="1" x14ac:dyDescent="0.25">
      <c r="A274" s="17">
        <v>10</v>
      </c>
      <c r="B274" s="18" t="s">
        <v>425</v>
      </c>
      <c r="C274" s="26"/>
      <c r="D274" s="26" t="s">
        <v>272</v>
      </c>
      <c r="E274" s="35" t="s">
        <v>232</v>
      </c>
      <c r="F274" s="19"/>
      <c r="G274" s="39">
        <v>6664000</v>
      </c>
    </row>
    <row r="275" spans="1:7" ht="20.25" customHeight="1" x14ac:dyDescent="0.25">
      <c r="A275" s="17">
        <v>11</v>
      </c>
      <c r="B275" s="18" t="s">
        <v>426</v>
      </c>
      <c r="C275" s="26"/>
      <c r="D275" s="26" t="s">
        <v>427</v>
      </c>
      <c r="E275" s="35" t="s">
        <v>428</v>
      </c>
      <c r="F275" s="19"/>
      <c r="G275" s="39">
        <f>59000000-G272-G273-G274</f>
        <v>7297771</v>
      </c>
    </row>
    <row r="276" spans="1:7" ht="20.25" customHeight="1" x14ac:dyDescent="0.25">
      <c r="A276" s="17"/>
      <c r="B276" s="18"/>
      <c r="C276" s="26"/>
      <c r="D276" s="26"/>
      <c r="E276" s="35"/>
      <c r="F276" s="19"/>
      <c r="G276" s="39"/>
    </row>
    <row r="277" spans="1:7" ht="20.100000000000001" customHeight="1" x14ac:dyDescent="0.25">
      <c r="A277" s="17"/>
      <c r="B277" s="18"/>
      <c r="C277" s="18"/>
      <c r="D277" s="18"/>
      <c r="E277" s="13" t="s">
        <v>43</v>
      </c>
      <c r="F277" s="19"/>
      <c r="G277" s="44">
        <f>G272+G273+G274+G275</f>
        <v>59000000</v>
      </c>
    </row>
    <row r="278" spans="1:7" ht="20.100000000000001" customHeight="1" x14ac:dyDescent="0.25">
      <c r="A278" s="20"/>
      <c r="B278" s="16"/>
      <c r="C278" s="16"/>
      <c r="D278" s="16"/>
      <c r="E278" s="16"/>
      <c r="F278" s="21"/>
      <c r="G278" s="21"/>
    </row>
    <row r="279" spans="1:7" ht="20.100000000000001" customHeight="1" x14ac:dyDescent="0.25">
      <c r="A279" s="20"/>
      <c r="B279" s="16" t="s">
        <v>407</v>
      </c>
      <c r="C279" s="16"/>
      <c r="D279" s="16"/>
      <c r="E279" s="16"/>
      <c r="F279" s="21"/>
      <c r="G279" s="16"/>
    </row>
    <row r="280" spans="1:7" ht="20.100000000000001" customHeight="1" x14ac:dyDescent="0.25">
      <c r="A280" s="20"/>
      <c r="B280" s="16"/>
      <c r="C280" s="16"/>
      <c r="D280" s="16"/>
      <c r="E280" s="16"/>
      <c r="F280" s="21"/>
      <c r="G280" s="16"/>
    </row>
    <row r="281" spans="1:7" ht="20.100000000000001" customHeight="1" x14ac:dyDescent="0.25">
      <c r="A281" s="8"/>
      <c r="B281" s="8" t="s">
        <v>29</v>
      </c>
      <c r="C281" s="8" t="s">
        <v>31</v>
      </c>
      <c r="E281" s="8" t="s">
        <v>36</v>
      </c>
      <c r="F281" s="11"/>
    </row>
    <row r="282" spans="1:7" ht="20.100000000000001" customHeight="1" x14ac:dyDescent="0.25">
      <c r="A282" s="8"/>
      <c r="F282" s="11"/>
    </row>
    <row r="283" spans="1:7" ht="20.100000000000001" customHeight="1" x14ac:dyDescent="0.25">
      <c r="A283" s="8"/>
      <c r="F283" s="11"/>
    </row>
    <row r="284" spans="1:7" x14ac:dyDescent="0.25">
      <c r="A284" s="8"/>
      <c r="F284" s="11"/>
    </row>
    <row r="285" spans="1:7" x14ac:dyDescent="0.25">
      <c r="B285" s="28" t="s">
        <v>30</v>
      </c>
      <c r="C285" s="24" t="s">
        <v>32</v>
      </c>
      <c r="D285" s="24"/>
      <c r="E285" s="24" t="s">
        <v>3</v>
      </c>
      <c r="F285" s="45" t="s">
        <v>273</v>
      </c>
    </row>
    <row r="286" spans="1:7" x14ac:dyDescent="0.25">
      <c r="B286" s="8" t="s">
        <v>5</v>
      </c>
      <c r="C286" s="1" t="s">
        <v>33</v>
      </c>
      <c r="E286" s="1" t="s">
        <v>6</v>
      </c>
      <c r="F286" s="11" t="s">
        <v>37</v>
      </c>
    </row>
    <row r="289" spans="1:7" ht="20.100000000000001" customHeight="1" x14ac:dyDescent="0.25">
      <c r="A289" s="2" t="s">
        <v>0</v>
      </c>
      <c r="B289" s="3"/>
      <c r="C289" s="3"/>
      <c r="D289" s="3"/>
      <c r="E289" s="3"/>
      <c r="F289" s="9"/>
      <c r="G289" s="4"/>
    </row>
    <row r="290" spans="1:7" ht="20.100000000000001" customHeight="1" x14ac:dyDescent="0.25">
      <c r="A290" s="47" t="s">
        <v>429</v>
      </c>
      <c r="B290" s="48"/>
      <c r="C290" s="2"/>
      <c r="D290" s="2"/>
      <c r="E290" s="2"/>
      <c r="F290" s="10"/>
      <c r="G290" s="4"/>
    </row>
    <row r="291" spans="1:7" ht="20.100000000000001" customHeight="1" x14ac:dyDescent="0.25">
      <c r="A291" s="47"/>
      <c r="B291" s="48"/>
      <c r="C291" s="2"/>
      <c r="D291" s="2"/>
      <c r="E291" s="2"/>
      <c r="F291" s="10"/>
      <c r="G291" s="4"/>
    </row>
    <row r="292" spans="1:7" ht="20.100000000000001" customHeight="1" x14ac:dyDescent="0.25">
      <c r="A292" s="27" t="s">
        <v>410</v>
      </c>
      <c r="B292" s="27"/>
      <c r="C292" s="16"/>
      <c r="D292" s="16"/>
      <c r="E292" s="16"/>
      <c r="F292" s="21"/>
      <c r="G292" s="16"/>
    </row>
    <row r="293" spans="1:7" ht="20.100000000000001" customHeight="1" x14ac:dyDescent="0.25">
      <c r="A293" s="27" t="s">
        <v>411</v>
      </c>
      <c r="B293" s="27"/>
      <c r="C293" s="16"/>
      <c r="D293" s="16"/>
      <c r="E293" s="16"/>
      <c r="F293" s="21"/>
      <c r="G293" s="16"/>
    </row>
    <row r="294" spans="1:7" ht="20.100000000000001" customHeight="1" x14ac:dyDescent="0.25">
      <c r="A294" s="27" t="s">
        <v>300</v>
      </c>
      <c r="B294" s="27"/>
      <c r="C294" s="16"/>
      <c r="D294" s="16"/>
      <c r="E294" s="16"/>
      <c r="F294" s="21"/>
      <c r="G294" s="16"/>
    </row>
    <row r="295" spans="1:7" ht="20.100000000000001" customHeight="1" x14ac:dyDescent="0.25">
      <c r="F295" s="11"/>
    </row>
    <row r="296" spans="1:7" ht="20.100000000000001" customHeight="1" x14ac:dyDescent="0.25">
      <c r="A296" s="12" t="s">
        <v>13</v>
      </c>
      <c r="B296" s="13" t="s">
        <v>12</v>
      </c>
      <c r="C296" s="14" t="s">
        <v>15</v>
      </c>
      <c r="D296" s="14" t="s">
        <v>281</v>
      </c>
      <c r="E296" s="14" t="s">
        <v>260</v>
      </c>
      <c r="F296" s="22" t="s">
        <v>8</v>
      </c>
      <c r="G296" s="12" t="s">
        <v>2</v>
      </c>
    </row>
    <row r="297" spans="1:7" ht="20.100000000000001" customHeight="1" x14ac:dyDescent="0.25">
      <c r="A297" s="17">
        <v>1</v>
      </c>
      <c r="B297" s="18" t="s">
        <v>383</v>
      </c>
      <c r="C297" s="14"/>
      <c r="D297" s="14"/>
      <c r="E297" s="14"/>
      <c r="F297" s="19">
        <v>0</v>
      </c>
      <c r="G297" s="12"/>
    </row>
    <row r="298" spans="1:7" ht="20.100000000000001" customHeight="1" x14ac:dyDescent="0.25">
      <c r="A298" s="17">
        <v>2</v>
      </c>
      <c r="B298" s="18" t="s">
        <v>82</v>
      </c>
      <c r="C298" s="14"/>
      <c r="D298" s="14"/>
      <c r="E298" s="14"/>
      <c r="F298" s="19">
        <v>0</v>
      </c>
      <c r="G298" s="39"/>
    </row>
    <row r="299" spans="1:7" ht="20.100000000000001" customHeight="1" x14ac:dyDescent="0.25">
      <c r="A299" s="17">
        <v>3</v>
      </c>
      <c r="B299" s="18" t="s">
        <v>153</v>
      </c>
      <c r="C299" s="14"/>
      <c r="D299" s="14"/>
      <c r="E299" s="14"/>
      <c r="F299" s="19">
        <v>0</v>
      </c>
      <c r="G299" s="39"/>
    </row>
    <row r="300" spans="1:7" ht="20.100000000000001" customHeight="1" x14ac:dyDescent="0.25">
      <c r="A300" s="17">
        <v>4</v>
      </c>
      <c r="B300" s="18" t="s">
        <v>384</v>
      </c>
      <c r="C300" s="14"/>
      <c r="D300" s="14"/>
      <c r="E300" s="14"/>
      <c r="F300" s="19">
        <v>0</v>
      </c>
      <c r="G300" s="39"/>
    </row>
    <row r="301" spans="1:7" ht="20.100000000000001" customHeight="1" x14ac:dyDescent="0.25">
      <c r="A301" s="17">
        <v>5</v>
      </c>
      <c r="B301" s="18" t="s">
        <v>38</v>
      </c>
      <c r="C301" s="26"/>
      <c r="D301" s="26"/>
      <c r="E301" s="26"/>
      <c r="F301" s="19">
        <v>0</v>
      </c>
      <c r="G301" s="40"/>
    </row>
    <row r="302" spans="1:7" ht="20.100000000000001" customHeight="1" x14ac:dyDescent="0.25">
      <c r="A302" s="17">
        <v>6</v>
      </c>
      <c r="B302" s="18" t="s">
        <v>227</v>
      </c>
      <c r="C302" s="26"/>
      <c r="D302" s="26"/>
      <c r="E302" s="26"/>
      <c r="F302" s="19">
        <v>152000</v>
      </c>
      <c r="G302" s="40"/>
    </row>
    <row r="303" spans="1:7" ht="20.100000000000001" customHeight="1" x14ac:dyDescent="0.25">
      <c r="A303" s="17">
        <v>7</v>
      </c>
      <c r="B303" s="18" t="s">
        <v>41</v>
      </c>
      <c r="C303" s="26"/>
      <c r="D303" s="26"/>
      <c r="E303" s="26"/>
      <c r="F303" s="19">
        <v>0</v>
      </c>
      <c r="G303" s="40"/>
    </row>
    <row r="304" spans="1:7" ht="20.100000000000001" customHeight="1" x14ac:dyDescent="0.25">
      <c r="A304" s="17">
        <v>8</v>
      </c>
      <c r="B304" s="18" t="s">
        <v>42</v>
      </c>
      <c r="C304" s="26"/>
      <c r="D304" s="26"/>
      <c r="E304" s="26"/>
      <c r="F304" s="19">
        <v>0</v>
      </c>
      <c r="G304" s="40"/>
    </row>
    <row r="305" spans="1:7" ht="20.100000000000001" customHeight="1" x14ac:dyDescent="0.25">
      <c r="A305" s="17"/>
      <c r="B305" s="18"/>
      <c r="C305" s="26"/>
      <c r="D305" s="26"/>
      <c r="E305" s="26"/>
      <c r="F305" s="19"/>
      <c r="G305" s="39">
        <f>F297+F298+F299+F300+F301+F302+F303+F304</f>
        <v>152000</v>
      </c>
    </row>
    <row r="306" spans="1:7" ht="20.100000000000001" customHeight="1" x14ac:dyDescent="0.25">
      <c r="A306" s="17">
        <v>9</v>
      </c>
      <c r="B306" s="18" t="s">
        <v>412</v>
      </c>
      <c r="C306" s="26"/>
      <c r="D306" s="26"/>
      <c r="E306" s="35"/>
      <c r="F306" s="19"/>
      <c r="G306" s="39">
        <f>2000000-G305</f>
        <v>1848000</v>
      </c>
    </row>
    <row r="307" spans="1:7" ht="20.100000000000001" customHeight="1" x14ac:dyDescent="0.25">
      <c r="A307" s="17"/>
      <c r="B307" s="18"/>
      <c r="C307" s="18"/>
      <c r="D307" s="18"/>
      <c r="E307" s="13" t="s">
        <v>43</v>
      </c>
      <c r="F307" s="19"/>
      <c r="G307" s="44">
        <f>G305+G306</f>
        <v>2000000</v>
      </c>
    </row>
    <row r="308" spans="1:7" ht="20.100000000000001" customHeight="1" x14ac:dyDescent="0.25">
      <c r="A308" s="20"/>
      <c r="B308" s="16"/>
      <c r="C308" s="16"/>
      <c r="D308" s="16"/>
      <c r="E308" s="16"/>
      <c r="F308" s="21"/>
      <c r="G308" s="21"/>
    </row>
    <row r="309" spans="1:7" ht="20.100000000000001" customHeight="1" x14ac:dyDescent="0.25">
      <c r="A309" s="20"/>
      <c r="B309" s="16" t="s">
        <v>430</v>
      </c>
      <c r="C309" s="16"/>
      <c r="D309" s="16"/>
      <c r="E309" s="16"/>
      <c r="F309" s="21"/>
      <c r="G309" s="16"/>
    </row>
    <row r="310" spans="1:7" ht="20.100000000000001" customHeight="1" x14ac:dyDescent="0.25">
      <c r="A310" s="20"/>
      <c r="B310" s="16"/>
      <c r="C310" s="16"/>
      <c r="D310" s="16"/>
      <c r="E310" s="16"/>
      <c r="F310" s="21"/>
      <c r="G310" s="16"/>
    </row>
    <row r="311" spans="1:7" ht="20.100000000000001" customHeight="1" x14ac:dyDescent="0.25">
      <c r="A311" s="8"/>
      <c r="B311" s="8" t="s">
        <v>29</v>
      </c>
      <c r="C311" s="8" t="s">
        <v>31</v>
      </c>
      <c r="E311" s="8" t="s">
        <v>36</v>
      </c>
      <c r="F311" s="11"/>
    </row>
    <row r="312" spans="1:7" ht="20.100000000000001" customHeight="1" x14ac:dyDescent="0.25">
      <c r="A312" s="8"/>
      <c r="F312" s="11"/>
    </row>
    <row r="313" spans="1:7" ht="20.100000000000001" customHeight="1" x14ac:dyDescent="0.25">
      <c r="A313" s="8"/>
      <c r="F313" s="11"/>
    </row>
    <row r="314" spans="1:7" x14ac:dyDescent="0.25">
      <c r="A314" s="8"/>
      <c r="F314" s="11"/>
    </row>
    <row r="315" spans="1:7" x14ac:dyDescent="0.25">
      <c r="B315" s="28" t="s">
        <v>30</v>
      </c>
      <c r="C315" s="24" t="s">
        <v>32</v>
      </c>
      <c r="D315" s="24"/>
      <c r="E315" s="24" t="s">
        <v>3</v>
      </c>
      <c r="F315" s="45" t="s">
        <v>273</v>
      </c>
    </row>
    <row r="316" spans="1:7" x14ac:dyDescent="0.25">
      <c r="B316" s="8" t="s">
        <v>5</v>
      </c>
      <c r="C316" s="1" t="s">
        <v>33</v>
      </c>
      <c r="E316" s="1" t="s">
        <v>6</v>
      </c>
      <c r="F316" s="11" t="s">
        <v>37</v>
      </c>
    </row>
    <row r="321" spans="1:7" ht="20.100000000000001" customHeight="1" x14ac:dyDescent="0.25">
      <c r="A321" s="2" t="s">
        <v>0</v>
      </c>
      <c r="B321" s="3"/>
      <c r="C321" s="3"/>
      <c r="D321" s="3"/>
      <c r="E321" s="3"/>
      <c r="F321" s="9"/>
      <c r="G321" s="4"/>
    </row>
    <row r="322" spans="1:7" ht="20.100000000000001" customHeight="1" x14ac:dyDescent="0.25">
      <c r="A322" s="47" t="s">
        <v>431</v>
      </c>
      <c r="B322" s="48"/>
      <c r="C322" s="2"/>
      <c r="D322" s="2"/>
      <c r="E322" s="2"/>
      <c r="F322" s="10"/>
      <c r="G322" s="4"/>
    </row>
    <row r="323" spans="1:7" ht="20.100000000000001" customHeight="1" x14ac:dyDescent="0.25">
      <c r="A323" s="47"/>
      <c r="B323" s="48"/>
      <c r="C323" s="2"/>
      <c r="D323" s="2"/>
      <c r="E323" s="2"/>
      <c r="F323" s="10"/>
      <c r="G323" s="4"/>
    </row>
    <row r="324" spans="1:7" ht="20.100000000000001" customHeight="1" x14ac:dyDescent="0.25">
      <c r="A324" s="27" t="s">
        <v>432</v>
      </c>
      <c r="B324" s="27"/>
      <c r="C324" s="16"/>
      <c r="D324" s="16"/>
      <c r="E324" s="16"/>
      <c r="F324" s="21"/>
      <c r="G324" s="16"/>
    </row>
    <row r="325" spans="1:7" ht="20.100000000000001" customHeight="1" x14ac:dyDescent="0.25">
      <c r="A325" s="27" t="s">
        <v>433</v>
      </c>
      <c r="B325" s="27"/>
      <c r="C325" s="16"/>
      <c r="D325" s="16"/>
      <c r="E325" s="16"/>
      <c r="F325" s="21"/>
      <c r="G325" s="16"/>
    </row>
    <row r="326" spans="1:7" ht="20.100000000000001" customHeight="1" x14ac:dyDescent="0.25">
      <c r="A326" s="27" t="s">
        <v>434</v>
      </c>
      <c r="B326" s="27"/>
      <c r="C326" s="16"/>
      <c r="D326" s="16"/>
      <c r="E326" s="16"/>
      <c r="F326" s="21"/>
      <c r="G326" s="16"/>
    </row>
    <row r="327" spans="1:7" ht="20.100000000000001" customHeight="1" x14ac:dyDescent="0.25">
      <c r="F327" s="11"/>
    </row>
    <row r="328" spans="1:7" ht="20.100000000000001" customHeight="1" x14ac:dyDescent="0.25">
      <c r="A328" s="12" t="s">
        <v>13</v>
      </c>
      <c r="B328" s="13" t="s">
        <v>12</v>
      </c>
      <c r="C328" s="14" t="s">
        <v>15</v>
      </c>
      <c r="D328" s="14" t="s">
        <v>281</v>
      </c>
      <c r="E328" s="14" t="s">
        <v>260</v>
      </c>
      <c r="F328" s="22" t="s">
        <v>8</v>
      </c>
      <c r="G328" s="12" t="s">
        <v>2</v>
      </c>
    </row>
    <row r="329" spans="1:7" ht="20.100000000000001" customHeight="1" x14ac:dyDescent="0.25">
      <c r="A329" s="17">
        <v>1</v>
      </c>
      <c r="B329" s="18" t="s">
        <v>383</v>
      </c>
      <c r="C329" s="14"/>
      <c r="D329" s="14"/>
      <c r="E329" s="14"/>
      <c r="F329" s="19">
        <v>0</v>
      </c>
      <c r="G329" s="12"/>
    </row>
    <row r="330" spans="1:7" ht="20.100000000000001" customHeight="1" x14ac:dyDescent="0.25">
      <c r="A330" s="17">
        <v>2</v>
      </c>
      <c r="B330" s="18" t="s">
        <v>435</v>
      </c>
      <c r="C330" s="14"/>
      <c r="D330" s="14"/>
      <c r="E330" s="14"/>
      <c r="F330" s="19">
        <v>22648680</v>
      </c>
      <c r="G330" s="39"/>
    </row>
    <row r="331" spans="1:7" ht="20.100000000000001" customHeight="1" x14ac:dyDescent="0.25">
      <c r="A331" s="17">
        <v>3</v>
      </c>
      <c r="B331" s="18" t="s">
        <v>153</v>
      </c>
      <c r="C331" s="14"/>
      <c r="D331" s="14"/>
      <c r="E331" s="14"/>
      <c r="F331" s="19">
        <v>0</v>
      </c>
      <c r="G331" s="39"/>
    </row>
    <row r="332" spans="1:7" ht="20.100000000000001" customHeight="1" x14ac:dyDescent="0.25">
      <c r="A332" s="17">
        <v>4</v>
      </c>
      <c r="B332" s="18" t="s">
        <v>384</v>
      </c>
      <c r="C332" s="14"/>
      <c r="D332" s="14"/>
      <c r="E332" s="14"/>
      <c r="F332" s="19">
        <v>0</v>
      </c>
      <c r="G332" s="39"/>
    </row>
    <row r="333" spans="1:7" ht="20.100000000000001" customHeight="1" x14ac:dyDescent="0.25">
      <c r="A333" s="17">
        <v>5</v>
      </c>
      <c r="B333" s="18" t="s">
        <v>38</v>
      </c>
      <c r="C333" s="26"/>
      <c r="D333" s="26"/>
      <c r="E333" s="26"/>
      <c r="F333" s="19">
        <v>566217</v>
      </c>
      <c r="G333" s="40"/>
    </row>
    <row r="334" spans="1:7" ht="20.100000000000001" customHeight="1" x14ac:dyDescent="0.25">
      <c r="A334" s="17">
        <v>6</v>
      </c>
      <c r="B334" s="18" t="s">
        <v>227</v>
      </c>
      <c r="C334" s="26"/>
      <c r="D334" s="26"/>
      <c r="E334" s="26"/>
      <c r="F334" s="19">
        <v>0</v>
      </c>
      <c r="G334" s="40"/>
    </row>
    <row r="335" spans="1:7" ht="20.100000000000001" customHeight="1" x14ac:dyDescent="0.25">
      <c r="A335" s="17">
        <v>7</v>
      </c>
      <c r="B335" s="18" t="s">
        <v>41</v>
      </c>
      <c r="C335" s="26"/>
      <c r="D335" s="26"/>
      <c r="E335" s="26"/>
      <c r="F335" s="19">
        <v>200000</v>
      </c>
      <c r="G335" s="40"/>
    </row>
    <row r="336" spans="1:7" ht="20.100000000000001" customHeight="1" x14ac:dyDescent="0.25">
      <c r="A336" s="17">
        <v>8</v>
      </c>
      <c r="B336" s="18" t="s">
        <v>42</v>
      </c>
      <c r="C336" s="26"/>
      <c r="D336" s="26"/>
      <c r="E336" s="26"/>
      <c r="F336" s="19">
        <v>200000</v>
      </c>
      <c r="G336" s="40"/>
    </row>
    <row r="337" spans="1:7" ht="20.100000000000001" customHeight="1" x14ac:dyDescent="0.25">
      <c r="A337" s="17"/>
      <c r="B337" s="18"/>
      <c r="C337" s="26"/>
      <c r="D337" s="26"/>
      <c r="E337" s="26"/>
      <c r="F337" s="19"/>
      <c r="G337" s="49">
        <f>F329+F330+F331+F332+F333+F334+F335+F336</f>
        <v>23614897</v>
      </c>
    </row>
    <row r="338" spans="1:7" ht="20.100000000000001" customHeight="1" x14ac:dyDescent="0.25">
      <c r="A338" s="17">
        <v>9</v>
      </c>
      <c r="B338" s="18" t="s">
        <v>436</v>
      </c>
      <c r="C338" s="26" t="s">
        <v>314</v>
      </c>
      <c r="D338" s="35" t="s">
        <v>439</v>
      </c>
      <c r="E338" s="26"/>
      <c r="F338" s="19"/>
      <c r="G338" s="39">
        <v>14504000</v>
      </c>
    </row>
    <row r="339" spans="1:7" ht="20.100000000000001" customHeight="1" x14ac:dyDescent="0.25">
      <c r="A339" s="17">
        <v>10</v>
      </c>
      <c r="B339" s="18" t="s">
        <v>124</v>
      </c>
      <c r="C339" s="26"/>
      <c r="D339" s="35"/>
      <c r="E339" s="26"/>
      <c r="F339" s="19"/>
      <c r="G339" s="39">
        <v>25000</v>
      </c>
    </row>
    <row r="340" spans="1:7" ht="20.100000000000001" customHeight="1" x14ac:dyDescent="0.25">
      <c r="A340" s="17">
        <v>11</v>
      </c>
      <c r="B340" s="18" t="s">
        <v>437</v>
      </c>
      <c r="C340" s="26" t="s">
        <v>339</v>
      </c>
      <c r="D340" s="35" t="s">
        <v>440</v>
      </c>
      <c r="E340" s="26"/>
      <c r="F340" s="19"/>
      <c r="G340" s="39">
        <v>9511900</v>
      </c>
    </row>
    <row r="341" spans="1:7" ht="20.100000000000001" customHeight="1" x14ac:dyDescent="0.25">
      <c r="A341" s="17">
        <v>12</v>
      </c>
      <c r="B341" s="18" t="s">
        <v>468</v>
      </c>
      <c r="C341" s="26"/>
      <c r="D341" s="35"/>
      <c r="E341" s="26"/>
      <c r="F341" s="19"/>
      <c r="G341" s="39">
        <v>15000</v>
      </c>
    </row>
    <row r="342" spans="1:7" ht="20.100000000000001" customHeight="1" x14ac:dyDescent="0.25">
      <c r="A342" s="17">
        <v>13</v>
      </c>
      <c r="B342" s="18" t="s">
        <v>438</v>
      </c>
      <c r="C342" s="26"/>
      <c r="D342" s="35" t="s">
        <v>441</v>
      </c>
      <c r="E342" s="26"/>
      <c r="F342" s="19"/>
      <c r="G342" s="39">
        <v>2314200</v>
      </c>
    </row>
    <row r="343" spans="1:7" ht="20.100000000000001" customHeight="1" x14ac:dyDescent="0.25">
      <c r="A343" s="17">
        <v>14</v>
      </c>
      <c r="B343" s="18" t="s">
        <v>177</v>
      </c>
      <c r="C343" s="26"/>
      <c r="D343" s="35"/>
      <c r="E343" s="26"/>
      <c r="F343" s="19"/>
      <c r="G343" s="39">
        <v>5000</v>
      </c>
    </row>
    <row r="344" spans="1:7" ht="20.100000000000001" customHeight="1" x14ac:dyDescent="0.25">
      <c r="A344" s="17">
        <v>15</v>
      </c>
      <c r="B344" s="18" t="s">
        <v>469</v>
      </c>
      <c r="C344" s="26" t="s">
        <v>470</v>
      </c>
      <c r="D344" s="26"/>
      <c r="E344" s="35"/>
      <c r="F344" s="19"/>
      <c r="G344" s="39">
        <v>10003</v>
      </c>
    </row>
    <row r="345" spans="1:7" ht="20.100000000000001" customHeight="1" x14ac:dyDescent="0.25">
      <c r="A345" s="17"/>
      <c r="B345" s="18"/>
      <c r="C345" s="18"/>
      <c r="D345" s="18"/>
      <c r="E345" s="13" t="s">
        <v>43</v>
      </c>
      <c r="F345" s="19"/>
      <c r="G345" s="44">
        <f>G337+G338+G339+G340+G341+G342+G343+G344</f>
        <v>50000000</v>
      </c>
    </row>
    <row r="346" spans="1:7" ht="20.100000000000001" customHeight="1" x14ac:dyDescent="0.25">
      <c r="A346" s="20"/>
      <c r="B346" s="16" t="s">
        <v>442</v>
      </c>
      <c r="C346" s="16"/>
      <c r="D346" s="16"/>
      <c r="E346" s="16"/>
      <c r="F346" s="21"/>
      <c r="G346" s="16"/>
    </row>
    <row r="347" spans="1:7" ht="20.100000000000001" customHeight="1" x14ac:dyDescent="0.25">
      <c r="A347" s="20"/>
      <c r="B347" s="16"/>
      <c r="C347" s="16"/>
      <c r="D347" s="16"/>
      <c r="E347" s="16"/>
      <c r="F347" s="21"/>
      <c r="G347" s="16"/>
    </row>
    <row r="348" spans="1:7" ht="20.100000000000001" customHeight="1" x14ac:dyDescent="0.25">
      <c r="A348" s="8"/>
      <c r="B348" s="8" t="s">
        <v>29</v>
      </c>
      <c r="C348" s="8" t="s">
        <v>31</v>
      </c>
      <c r="E348" s="8" t="s">
        <v>36</v>
      </c>
      <c r="F348" s="11"/>
    </row>
    <row r="349" spans="1:7" ht="20.100000000000001" customHeight="1" x14ac:dyDescent="0.25">
      <c r="A349" s="8"/>
      <c r="F349" s="11"/>
    </row>
    <row r="350" spans="1:7" ht="20.100000000000001" customHeight="1" x14ac:dyDescent="0.25">
      <c r="A350" s="8"/>
      <c r="F350" s="11"/>
    </row>
    <row r="351" spans="1:7" x14ac:dyDescent="0.25">
      <c r="A351" s="8"/>
      <c r="F351" s="11"/>
    </row>
    <row r="352" spans="1:7" x14ac:dyDescent="0.25">
      <c r="B352" s="28" t="s">
        <v>30</v>
      </c>
      <c r="C352" s="24" t="s">
        <v>32</v>
      </c>
      <c r="D352" s="24"/>
      <c r="E352" s="24" t="s">
        <v>3</v>
      </c>
      <c r="F352" s="45" t="s">
        <v>273</v>
      </c>
    </row>
    <row r="353" spans="1:7" x14ac:dyDescent="0.25">
      <c r="B353" s="8" t="s">
        <v>5</v>
      </c>
      <c r="C353" s="1" t="s">
        <v>33</v>
      </c>
      <c r="E353" s="1" t="s">
        <v>6</v>
      </c>
      <c r="F353" s="11" t="s">
        <v>37</v>
      </c>
    </row>
    <row r="357" spans="1:7" ht="20.100000000000001" customHeight="1" x14ac:dyDescent="0.25">
      <c r="A357" s="2" t="s">
        <v>0</v>
      </c>
      <c r="B357" s="3"/>
      <c r="C357" s="3"/>
      <c r="D357" s="3"/>
      <c r="E357" s="3"/>
      <c r="F357" s="9"/>
      <c r="G357" s="4"/>
    </row>
    <row r="358" spans="1:7" ht="20.100000000000001" customHeight="1" x14ac:dyDescent="0.25">
      <c r="A358" s="47" t="s">
        <v>506</v>
      </c>
      <c r="B358" s="48"/>
      <c r="C358" s="2"/>
      <c r="D358" s="2"/>
      <c r="E358" s="2"/>
      <c r="F358" s="10"/>
      <c r="G358" s="4"/>
    </row>
    <row r="359" spans="1:7" ht="20.100000000000001" customHeight="1" x14ac:dyDescent="0.25">
      <c r="A359" s="47"/>
      <c r="B359" s="48"/>
      <c r="C359" s="2"/>
      <c r="D359" s="2"/>
      <c r="E359" s="2"/>
      <c r="F359" s="10"/>
      <c r="G359" s="4"/>
    </row>
    <row r="360" spans="1:7" ht="20.100000000000001" customHeight="1" x14ac:dyDescent="0.25">
      <c r="A360" s="27" t="s">
        <v>443</v>
      </c>
      <c r="B360" s="27"/>
      <c r="C360" s="16"/>
      <c r="D360" s="16"/>
      <c r="E360" s="16"/>
      <c r="F360" s="21"/>
      <c r="G360" s="16"/>
    </row>
    <row r="361" spans="1:7" ht="20.100000000000001" customHeight="1" x14ac:dyDescent="0.25">
      <c r="A361" s="27" t="s">
        <v>444</v>
      </c>
      <c r="B361" s="27"/>
      <c r="C361" s="16"/>
      <c r="D361" s="16"/>
      <c r="E361" s="16"/>
      <c r="F361" s="21"/>
      <c r="G361" s="16"/>
    </row>
    <row r="362" spans="1:7" ht="20.100000000000001" customHeight="1" x14ac:dyDescent="0.25">
      <c r="A362" s="27" t="s">
        <v>445</v>
      </c>
      <c r="B362" s="27"/>
      <c r="C362" s="16"/>
      <c r="D362" s="16"/>
      <c r="E362" s="16"/>
      <c r="F362" s="21"/>
      <c r="G362" s="16"/>
    </row>
    <row r="363" spans="1:7" ht="20.100000000000001" customHeight="1" x14ac:dyDescent="0.25">
      <c r="F363" s="11"/>
    </row>
    <row r="364" spans="1:7" ht="20.100000000000001" customHeight="1" x14ac:dyDescent="0.25">
      <c r="A364" s="12" t="s">
        <v>13</v>
      </c>
      <c r="B364" s="13" t="s">
        <v>12</v>
      </c>
      <c r="C364" s="14" t="s">
        <v>15</v>
      </c>
      <c r="D364" s="14" t="s">
        <v>281</v>
      </c>
      <c r="E364" s="14" t="s">
        <v>260</v>
      </c>
      <c r="F364" s="22" t="s">
        <v>8</v>
      </c>
      <c r="G364" s="12" t="s">
        <v>2</v>
      </c>
    </row>
    <row r="365" spans="1:7" ht="20.100000000000001" customHeight="1" x14ac:dyDescent="0.25">
      <c r="A365" s="17">
        <v>1</v>
      </c>
      <c r="B365" s="18" t="s">
        <v>383</v>
      </c>
      <c r="C365" s="14"/>
      <c r="D365" s="14"/>
      <c r="E365" s="14"/>
      <c r="F365" s="19">
        <v>0</v>
      </c>
      <c r="G365" s="12"/>
    </row>
    <row r="366" spans="1:7" ht="20.100000000000001" customHeight="1" x14ac:dyDescent="0.25">
      <c r="A366" s="17">
        <v>2</v>
      </c>
      <c r="B366" s="18" t="s">
        <v>446</v>
      </c>
      <c r="C366" s="14"/>
      <c r="D366" s="14"/>
      <c r="E366" s="14"/>
      <c r="F366" s="19">
        <v>25641520</v>
      </c>
      <c r="G366" s="39"/>
    </row>
    <row r="367" spans="1:7" ht="20.100000000000001" customHeight="1" x14ac:dyDescent="0.25">
      <c r="A367" s="17">
        <v>3</v>
      </c>
      <c r="B367" s="18" t="s">
        <v>153</v>
      </c>
      <c r="C367" s="14"/>
      <c r="D367" s="14"/>
      <c r="E367" s="14"/>
      <c r="F367" s="19">
        <v>0</v>
      </c>
      <c r="G367" s="39"/>
    </row>
    <row r="368" spans="1:7" ht="20.100000000000001" customHeight="1" x14ac:dyDescent="0.25">
      <c r="A368" s="17">
        <v>4</v>
      </c>
      <c r="B368" s="18" t="s">
        <v>384</v>
      </c>
      <c r="C368" s="14"/>
      <c r="D368" s="14"/>
      <c r="E368" s="14"/>
      <c r="F368" s="19">
        <v>0</v>
      </c>
      <c r="G368" s="39"/>
    </row>
    <row r="369" spans="1:7" ht="20.100000000000001" customHeight="1" x14ac:dyDescent="0.25">
      <c r="A369" s="17">
        <v>5</v>
      </c>
      <c r="B369" s="18" t="s">
        <v>38</v>
      </c>
      <c r="C369" s="26"/>
      <c r="D369" s="26"/>
      <c r="E369" s="26"/>
      <c r="F369" s="19">
        <v>641038</v>
      </c>
      <c r="G369" s="40"/>
    </row>
    <row r="370" spans="1:7" ht="20.100000000000001" customHeight="1" x14ac:dyDescent="0.25">
      <c r="A370" s="17">
        <v>6</v>
      </c>
      <c r="B370" s="18" t="s">
        <v>227</v>
      </c>
      <c r="C370" s="26"/>
      <c r="D370" s="26"/>
      <c r="E370" s="26"/>
      <c r="F370" s="19">
        <v>0</v>
      </c>
      <c r="G370" s="40"/>
    </row>
    <row r="371" spans="1:7" ht="20.100000000000001" customHeight="1" x14ac:dyDescent="0.25">
      <c r="A371" s="17">
        <v>7</v>
      </c>
      <c r="B371" s="18" t="s">
        <v>41</v>
      </c>
      <c r="C371" s="26"/>
      <c r="D371" s="26"/>
      <c r="E371" s="26"/>
      <c r="F371" s="19">
        <v>190000</v>
      </c>
      <c r="G371" s="40"/>
    </row>
    <row r="372" spans="1:7" ht="20.100000000000001" customHeight="1" x14ac:dyDescent="0.25">
      <c r="A372" s="17">
        <v>8</v>
      </c>
      <c r="B372" s="18" t="s">
        <v>42</v>
      </c>
      <c r="C372" s="26"/>
      <c r="D372" s="26"/>
      <c r="E372" s="26"/>
      <c r="F372" s="19">
        <v>200000</v>
      </c>
      <c r="G372" s="40"/>
    </row>
    <row r="373" spans="1:7" ht="20.100000000000001" customHeight="1" x14ac:dyDescent="0.25">
      <c r="A373" s="17"/>
      <c r="B373" s="18"/>
      <c r="C373" s="26"/>
      <c r="D373" s="26"/>
      <c r="E373" s="26"/>
      <c r="F373" s="19"/>
      <c r="G373" s="49">
        <f>F365+F366+F367+F368+F369+F370+F371+F372</f>
        <v>26672558</v>
      </c>
    </row>
    <row r="374" spans="1:7" ht="20.100000000000001" customHeight="1" x14ac:dyDescent="0.25">
      <c r="A374" s="17">
        <v>9</v>
      </c>
      <c r="B374" s="18" t="s">
        <v>503</v>
      </c>
      <c r="C374" s="26"/>
      <c r="D374" s="35" t="s">
        <v>447</v>
      </c>
      <c r="E374" s="26"/>
      <c r="F374" s="19"/>
      <c r="G374" s="39">
        <v>8830000</v>
      </c>
    </row>
    <row r="375" spans="1:7" ht="20.100000000000001" customHeight="1" x14ac:dyDescent="0.25">
      <c r="A375" s="17">
        <v>10</v>
      </c>
      <c r="B375" s="18" t="s">
        <v>504</v>
      </c>
      <c r="C375" s="26"/>
      <c r="D375" s="35"/>
      <c r="E375" s="26"/>
      <c r="F375" s="19"/>
      <c r="G375" s="39">
        <v>75000</v>
      </c>
    </row>
    <row r="376" spans="1:7" ht="20.100000000000001" customHeight="1" x14ac:dyDescent="0.25">
      <c r="A376" s="17">
        <v>11</v>
      </c>
      <c r="B376" s="18" t="s">
        <v>469</v>
      </c>
      <c r="C376" s="26"/>
      <c r="D376" s="26" t="s">
        <v>453</v>
      </c>
      <c r="E376" s="35" t="s">
        <v>454</v>
      </c>
      <c r="F376" s="19"/>
      <c r="G376" s="39">
        <f>8000000+1000000</f>
        <v>9000000</v>
      </c>
    </row>
    <row r="377" spans="1:7" ht="20.100000000000001" customHeight="1" x14ac:dyDescent="0.25">
      <c r="A377" s="17">
        <v>12</v>
      </c>
      <c r="B377" s="18" t="s">
        <v>101</v>
      </c>
      <c r="C377" s="26"/>
      <c r="D377" s="35"/>
      <c r="E377" s="26"/>
      <c r="F377" s="19"/>
      <c r="G377" s="39">
        <f>1095000</f>
        <v>1095000</v>
      </c>
    </row>
    <row r="378" spans="1:7" ht="20.100000000000001" customHeight="1" x14ac:dyDescent="0.25">
      <c r="A378" s="17"/>
      <c r="B378" s="18"/>
      <c r="C378" s="26"/>
      <c r="D378" s="26"/>
      <c r="E378" s="35"/>
      <c r="F378" s="19"/>
      <c r="G378" s="39"/>
    </row>
    <row r="379" spans="1:7" ht="20.100000000000001" customHeight="1" x14ac:dyDescent="0.25">
      <c r="A379" s="17"/>
      <c r="B379" s="18"/>
      <c r="C379" s="26"/>
      <c r="D379" s="26"/>
      <c r="E379" s="35"/>
      <c r="F379" s="19"/>
      <c r="G379" s="39"/>
    </row>
    <row r="380" spans="1:7" ht="20.100000000000001" customHeight="1" x14ac:dyDescent="0.25">
      <c r="A380" s="17"/>
      <c r="B380" s="18"/>
      <c r="C380" s="18"/>
      <c r="D380" s="18"/>
      <c r="E380" s="13" t="s">
        <v>43</v>
      </c>
      <c r="F380" s="19"/>
      <c r="G380" s="44">
        <f>+G373+G374+G375+G376+G377</f>
        <v>45672558</v>
      </c>
    </row>
    <row r="381" spans="1:7" ht="20.100000000000001" customHeight="1" x14ac:dyDescent="0.25">
      <c r="A381" s="20" t="s">
        <v>505</v>
      </c>
      <c r="B381" s="16"/>
      <c r="C381" s="16"/>
      <c r="D381" s="16"/>
      <c r="E381" s="16"/>
      <c r="F381" s="21"/>
      <c r="G381" s="21">
        <f>45672558-44577558-G377</f>
        <v>0</v>
      </c>
    </row>
    <row r="382" spans="1:7" ht="20.100000000000001" customHeight="1" x14ac:dyDescent="0.25">
      <c r="A382" s="20"/>
      <c r="B382" s="16" t="s">
        <v>507</v>
      </c>
      <c r="C382" s="16"/>
      <c r="D382" s="16"/>
      <c r="E382" s="16"/>
      <c r="F382" s="21"/>
      <c r="G382" s="16"/>
    </row>
    <row r="383" spans="1:7" ht="20.100000000000001" customHeight="1" x14ac:dyDescent="0.25">
      <c r="A383" s="20"/>
      <c r="B383" s="16"/>
      <c r="C383" s="16"/>
      <c r="D383" s="16"/>
      <c r="E383" s="16"/>
      <c r="F383" s="21"/>
      <c r="G383" s="16"/>
    </row>
    <row r="384" spans="1:7" ht="20.100000000000001" customHeight="1" x14ac:dyDescent="0.25">
      <c r="A384" s="8"/>
      <c r="B384" s="8" t="s">
        <v>29</v>
      </c>
      <c r="C384" s="8" t="s">
        <v>31</v>
      </c>
      <c r="E384" s="8" t="s">
        <v>36</v>
      </c>
      <c r="F384" s="11"/>
    </row>
    <row r="385" spans="1:7" ht="20.100000000000001" customHeight="1" x14ac:dyDescent="0.25">
      <c r="A385" s="8"/>
      <c r="F385" s="11"/>
    </row>
    <row r="386" spans="1:7" ht="20.100000000000001" customHeight="1" x14ac:dyDescent="0.25">
      <c r="A386" s="8"/>
      <c r="F386" s="11"/>
    </row>
    <row r="387" spans="1:7" x14ac:dyDescent="0.25">
      <c r="A387" s="8"/>
      <c r="F387" s="11"/>
    </row>
    <row r="388" spans="1:7" x14ac:dyDescent="0.25">
      <c r="B388" s="28" t="s">
        <v>30</v>
      </c>
      <c r="C388" s="24" t="s">
        <v>32</v>
      </c>
      <c r="D388" s="24"/>
      <c r="E388" s="24" t="s">
        <v>3</v>
      </c>
      <c r="F388" s="45" t="s">
        <v>273</v>
      </c>
    </row>
    <row r="389" spans="1:7" x14ac:dyDescent="0.25">
      <c r="B389" s="8" t="s">
        <v>5</v>
      </c>
      <c r="C389" s="1" t="s">
        <v>33</v>
      </c>
      <c r="E389" s="1" t="s">
        <v>6</v>
      </c>
      <c r="F389" s="11" t="s">
        <v>37</v>
      </c>
    </row>
    <row r="393" spans="1:7" ht="20.100000000000001" customHeight="1" x14ac:dyDescent="0.25">
      <c r="A393" s="50" t="s">
        <v>0</v>
      </c>
      <c r="B393" s="51"/>
      <c r="C393" s="51"/>
      <c r="D393" s="51"/>
      <c r="E393" s="51"/>
      <c r="F393" s="52"/>
      <c r="G393" s="53"/>
    </row>
    <row r="394" spans="1:7" ht="20.100000000000001" customHeight="1" x14ac:dyDescent="0.25">
      <c r="A394" s="54" t="s">
        <v>480</v>
      </c>
      <c r="B394" s="50"/>
      <c r="C394" s="50"/>
      <c r="D394" s="50"/>
      <c r="E394" s="50"/>
      <c r="F394" s="55"/>
      <c r="G394" s="53"/>
    </row>
    <row r="395" spans="1:7" ht="20.100000000000001" customHeight="1" x14ac:dyDescent="0.25">
      <c r="A395" s="54"/>
      <c r="B395" s="50"/>
      <c r="C395" s="50"/>
      <c r="D395" s="50"/>
      <c r="E395" s="50"/>
      <c r="F395" s="55"/>
      <c r="G395" s="53"/>
    </row>
    <row r="396" spans="1:7" ht="20.100000000000001" customHeight="1" x14ac:dyDescent="0.25">
      <c r="A396" s="56" t="s">
        <v>448</v>
      </c>
      <c r="B396" s="56"/>
      <c r="C396" s="56"/>
      <c r="D396" s="56"/>
      <c r="E396" s="56"/>
      <c r="F396" s="57"/>
      <c r="G396" s="56"/>
    </row>
    <row r="397" spans="1:7" ht="20.100000000000001" customHeight="1" x14ac:dyDescent="0.25">
      <c r="A397" s="56" t="s">
        <v>449</v>
      </c>
      <c r="B397" s="56"/>
      <c r="C397" s="56"/>
      <c r="D397" s="56"/>
      <c r="E397" s="56"/>
      <c r="F397" s="57"/>
      <c r="G397" s="56"/>
    </row>
    <row r="398" spans="1:7" ht="20.100000000000001" customHeight="1" x14ac:dyDescent="0.25">
      <c r="A398" s="56" t="s">
        <v>450</v>
      </c>
      <c r="B398" s="56"/>
      <c r="C398" s="56"/>
      <c r="D398" s="56"/>
      <c r="E398" s="56"/>
      <c r="F398" s="57"/>
      <c r="G398" s="56"/>
    </row>
    <row r="399" spans="1:7" ht="20.100000000000001" customHeight="1" x14ac:dyDescent="0.25">
      <c r="A399" s="58"/>
      <c r="B399" s="58"/>
      <c r="C399" s="58"/>
      <c r="D399" s="58"/>
      <c r="E399" s="58"/>
      <c r="F399" s="59"/>
      <c r="G399" s="58"/>
    </row>
    <row r="400" spans="1:7" ht="20.100000000000001" customHeight="1" x14ac:dyDescent="0.25">
      <c r="A400" s="60" t="s">
        <v>13</v>
      </c>
      <c r="B400" s="61" t="s">
        <v>12</v>
      </c>
      <c r="C400" s="62" t="s">
        <v>15</v>
      </c>
      <c r="D400" s="62" t="s">
        <v>281</v>
      </c>
      <c r="E400" s="62" t="s">
        <v>260</v>
      </c>
      <c r="F400" s="63" t="s">
        <v>8</v>
      </c>
      <c r="G400" s="60" t="s">
        <v>2</v>
      </c>
    </row>
    <row r="401" spans="1:7" ht="20.100000000000001" customHeight="1" x14ac:dyDescent="0.25">
      <c r="A401" s="60">
        <v>1</v>
      </c>
      <c r="B401" s="61" t="s">
        <v>383</v>
      </c>
      <c r="C401" s="62"/>
      <c r="D401" s="62"/>
      <c r="E401" s="62"/>
      <c r="F401" s="63">
        <v>0</v>
      </c>
      <c r="G401" s="60"/>
    </row>
    <row r="402" spans="1:7" ht="20.100000000000001" customHeight="1" x14ac:dyDescent="0.25">
      <c r="A402" s="60">
        <v>2</v>
      </c>
      <c r="B402" s="61" t="s">
        <v>446</v>
      </c>
      <c r="C402" s="62"/>
      <c r="D402" s="62"/>
      <c r="E402" s="62"/>
      <c r="F402" s="63">
        <v>35482885</v>
      </c>
      <c r="G402" s="64"/>
    </row>
    <row r="403" spans="1:7" ht="20.100000000000001" customHeight="1" x14ac:dyDescent="0.25">
      <c r="A403" s="60">
        <v>3</v>
      </c>
      <c r="B403" s="61" t="s">
        <v>153</v>
      </c>
      <c r="C403" s="62"/>
      <c r="D403" s="62"/>
      <c r="E403" s="62"/>
      <c r="F403" s="63">
        <v>0</v>
      </c>
      <c r="G403" s="64"/>
    </row>
    <row r="404" spans="1:7" ht="20.100000000000001" customHeight="1" x14ac:dyDescent="0.25">
      <c r="A404" s="60">
        <v>4</v>
      </c>
      <c r="B404" s="61" t="s">
        <v>384</v>
      </c>
      <c r="C404" s="62"/>
      <c r="D404" s="62"/>
      <c r="E404" s="62"/>
      <c r="F404" s="63">
        <v>0</v>
      </c>
      <c r="G404" s="64"/>
    </row>
    <row r="405" spans="1:7" ht="20.100000000000001" customHeight="1" x14ac:dyDescent="0.25">
      <c r="A405" s="60">
        <v>5</v>
      </c>
      <c r="B405" s="61" t="s">
        <v>38</v>
      </c>
      <c r="C405" s="62"/>
      <c r="D405" s="62"/>
      <c r="E405" s="62"/>
      <c r="F405" s="63">
        <v>887072</v>
      </c>
      <c r="G405" s="64"/>
    </row>
    <row r="406" spans="1:7" ht="20.100000000000001" customHeight="1" x14ac:dyDescent="0.25">
      <c r="A406" s="60">
        <v>6</v>
      </c>
      <c r="B406" s="61" t="s">
        <v>227</v>
      </c>
      <c r="C406" s="62"/>
      <c r="D406" s="62"/>
      <c r="E406" s="62"/>
      <c r="F406" s="63">
        <v>0</v>
      </c>
      <c r="G406" s="64"/>
    </row>
    <row r="407" spans="1:7" ht="20.100000000000001" customHeight="1" x14ac:dyDescent="0.25">
      <c r="A407" s="60">
        <v>7</v>
      </c>
      <c r="B407" s="61" t="s">
        <v>41</v>
      </c>
      <c r="C407" s="62"/>
      <c r="D407" s="62"/>
      <c r="E407" s="62"/>
      <c r="F407" s="63">
        <v>314500</v>
      </c>
      <c r="G407" s="64"/>
    </row>
    <row r="408" spans="1:7" ht="20.100000000000001" customHeight="1" x14ac:dyDescent="0.25">
      <c r="A408" s="60">
        <v>8</v>
      </c>
      <c r="B408" s="61" t="s">
        <v>42</v>
      </c>
      <c r="C408" s="62"/>
      <c r="D408" s="62"/>
      <c r="E408" s="62"/>
      <c r="F408" s="63">
        <v>200000</v>
      </c>
      <c r="G408" s="64"/>
    </row>
    <row r="409" spans="1:7" ht="20.100000000000001" customHeight="1" x14ac:dyDescent="0.25">
      <c r="A409" s="60"/>
      <c r="B409" s="61"/>
      <c r="C409" s="62"/>
      <c r="D409" s="62"/>
      <c r="E409" s="62"/>
      <c r="F409" s="63"/>
      <c r="G409" s="65">
        <f>F401+F402+F403+F404+F405+F406+F407+F408</f>
        <v>36884457</v>
      </c>
    </row>
    <row r="410" spans="1:7" ht="20.100000000000001" customHeight="1" x14ac:dyDescent="0.25">
      <c r="A410" s="60">
        <v>9</v>
      </c>
      <c r="B410" s="61" t="s">
        <v>451</v>
      </c>
      <c r="C410" s="62"/>
      <c r="D410" s="66"/>
      <c r="E410" s="66" t="s">
        <v>230</v>
      </c>
      <c r="F410" s="63"/>
      <c r="G410" s="64">
        <v>25000000</v>
      </c>
    </row>
    <row r="411" spans="1:7" ht="20.100000000000001" customHeight="1" x14ac:dyDescent="0.25">
      <c r="A411" s="60">
        <v>10</v>
      </c>
      <c r="B411" s="61" t="s">
        <v>452</v>
      </c>
      <c r="C411" s="62"/>
      <c r="D411" s="62" t="s">
        <v>479</v>
      </c>
      <c r="E411" s="62"/>
      <c r="F411" s="63"/>
      <c r="G411" s="64">
        <v>5545000</v>
      </c>
    </row>
    <row r="412" spans="1:7" ht="20.100000000000001" customHeight="1" x14ac:dyDescent="0.25">
      <c r="A412" s="60">
        <v>11</v>
      </c>
      <c r="B412" s="61" t="s">
        <v>284</v>
      </c>
      <c r="C412" s="62"/>
      <c r="D412" s="66"/>
      <c r="E412" s="62"/>
      <c r="F412" s="63"/>
      <c r="G412" s="64">
        <v>50000</v>
      </c>
    </row>
    <row r="413" spans="1:7" ht="20.100000000000001" customHeight="1" x14ac:dyDescent="0.25">
      <c r="A413" s="60">
        <v>12</v>
      </c>
      <c r="B413" s="61" t="s">
        <v>125</v>
      </c>
      <c r="C413" s="62"/>
      <c r="D413" s="62" t="s">
        <v>489</v>
      </c>
      <c r="E413" s="66" t="s">
        <v>490</v>
      </c>
      <c r="F413" s="63"/>
      <c r="G413" s="64">
        <f>68334457-G409-G410-G411-G412</f>
        <v>855000</v>
      </c>
    </row>
    <row r="414" spans="1:7" ht="20.100000000000001" customHeight="1" x14ac:dyDescent="0.25">
      <c r="A414" s="60"/>
      <c r="B414" s="61"/>
      <c r="C414" s="62"/>
      <c r="D414" s="62"/>
      <c r="E414" s="66"/>
      <c r="F414" s="63"/>
      <c r="G414" s="64"/>
    </row>
    <row r="415" spans="1:7" ht="20.100000000000001" customHeight="1" x14ac:dyDescent="0.25">
      <c r="A415" s="60"/>
      <c r="B415" s="61"/>
      <c r="C415" s="61"/>
      <c r="D415" s="61"/>
      <c r="E415" s="61" t="s">
        <v>43</v>
      </c>
      <c r="F415" s="63"/>
      <c r="G415" s="67">
        <f>G409+G410+G411+G412+G413</f>
        <v>68334457</v>
      </c>
    </row>
    <row r="416" spans="1:7" ht="20.100000000000001" customHeight="1" x14ac:dyDescent="0.25">
      <c r="A416" s="68"/>
      <c r="B416" s="56"/>
      <c r="C416" s="56"/>
      <c r="D416" s="56"/>
      <c r="E416" s="56"/>
      <c r="F416" s="57"/>
      <c r="G416" s="57"/>
    </row>
    <row r="417" spans="1:7" ht="20.100000000000001" customHeight="1" x14ac:dyDescent="0.25">
      <c r="A417" s="68"/>
      <c r="B417" s="56" t="s">
        <v>481</v>
      </c>
      <c r="C417" s="56"/>
      <c r="D417" s="56"/>
      <c r="E417" s="56"/>
      <c r="F417" s="57"/>
      <c r="G417" s="56"/>
    </row>
    <row r="418" spans="1:7" ht="20.100000000000001" customHeight="1" x14ac:dyDescent="0.25">
      <c r="A418" s="68"/>
      <c r="B418" s="56"/>
      <c r="C418" s="56"/>
      <c r="D418" s="56"/>
      <c r="E418" s="56"/>
      <c r="F418" s="57"/>
      <c r="G418" s="56"/>
    </row>
    <row r="419" spans="1:7" ht="20.100000000000001" customHeight="1" x14ac:dyDescent="0.25">
      <c r="A419" s="69"/>
      <c r="B419" s="69" t="s">
        <v>29</v>
      </c>
      <c r="C419" s="69" t="s">
        <v>31</v>
      </c>
      <c r="D419" s="58"/>
      <c r="E419" s="69" t="s">
        <v>36</v>
      </c>
      <c r="F419" s="59"/>
      <c r="G419" s="58"/>
    </row>
    <row r="420" spans="1:7" ht="20.100000000000001" customHeight="1" x14ac:dyDescent="0.25">
      <c r="A420" s="69"/>
      <c r="B420" s="58"/>
      <c r="C420" s="58"/>
      <c r="D420" s="58"/>
      <c r="E420" s="58"/>
      <c r="F420" s="59"/>
      <c r="G420" s="58"/>
    </row>
    <row r="421" spans="1:7" ht="20.100000000000001" customHeight="1" x14ac:dyDescent="0.25">
      <c r="A421" s="69"/>
      <c r="B421" s="58"/>
      <c r="C421" s="58"/>
      <c r="D421" s="58"/>
      <c r="E421" s="58"/>
      <c r="F421" s="59"/>
      <c r="G421" s="58"/>
    </row>
    <row r="422" spans="1:7" x14ac:dyDescent="0.25">
      <c r="A422" s="69"/>
      <c r="B422" s="58"/>
      <c r="C422" s="58"/>
      <c r="D422" s="58"/>
      <c r="E422" s="58"/>
      <c r="F422" s="59"/>
      <c r="G422" s="58"/>
    </row>
    <row r="423" spans="1:7" x14ac:dyDescent="0.25">
      <c r="A423" s="58"/>
      <c r="B423" s="70" t="s">
        <v>30</v>
      </c>
      <c r="C423" s="71" t="s">
        <v>32</v>
      </c>
      <c r="D423" s="71"/>
      <c r="E423" s="71" t="s">
        <v>3</v>
      </c>
      <c r="F423" s="72" t="s">
        <v>273</v>
      </c>
      <c r="G423" s="58"/>
    </row>
    <row r="424" spans="1:7" x14ac:dyDescent="0.25">
      <c r="A424" s="58"/>
      <c r="B424" s="69" t="s">
        <v>5</v>
      </c>
      <c r="C424" s="58" t="s">
        <v>33</v>
      </c>
      <c r="D424" s="58"/>
      <c r="E424" s="58" t="s">
        <v>6</v>
      </c>
      <c r="F424" s="59" t="s">
        <v>37</v>
      </c>
      <c r="G424" s="58"/>
    </row>
    <row r="425" spans="1:7" x14ac:dyDescent="0.25">
      <c r="A425" s="58"/>
      <c r="B425" s="58"/>
      <c r="C425" s="58"/>
      <c r="D425" s="58"/>
      <c r="E425" s="58"/>
      <c r="F425" s="58"/>
      <c r="G425" s="58"/>
    </row>
    <row r="426" spans="1:7" x14ac:dyDescent="0.25">
      <c r="A426" s="58"/>
      <c r="B426" s="58"/>
      <c r="C426" s="58"/>
      <c r="D426" s="58"/>
      <c r="E426" s="58"/>
      <c r="F426" s="58"/>
      <c r="G426" s="58"/>
    </row>
    <row r="428" spans="1:7" ht="20.100000000000001" customHeight="1" x14ac:dyDescent="0.25">
      <c r="A428" s="2" t="s">
        <v>0</v>
      </c>
      <c r="B428" s="3"/>
      <c r="C428" s="3"/>
      <c r="D428" s="3"/>
      <c r="E428" s="3"/>
      <c r="F428" s="9"/>
      <c r="G428" s="4"/>
    </row>
    <row r="429" spans="1:7" ht="20.100000000000001" customHeight="1" x14ac:dyDescent="0.25">
      <c r="A429" s="47" t="s">
        <v>455</v>
      </c>
      <c r="B429" s="48"/>
      <c r="C429" s="2"/>
      <c r="D429" s="2"/>
      <c r="E429" s="2"/>
      <c r="F429" s="10"/>
      <c r="G429" s="4"/>
    </row>
    <row r="430" spans="1:7" ht="20.100000000000001" customHeight="1" x14ac:dyDescent="0.25">
      <c r="A430" s="47"/>
      <c r="B430" s="48"/>
      <c r="C430" s="2"/>
      <c r="D430" s="2"/>
      <c r="E430" s="2"/>
      <c r="F430" s="10"/>
      <c r="G430" s="4"/>
    </row>
    <row r="431" spans="1:7" ht="20.100000000000001" customHeight="1" x14ac:dyDescent="0.25">
      <c r="A431" s="27" t="s">
        <v>465</v>
      </c>
      <c r="B431" s="27"/>
      <c r="C431" s="16"/>
      <c r="D431" s="16"/>
      <c r="E431" s="16"/>
      <c r="F431" s="21"/>
      <c r="G431" s="16"/>
    </row>
    <row r="432" spans="1:7" ht="20.100000000000001" customHeight="1" x14ac:dyDescent="0.25">
      <c r="A432" s="27" t="s">
        <v>466</v>
      </c>
      <c r="B432" s="27"/>
      <c r="C432" s="16"/>
      <c r="D432" s="16"/>
      <c r="E432" s="16"/>
      <c r="F432" s="21"/>
      <c r="G432" s="16"/>
    </row>
    <row r="433" spans="1:7" ht="20.100000000000001" customHeight="1" x14ac:dyDescent="0.25">
      <c r="A433" s="27" t="s">
        <v>467</v>
      </c>
      <c r="B433" s="27"/>
      <c r="C433" s="16"/>
      <c r="D433" s="16"/>
      <c r="E433" s="16"/>
      <c r="F433" s="21"/>
      <c r="G433" s="16"/>
    </row>
    <row r="434" spans="1:7" ht="20.100000000000001" customHeight="1" x14ac:dyDescent="0.25">
      <c r="F434" s="11"/>
    </row>
    <row r="435" spans="1:7" ht="20.100000000000001" customHeight="1" x14ac:dyDescent="0.25">
      <c r="A435" s="12" t="s">
        <v>13</v>
      </c>
      <c r="B435" s="13" t="s">
        <v>12</v>
      </c>
      <c r="C435" s="14" t="s">
        <v>15</v>
      </c>
      <c r="D435" s="14" t="s">
        <v>1</v>
      </c>
      <c r="E435" s="14" t="s">
        <v>260</v>
      </c>
      <c r="F435" s="22" t="s">
        <v>8</v>
      </c>
      <c r="G435" s="12" t="s">
        <v>2</v>
      </c>
    </row>
    <row r="436" spans="1:7" ht="20.100000000000001" customHeight="1" x14ac:dyDescent="0.25">
      <c r="A436" s="17">
        <v>1</v>
      </c>
      <c r="B436" s="18" t="s">
        <v>39</v>
      </c>
      <c r="C436" s="14"/>
      <c r="D436" s="14"/>
      <c r="E436" s="14"/>
      <c r="F436" s="19">
        <v>1510800</v>
      </c>
      <c r="G436" s="12"/>
    </row>
    <row r="437" spans="1:7" ht="20.100000000000001" customHeight="1" x14ac:dyDescent="0.25">
      <c r="A437" s="17">
        <v>2</v>
      </c>
      <c r="B437" s="18" t="s">
        <v>446</v>
      </c>
      <c r="C437" s="14"/>
      <c r="D437" s="14"/>
      <c r="E437" s="14"/>
      <c r="F437" s="19">
        <v>75884964</v>
      </c>
      <c r="G437" s="39"/>
    </row>
    <row r="438" spans="1:7" ht="20.100000000000001" customHeight="1" x14ac:dyDescent="0.25">
      <c r="A438" s="17">
        <v>3</v>
      </c>
      <c r="B438" s="18" t="s">
        <v>153</v>
      </c>
      <c r="C438" s="14"/>
      <c r="D438" s="14"/>
      <c r="E438" s="14"/>
      <c r="F438" s="19">
        <v>0</v>
      </c>
      <c r="G438" s="39"/>
    </row>
    <row r="439" spans="1:7" ht="20.100000000000001" customHeight="1" x14ac:dyDescent="0.25">
      <c r="A439" s="17">
        <v>4</v>
      </c>
      <c r="B439" s="18" t="s">
        <v>384</v>
      </c>
      <c r="C439" s="14"/>
      <c r="D439" s="14"/>
      <c r="E439" s="14"/>
      <c r="F439" s="19">
        <v>0</v>
      </c>
      <c r="G439" s="39"/>
    </row>
    <row r="440" spans="1:7" ht="20.100000000000001" customHeight="1" x14ac:dyDescent="0.25">
      <c r="A440" s="17">
        <v>5</v>
      </c>
      <c r="B440" s="18" t="s">
        <v>38</v>
      </c>
      <c r="C440" s="26"/>
      <c r="D440" s="26"/>
      <c r="E440" s="26"/>
      <c r="F440" s="19">
        <v>1934894</v>
      </c>
      <c r="G440" s="40"/>
    </row>
    <row r="441" spans="1:7" ht="20.100000000000001" customHeight="1" x14ac:dyDescent="0.25">
      <c r="A441" s="17">
        <v>6</v>
      </c>
      <c r="B441" s="18" t="s">
        <v>227</v>
      </c>
      <c r="C441" s="26"/>
      <c r="D441" s="26"/>
      <c r="E441" s="26"/>
      <c r="F441" s="19">
        <v>0</v>
      </c>
      <c r="G441" s="40"/>
    </row>
    <row r="442" spans="1:7" ht="20.100000000000001" customHeight="1" x14ac:dyDescent="0.25">
      <c r="A442" s="17">
        <v>7</v>
      </c>
      <c r="B442" s="18" t="s">
        <v>41</v>
      </c>
      <c r="C442" s="26"/>
      <c r="D442" s="26"/>
      <c r="E442" s="26"/>
      <c r="F442" s="19">
        <v>1250000</v>
      </c>
      <c r="G442" s="40"/>
    </row>
    <row r="443" spans="1:7" ht="20.100000000000001" customHeight="1" x14ac:dyDescent="0.25">
      <c r="A443" s="17">
        <v>8</v>
      </c>
      <c r="B443" s="18" t="s">
        <v>42</v>
      </c>
      <c r="C443" s="26"/>
      <c r="D443" s="26"/>
      <c r="E443" s="26"/>
      <c r="F443" s="19">
        <v>200000</v>
      </c>
      <c r="G443" s="40"/>
    </row>
    <row r="444" spans="1:7" ht="20.100000000000001" customHeight="1" x14ac:dyDescent="0.25">
      <c r="A444" s="17"/>
      <c r="B444" s="18"/>
      <c r="C444" s="26"/>
      <c r="D444" s="26"/>
      <c r="E444" s="26"/>
      <c r="F444" s="19"/>
      <c r="G444" s="49">
        <f>F436+F437+F438+F439+F440+F441+F442+F443</f>
        <v>80780658</v>
      </c>
    </row>
    <row r="445" spans="1:7" ht="20.100000000000001" customHeight="1" x14ac:dyDescent="0.25">
      <c r="A445" s="17">
        <v>9</v>
      </c>
      <c r="B445" s="18" t="s">
        <v>457</v>
      </c>
      <c r="C445" s="26"/>
      <c r="D445" s="26" t="s">
        <v>461</v>
      </c>
      <c r="E445" s="35"/>
      <c r="F445" s="19"/>
      <c r="G445" s="39">
        <v>21000000</v>
      </c>
    </row>
    <row r="446" spans="1:7" ht="20.100000000000001" customHeight="1" x14ac:dyDescent="0.25">
      <c r="A446" s="17">
        <v>10</v>
      </c>
      <c r="B446" s="18" t="s">
        <v>451</v>
      </c>
      <c r="C446" s="26"/>
      <c r="D446" s="35"/>
      <c r="E446" s="35" t="s">
        <v>230</v>
      </c>
      <c r="F446" s="19"/>
      <c r="G446" s="39">
        <v>20825000</v>
      </c>
    </row>
    <row r="447" spans="1:7" ht="20.100000000000001" customHeight="1" x14ac:dyDescent="0.25">
      <c r="A447" s="17">
        <v>11</v>
      </c>
      <c r="B447" s="18" t="s">
        <v>458</v>
      </c>
      <c r="C447" s="26"/>
      <c r="D447" s="26" t="s">
        <v>461</v>
      </c>
      <c r="E447" s="35"/>
      <c r="F447" s="19"/>
      <c r="G447" s="39">
        <v>7700000</v>
      </c>
    </row>
    <row r="448" spans="1:7" ht="20.100000000000001" customHeight="1" x14ac:dyDescent="0.25">
      <c r="A448" s="17">
        <v>12</v>
      </c>
      <c r="B448" s="18" t="s">
        <v>459</v>
      </c>
      <c r="C448" s="26"/>
      <c r="D448" s="26" t="s">
        <v>461</v>
      </c>
      <c r="E448" s="26"/>
      <c r="F448" s="19"/>
      <c r="G448" s="39">
        <v>13000000</v>
      </c>
    </row>
    <row r="449" spans="1:7" ht="20.100000000000001" customHeight="1" x14ac:dyDescent="0.25">
      <c r="A449" s="17">
        <v>13</v>
      </c>
      <c r="B449" s="18" t="s">
        <v>460</v>
      </c>
      <c r="C449" s="26"/>
      <c r="D449" s="35"/>
      <c r="E449" s="26"/>
      <c r="F449" s="19"/>
      <c r="G449" s="39">
        <v>39000000</v>
      </c>
    </row>
    <row r="450" spans="1:7" ht="20.100000000000001" customHeight="1" x14ac:dyDescent="0.25">
      <c r="A450" s="17">
        <v>14</v>
      </c>
      <c r="B450" s="18" t="s">
        <v>462</v>
      </c>
      <c r="C450" s="26" t="s">
        <v>329</v>
      </c>
      <c r="D450" s="26" t="s">
        <v>463</v>
      </c>
      <c r="E450" s="26"/>
      <c r="F450" s="19"/>
      <c r="G450" s="39">
        <v>23475000</v>
      </c>
    </row>
    <row r="451" spans="1:7" ht="20.100000000000001" customHeight="1" x14ac:dyDescent="0.25">
      <c r="A451" s="17">
        <v>15</v>
      </c>
      <c r="B451" s="18" t="s">
        <v>462</v>
      </c>
      <c r="C451" s="26" t="s">
        <v>331</v>
      </c>
      <c r="D451" s="26" t="s">
        <v>464</v>
      </c>
      <c r="E451" s="26"/>
      <c r="F451" s="19"/>
      <c r="G451" s="39">
        <v>0</v>
      </c>
    </row>
    <row r="452" spans="1:7" ht="20.100000000000001" customHeight="1" x14ac:dyDescent="0.25">
      <c r="A452" s="17"/>
      <c r="B452" s="18"/>
      <c r="C452" s="18"/>
      <c r="D452" s="18"/>
      <c r="E452" s="13" t="s">
        <v>43</v>
      </c>
      <c r="F452" s="19"/>
      <c r="G452" s="44">
        <f>G444+G445+G446+G447+G448+G449+G450</f>
        <v>205780658</v>
      </c>
    </row>
    <row r="453" spans="1:7" ht="20.100000000000001" customHeight="1" x14ac:dyDescent="0.25">
      <c r="A453" s="20"/>
      <c r="B453" s="16"/>
      <c r="C453" s="16"/>
      <c r="D453" s="16"/>
      <c r="E453" s="16"/>
      <c r="F453" s="21"/>
      <c r="G453" s="21"/>
    </row>
    <row r="454" spans="1:7" ht="20.100000000000001" customHeight="1" x14ac:dyDescent="0.25">
      <c r="A454" s="20"/>
      <c r="B454" s="16" t="s">
        <v>456</v>
      </c>
      <c r="C454" s="16"/>
      <c r="D454" s="16"/>
      <c r="E454" s="16"/>
      <c r="F454" s="21"/>
      <c r="G454" s="16"/>
    </row>
    <row r="455" spans="1:7" ht="20.100000000000001" customHeight="1" x14ac:dyDescent="0.25">
      <c r="A455" s="8"/>
      <c r="B455" s="8" t="s">
        <v>29</v>
      </c>
      <c r="C455" s="8" t="s">
        <v>31</v>
      </c>
      <c r="E455" s="8" t="s">
        <v>36</v>
      </c>
      <c r="F455" s="11"/>
    </row>
    <row r="456" spans="1:7" ht="20.100000000000001" customHeight="1" x14ac:dyDescent="0.25">
      <c r="A456" s="8"/>
      <c r="F456" s="11"/>
    </row>
    <row r="457" spans="1:7" ht="20.100000000000001" customHeight="1" x14ac:dyDescent="0.25">
      <c r="A457" s="8"/>
      <c r="F457" s="11"/>
    </row>
    <row r="458" spans="1:7" x14ac:dyDescent="0.25">
      <c r="A458" s="8"/>
      <c r="F458" s="11"/>
    </row>
    <row r="459" spans="1:7" x14ac:dyDescent="0.25">
      <c r="B459" s="28" t="s">
        <v>30</v>
      </c>
      <c r="C459" s="24" t="s">
        <v>32</v>
      </c>
      <c r="D459" s="24"/>
      <c r="E459" s="24" t="s">
        <v>3</v>
      </c>
      <c r="F459" s="45" t="s">
        <v>273</v>
      </c>
    </row>
    <row r="460" spans="1:7" x14ac:dyDescent="0.25">
      <c r="B460" s="8" t="s">
        <v>5</v>
      </c>
      <c r="C460" s="1" t="s">
        <v>33</v>
      </c>
      <c r="E460" s="1" t="s">
        <v>6</v>
      </c>
      <c r="F460" s="11" t="s">
        <v>37</v>
      </c>
    </row>
    <row r="464" spans="1:7" ht="20.100000000000001" customHeight="1" x14ac:dyDescent="0.25">
      <c r="A464" s="2" t="s">
        <v>0</v>
      </c>
      <c r="B464" s="3"/>
      <c r="C464" s="3"/>
      <c r="D464" s="3"/>
      <c r="E464" s="3"/>
      <c r="F464" s="9"/>
      <c r="G464" s="4"/>
    </row>
    <row r="465" spans="1:7" ht="20.100000000000001" customHeight="1" x14ac:dyDescent="0.25">
      <c r="A465" s="47" t="s">
        <v>471</v>
      </c>
      <c r="B465" s="48"/>
      <c r="C465" s="2"/>
      <c r="D465" s="2"/>
      <c r="E465" s="2"/>
      <c r="F465" s="10"/>
      <c r="G465" s="4"/>
    </row>
    <row r="466" spans="1:7" ht="20.100000000000001" customHeight="1" x14ac:dyDescent="0.25">
      <c r="A466" s="47"/>
      <c r="B466" s="48"/>
      <c r="C466" s="2"/>
      <c r="D466" s="2"/>
      <c r="E466" s="2"/>
      <c r="F466" s="10"/>
      <c r="G466" s="4"/>
    </row>
    <row r="467" spans="1:7" ht="20.100000000000001" customHeight="1" x14ac:dyDescent="0.25">
      <c r="A467" s="27" t="s">
        <v>472</v>
      </c>
      <c r="B467" s="27"/>
      <c r="C467" s="16"/>
      <c r="D467" s="16"/>
      <c r="E467" s="16"/>
      <c r="F467" s="21"/>
      <c r="G467" s="16"/>
    </row>
    <row r="468" spans="1:7" ht="20.100000000000001" customHeight="1" x14ac:dyDescent="0.25">
      <c r="A468" s="27" t="s">
        <v>473</v>
      </c>
      <c r="B468" s="27"/>
      <c r="C468" s="16"/>
      <c r="D468" s="16"/>
      <c r="E468" s="16"/>
      <c r="F468" s="21"/>
      <c r="G468" s="16"/>
    </row>
    <row r="469" spans="1:7" ht="20.100000000000001" customHeight="1" x14ac:dyDescent="0.25">
      <c r="A469" s="27" t="s">
        <v>474</v>
      </c>
      <c r="B469" s="27"/>
      <c r="C469" s="16"/>
      <c r="D469" s="16"/>
      <c r="E469" s="16"/>
      <c r="F469" s="21"/>
      <c r="G469" s="16"/>
    </row>
    <row r="470" spans="1:7" ht="20.100000000000001" customHeight="1" x14ac:dyDescent="0.25">
      <c r="F470" s="11"/>
    </row>
    <row r="471" spans="1:7" ht="20.100000000000001" customHeight="1" x14ac:dyDescent="0.25">
      <c r="A471" s="12" t="s">
        <v>13</v>
      </c>
      <c r="B471" s="13" t="s">
        <v>12</v>
      </c>
      <c r="C471" s="14" t="s">
        <v>15</v>
      </c>
      <c r="D471" s="14" t="s">
        <v>1</v>
      </c>
      <c r="E471" s="14" t="s">
        <v>260</v>
      </c>
      <c r="F471" s="22" t="s">
        <v>8</v>
      </c>
      <c r="G471" s="12" t="s">
        <v>2</v>
      </c>
    </row>
    <row r="472" spans="1:7" ht="20.100000000000001" customHeight="1" x14ac:dyDescent="0.25">
      <c r="A472" s="17">
        <v>1</v>
      </c>
      <c r="B472" s="18" t="s">
        <v>39</v>
      </c>
      <c r="C472" s="14"/>
      <c r="D472" s="14"/>
      <c r="E472" s="14"/>
      <c r="F472" s="19">
        <v>0</v>
      </c>
      <c r="G472" s="12"/>
    </row>
    <row r="473" spans="1:7" ht="20.100000000000001" customHeight="1" x14ac:dyDescent="0.25">
      <c r="A473" s="17">
        <v>2</v>
      </c>
      <c r="B473" s="18" t="s">
        <v>446</v>
      </c>
      <c r="C473" s="14"/>
      <c r="D473" s="14"/>
      <c r="E473" s="14"/>
      <c r="F473" s="19">
        <v>0</v>
      </c>
      <c r="G473" s="39"/>
    </row>
    <row r="474" spans="1:7" ht="20.100000000000001" customHeight="1" x14ac:dyDescent="0.25">
      <c r="A474" s="17">
        <v>3</v>
      </c>
      <c r="B474" s="18" t="s">
        <v>153</v>
      </c>
      <c r="C474" s="14"/>
      <c r="D474" s="14"/>
      <c r="E474" s="14"/>
      <c r="F474" s="19">
        <v>0</v>
      </c>
      <c r="G474" s="39"/>
    </row>
    <row r="475" spans="1:7" ht="20.100000000000001" customHeight="1" x14ac:dyDescent="0.25">
      <c r="A475" s="17">
        <v>4</v>
      </c>
      <c r="B475" s="18" t="s">
        <v>384</v>
      </c>
      <c r="C475" s="14"/>
      <c r="D475" s="14"/>
      <c r="E475" s="14"/>
      <c r="F475" s="19">
        <v>0</v>
      </c>
      <c r="G475" s="39"/>
    </row>
    <row r="476" spans="1:7" ht="20.100000000000001" customHeight="1" x14ac:dyDescent="0.25">
      <c r="A476" s="17">
        <v>5</v>
      </c>
      <c r="B476" s="18" t="s">
        <v>38</v>
      </c>
      <c r="C476" s="26"/>
      <c r="D476" s="26"/>
      <c r="E476" s="26"/>
      <c r="F476" s="19">
        <v>0</v>
      </c>
      <c r="G476" s="40"/>
    </row>
    <row r="477" spans="1:7" ht="20.100000000000001" customHeight="1" x14ac:dyDescent="0.25">
      <c r="A477" s="17">
        <v>6</v>
      </c>
      <c r="B477" s="18" t="s">
        <v>227</v>
      </c>
      <c r="C477" s="26"/>
      <c r="D477" s="26"/>
      <c r="E477" s="26"/>
      <c r="F477" s="19">
        <v>0</v>
      </c>
      <c r="G477" s="40"/>
    </row>
    <row r="478" spans="1:7" ht="20.100000000000001" customHeight="1" x14ac:dyDescent="0.25">
      <c r="A478" s="17">
        <v>7</v>
      </c>
      <c r="B478" s="18" t="s">
        <v>41</v>
      </c>
      <c r="C478" s="26"/>
      <c r="D478" s="26"/>
      <c r="E478" s="26"/>
      <c r="F478" s="19">
        <v>0</v>
      </c>
      <c r="G478" s="40"/>
    </row>
    <row r="479" spans="1:7" ht="20.100000000000001" customHeight="1" x14ac:dyDescent="0.25">
      <c r="A479" s="17">
        <v>8</v>
      </c>
      <c r="B479" s="18" t="s">
        <v>42</v>
      </c>
      <c r="C479" s="26"/>
      <c r="D479" s="26"/>
      <c r="E479" s="26"/>
      <c r="F479" s="19">
        <v>0</v>
      </c>
      <c r="G479" s="40"/>
    </row>
    <row r="480" spans="1:7" ht="20.100000000000001" customHeight="1" x14ac:dyDescent="0.25">
      <c r="A480" s="17"/>
      <c r="B480" s="18"/>
      <c r="C480" s="26"/>
      <c r="D480" s="26"/>
      <c r="E480" s="26"/>
      <c r="F480" s="19"/>
      <c r="G480" s="49">
        <f>F472+F473+F474+F475+F476+F477+F478+F479</f>
        <v>0</v>
      </c>
    </row>
    <row r="481" spans="1:7" ht="20.100000000000001" customHeight="1" x14ac:dyDescent="0.25">
      <c r="A481" s="17">
        <v>9</v>
      </c>
      <c r="B481" s="18" t="s">
        <v>475</v>
      </c>
      <c r="C481" s="26"/>
      <c r="D481" s="26" t="s">
        <v>476</v>
      </c>
      <c r="E481" s="35" t="s">
        <v>477</v>
      </c>
      <c r="F481" s="19"/>
      <c r="G481" s="39">
        <v>72000000</v>
      </c>
    </row>
    <row r="482" spans="1:7" ht="20.100000000000001" customHeight="1" x14ac:dyDescent="0.25">
      <c r="A482" s="17">
        <v>10</v>
      </c>
      <c r="B482" s="18" t="s">
        <v>478</v>
      </c>
      <c r="C482" s="26"/>
      <c r="D482" s="26" t="s">
        <v>476</v>
      </c>
      <c r="E482" s="35" t="s">
        <v>230</v>
      </c>
      <c r="F482" s="19"/>
      <c r="G482" s="39">
        <v>23000000</v>
      </c>
    </row>
    <row r="483" spans="1:7" ht="20.100000000000001" customHeight="1" x14ac:dyDescent="0.25">
      <c r="A483" s="17"/>
      <c r="B483" s="18"/>
      <c r="C483" s="26"/>
      <c r="D483" s="26"/>
      <c r="E483" s="26"/>
      <c r="F483" s="19"/>
      <c r="G483" s="39"/>
    </row>
    <row r="484" spans="1:7" ht="20.100000000000001" customHeight="1" x14ac:dyDescent="0.25">
      <c r="A484" s="17"/>
      <c r="B484" s="18"/>
      <c r="C484" s="26"/>
      <c r="D484" s="26"/>
      <c r="E484" s="26"/>
      <c r="F484" s="19"/>
      <c r="G484" s="39">
        <v>0</v>
      </c>
    </row>
    <row r="485" spans="1:7" ht="20.100000000000001" customHeight="1" x14ac:dyDescent="0.25">
      <c r="A485" s="17"/>
      <c r="B485" s="18"/>
      <c r="C485" s="18"/>
      <c r="D485" s="18"/>
      <c r="E485" s="13" t="s">
        <v>43</v>
      </c>
      <c r="F485" s="19"/>
      <c r="G485" s="44">
        <f>G481+G482</f>
        <v>95000000</v>
      </c>
    </row>
    <row r="486" spans="1:7" ht="20.100000000000001" customHeight="1" x14ac:dyDescent="0.25">
      <c r="A486" s="20"/>
      <c r="B486" s="16"/>
      <c r="C486" s="16"/>
      <c r="D486" s="16"/>
      <c r="E486" s="16"/>
      <c r="F486" s="21"/>
      <c r="G486" s="21"/>
    </row>
    <row r="487" spans="1:7" ht="20.100000000000001" customHeight="1" x14ac:dyDescent="0.25">
      <c r="A487" s="20"/>
      <c r="B487" s="16" t="s">
        <v>442</v>
      </c>
      <c r="C487" s="16"/>
      <c r="D487" s="16"/>
      <c r="E487" s="16"/>
      <c r="F487" s="21"/>
      <c r="G487" s="16"/>
    </row>
    <row r="488" spans="1:7" ht="20.100000000000001" customHeight="1" x14ac:dyDescent="0.25">
      <c r="A488" s="8"/>
      <c r="B488" s="8" t="s">
        <v>29</v>
      </c>
      <c r="C488" s="8" t="s">
        <v>31</v>
      </c>
      <c r="E488" s="8" t="s">
        <v>36</v>
      </c>
      <c r="F488" s="11"/>
    </row>
    <row r="489" spans="1:7" ht="20.100000000000001" customHeight="1" x14ac:dyDescent="0.25">
      <c r="A489" s="8"/>
      <c r="F489" s="11"/>
    </row>
    <row r="490" spans="1:7" ht="20.100000000000001" customHeight="1" x14ac:dyDescent="0.25">
      <c r="A490" s="8"/>
      <c r="F490" s="11"/>
    </row>
    <row r="491" spans="1:7" x14ac:dyDescent="0.25">
      <c r="A491" s="8"/>
      <c r="F491" s="11"/>
    </row>
    <row r="492" spans="1:7" x14ac:dyDescent="0.25">
      <c r="B492" s="28" t="s">
        <v>30</v>
      </c>
      <c r="C492" s="24" t="s">
        <v>32</v>
      </c>
      <c r="D492" s="24"/>
      <c r="E492" s="24" t="s">
        <v>3</v>
      </c>
      <c r="F492" s="45" t="s">
        <v>273</v>
      </c>
    </row>
    <row r="493" spans="1:7" x14ac:dyDescent="0.25">
      <c r="B493" s="8" t="s">
        <v>5</v>
      </c>
      <c r="C493" s="1" t="s">
        <v>33</v>
      </c>
      <c r="E493" s="1" t="s">
        <v>6</v>
      </c>
      <c r="F493" s="11" t="s">
        <v>37</v>
      </c>
    </row>
    <row r="496" spans="1:7" ht="20.100000000000001" customHeight="1" x14ac:dyDescent="0.25">
      <c r="A496" s="2" t="s">
        <v>0</v>
      </c>
      <c r="B496" s="3"/>
      <c r="C496" s="3"/>
      <c r="D496" s="3"/>
      <c r="E496" s="3"/>
      <c r="F496" s="9"/>
      <c r="G496" s="4"/>
    </row>
    <row r="497" spans="1:7" ht="20.100000000000001" customHeight="1" x14ac:dyDescent="0.25">
      <c r="A497" s="47" t="s">
        <v>491</v>
      </c>
      <c r="B497" s="48"/>
      <c r="C497" s="2"/>
      <c r="D497" s="2"/>
      <c r="E497" s="2"/>
      <c r="F497" s="10"/>
      <c r="G497" s="4"/>
    </row>
    <row r="498" spans="1:7" ht="20.100000000000001" customHeight="1" x14ac:dyDescent="0.25">
      <c r="A498" s="47"/>
      <c r="B498" s="48"/>
      <c r="C498" s="2"/>
      <c r="D498" s="2"/>
      <c r="E498" s="2"/>
      <c r="F498" s="10"/>
      <c r="G498" s="4"/>
    </row>
    <row r="499" spans="1:7" ht="20.100000000000001" customHeight="1" x14ac:dyDescent="0.25">
      <c r="A499" s="27" t="s">
        <v>472</v>
      </c>
      <c r="B499" s="27"/>
      <c r="C499" s="16"/>
      <c r="D499" s="16"/>
      <c r="E499" s="16"/>
      <c r="F499" s="21"/>
      <c r="G499" s="16"/>
    </row>
    <row r="500" spans="1:7" ht="20.100000000000001" customHeight="1" x14ac:dyDescent="0.25">
      <c r="A500" s="27" t="s">
        <v>473</v>
      </c>
      <c r="B500" s="27"/>
      <c r="C500" s="16"/>
      <c r="D500" s="16"/>
      <c r="E500" s="16"/>
      <c r="F500" s="21"/>
      <c r="G500" s="16"/>
    </row>
    <row r="501" spans="1:7" ht="20.100000000000001" customHeight="1" x14ac:dyDescent="0.25">
      <c r="A501" s="27" t="s">
        <v>474</v>
      </c>
      <c r="B501" s="27"/>
      <c r="C501" s="16"/>
      <c r="D501" s="16"/>
      <c r="E501" s="16"/>
      <c r="F501" s="21"/>
      <c r="G501" s="16"/>
    </row>
    <row r="502" spans="1:7" ht="20.100000000000001" customHeight="1" x14ac:dyDescent="0.25">
      <c r="F502" s="11"/>
    </row>
    <row r="503" spans="1:7" ht="20.100000000000001" customHeight="1" x14ac:dyDescent="0.25">
      <c r="A503" s="12" t="s">
        <v>13</v>
      </c>
      <c r="B503" s="13" t="s">
        <v>12</v>
      </c>
      <c r="C503" s="14" t="s">
        <v>15</v>
      </c>
      <c r="D503" s="14" t="s">
        <v>497</v>
      </c>
      <c r="E503" s="14" t="s">
        <v>260</v>
      </c>
      <c r="F503" s="22" t="s">
        <v>8</v>
      </c>
      <c r="G503" s="12" t="s">
        <v>2</v>
      </c>
    </row>
    <row r="504" spans="1:7" ht="20.100000000000001" customHeight="1" x14ac:dyDescent="0.25">
      <c r="A504" s="17">
        <v>1</v>
      </c>
      <c r="B504" s="18" t="s">
        <v>39</v>
      </c>
      <c r="C504" s="14"/>
      <c r="D504" s="14"/>
      <c r="E504" s="14"/>
      <c r="F504" s="19">
        <v>0</v>
      </c>
      <c r="G504" s="12"/>
    </row>
    <row r="505" spans="1:7" ht="20.100000000000001" customHeight="1" x14ac:dyDescent="0.25">
      <c r="A505" s="17">
        <v>2</v>
      </c>
      <c r="B505" s="18" t="s">
        <v>446</v>
      </c>
      <c r="C505" s="14"/>
      <c r="D505" s="14"/>
      <c r="E505" s="14"/>
      <c r="F505" s="19">
        <v>58450254</v>
      </c>
      <c r="G505" s="39"/>
    </row>
    <row r="506" spans="1:7" ht="20.100000000000001" customHeight="1" x14ac:dyDescent="0.25">
      <c r="A506" s="17">
        <v>3</v>
      </c>
      <c r="B506" s="18" t="s">
        <v>492</v>
      </c>
      <c r="C506" s="14"/>
      <c r="D506" s="14"/>
      <c r="E506" s="14"/>
      <c r="F506" s="19">
        <v>5000000</v>
      </c>
      <c r="G506" s="39"/>
    </row>
    <row r="507" spans="1:7" ht="20.100000000000001" customHeight="1" x14ac:dyDescent="0.25">
      <c r="A507" s="17">
        <v>4</v>
      </c>
      <c r="B507" s="18" t="s">
        <v>384</v>
      </c>
      <c r="C507" s="14"/>
      <c r="D507" s="14"/>
      <c r="E507" s="14"/>
      <c r="F507" s="19">
        <v>0</v>
      </c>
      <c r="G507" s="39"/>
    </row>
    <row r="508" spans="1:7" ht="20.100000000000001" customHeight="1" x14ac:dyDescent="0.25">
      <c r="A508" s="17">
        <v>5</v>
      </c>
      <c r="B508" s="18" t="s">
        <v>38</v>
      </c>
      <c r="C508" s="26"/>
      <c r="D508" s="26"/>
      <c r="E508" s="26"/>
      <c r="F508" s="19">
        <v>1586256</v>
      </c>
      <c r="G508" s="40"/>
    </row>
    <row r="509" spans="1:7" ht="20.100000000000001" customHeight="1" x14ac:dyDescent="0.25">
      <c r="A509" s="17">
        <v>6</v>
      </c>
      <c r="B509" s="18" t="s">
        <v>227</v>
      </c>
      <c r="C509" s="26"/>
      <c r="D509" s="26"/>
      <c r="E509" s="26"/>
      <c r="F509" s="19">
        <v>0</v>
      </c>
      <c r="G509" s="40"/>
    </row>
    <row r="510" spans="1:7" ht="20.100000000000001" customHeight="1" x14ac:dyDescent="0.25">
      <c r="A510" s="17">
        <v>7</v>
      </c>
      <c r="B510" s="18" t="s">
        <v>41</v>
      </c>
      <c r="C510" s="26"/>
      <c r="D510" s="26"/>
      <c r="E510" s="26"/>
      <c r="F510" s="19">
        <v>1110000</v>
      </c>
      <c r="G510" s="40"/>
    </row>
    <row r="511" spans="1:7" ht="20.100000000000001" customHeight="1" x14ac:dyDescent="0.25">
      <c r="A511" s="17">
        <v>8</v>
      </c>
      <c r="B511" s="18" t="s">
        <v>42</v>
      </c>
      <c r="C511" s="26"/>
      <c r="D511" s="26"/>
      <c r="E511" s="26"/>
      <c r="F511" s="19">
        <v>200000</v>
      </c>
      <c r="G511" s="40"/>
    </row>
    <row r="512" spans="1:7" ht="20.100000000000001" customHeight="1" x14ac:dyDescent="0.25">
      <c r="A512" s="17"/>
      <c r="B512" s="18"/>
      <c r="C512" s="26"/>
      <c r="D512" s="26"/>
      <c r="E512" s="26"/>
      <c r="F512" s="19"/>
      <c r="G512" s="49">
        <f>F504+F505+F506+F507+F508+F509+F510+F511</f>
        <v>66346510</v>
      </c>
    </row>
    <row r="513" spans="1:7" ht="20.100000000000001" customHeight="1" x14ac:dyDescent="0.25">
      <c r="A513" s="17">
        <v>9</v>
      </c>
      <c r="B513" s="18" t="s">
        <v>493</v>
      </c>
      <c r="C513" s="26"/>
      <c r="D513" s="26"/>
      <c r="E513" s="35"/>
      <c r="F513" s="19"/>
      <c r="G513" s="39">
        <v>4000000</v>
      </c>
    </row>
    <row r="514" spans="1:7" ht="20.100000000000001" customHeight="1" x14ac:dyDescent="0.25">
      <c r="A514" s="17">
        <v>10</v>
      </c>
      <c r="B514" s="18" t="s">
        <v>495</v>
      </c>
      <c r="C514" s="26" t="s">
        <v>496</v>
      </c>
      <c r="D514" s="26" t="s">
        <v>498</v>
      </c>
      <c r="E514" s="35"/>
      <c r="F514" s="19"/>
      <c r="G514" s="39">
        <v>5124750</v>
      </c>
    </row>
    <row r="515" spans="1:7" ht="20.100000000000001" customHeight="1" x14ac:dyDescent="0.25">
      <c r="A515" s="17">
        <v>11</v>
      </c>
      <c r="B515" s="18" t="s">
        <v>494</v>
      </c>
      <c r="C515" s="26"/>
      <c r="D515" s="26"/>
      <c r="E515" s="35"/>
      <c r="F515" s="19"/>
      <c r="G515" s="39">
        <v>7000000</v>
      </c>
    </row>
    <row r="516" spans="1:7" ht="20.100000000000001" customHeight="1" x14ac:dyDescent="0.25">
      <c r="A516" s="17">
        <v>14</v>
      </c>
      <c r="B516" s="18" t="s">
        <v>500</v>
      </c>
      <c r="C516" s="26"/>
      <c r="D516" s="26"/>
      <c r="E516" s="26"/>
      <c r="F516" s="19"/>
      <c r="G516" s="39">
        <f>179175889-23000000-72000000-G512-G513-G514-G515-10629</f>
        <v>1694000</v>
      </c>
    </row>
    <row r="517" spans="1:7" ht="20.100000000000001" customHeight="1" x14ac:dyDescent="0.25">
      <c r="A517" s="17">
        <v>15</v>
      </c>
      <c r="B517" s="18" t="s">
        <v>125</v>
      </c>
      <c r="C517" s="26"/>
      <c r="D517" s="26" t="s">
        <v>501</v>
      </c>
      <c r="E517" s="76" t="s">
        <v>502</v>
      </c>
      <c r="F517" s="74"/>
      <c r="G517" s="39">
        <v>10629</v>
      </c>
    </row>
    <row r="518" spans="1:7" ht="20.100000000000001" customHeight="1" x14ac:dyDescent="0.25">
      <c r="A518" s="17"/>
      <c r="B518" s="18"/>
      <c r="C518" s="18"/>
      <c r="D518" s="18"/>
      <c r="E518" s="73" t="s">
        <v>43</v>
      </c>
      <c r="F518" s="75" t="s">
        <v>499</v>
      </c>
      <c r="G518" s="44">
        <f>G512+G513+G514+G515+G516+G517+23000000+72000000</f>
        <v>179175889</v>
      </c>
    </row>
    <row r="519" spans="1:7" ht="20.100000000000001" customHeight="1" x14ac:dyDescent="0.25">
      <c r="A519" s="20"/>
      <c r="B519" s="16"/>
      <c r="C519" s="16"/>
      <c r="D519" s="16"/>
      <c r="E519" s="16"/>
      <c r="F519" s="21"/>
      <c r="G519" s="21"/>
    </row>
    <row r="520" spans="1:7" ht="20.100000000000001" customHeight="1" x14ac:dyDescent="0.25">
      <c r="A520" s="20"/>
      <c r="B520" s="16" t="s">
        <v>481</v>
      </c>
      <c r="C520" s="16"/>
      <c r="D520" s="16"/>
      <c r="E520" s="16"/>
      <c r="F520" s="21"/>
      <c r="G520" s="16"/>
    </row>
    <row r="521" spans="1:7" ht="20.100000000000001" customHeight="1" x14ac:dyDescent="0.25">
      <c r="A521" s="8"/>
      <c r="B521" s="8" t="s">
        <v>29</v>
      </c>
      <c r="C521" s="8" t="s">
        <v>31</v>
      </c>
      <c r="E521" s="8" t="s">
        <v>36</v>
      </c>
      <c r="F521" s="11"/>
    </row>
    <row r="522" spans="1:7" ht="20.100000000000001" customHeight="1" x14ac:dyDescent="0.25">
      <c r="A522" s="8"/>
      <c r="F522" s="11"/>
    </row>
    <row r="523" spans="1:7" ht="20.100000000000001" customHeight="1" x14ac:dyDescent="0.25">
      <c r="A523" s="8"/>
      <c r="F523" s="11"/>
    </row>
    <row r="524" spans="1:7" x14ac:dyDescent="0.25">
      <c r="A524" s="8"/>
      <c r="F524" s="11"/>
    </row>
    <row r="525" spans="1:7" x14ac:dyDescent="0.25">
      <c r="B525" s="28" t="s">
        <v>30</v>
      </c>
      <c r="C525" s="24" t="s">
        <v>32</v>
      </c>
      <c r="D525" s="24"/>
      <c r="E525" s="24" t="s">
        <v>3</v>
      </c>
      <c r="F525" s="45" t="s">
        <v>273</v>
      </c>
    </row>
    <row r="526" spans="1:7" x14ac:dyDescent="0.25">
      <c r="B526" s="8" t="s">
        <v>5</v>
      </c>
      <c r="C526" s="1" t="s">
        <v>33</v>
      </c>
      <c r="E526" s="1" t="s">
        <v>6</v>
      </c>
      <c r="F526" s="11" t="s">
        <v>37</v>
      </c>
    </row>
    <row r="530" spans="1:7" ht="20.100000000000001" customHeight="1" x14ac:dyDescent="0.25">
      <c r="A530" s="2" t="s">
        <v>0</v>
      </c>
      <c r="B530" s="3"/>
      <c r="C530" s="3"/>
      <c r="D530" s="3"/>
      <c r="E530" s="3"/>
      <c r="F530" s="9"/>
      <c r="G530" s="4"/>
    </row>
    <row r="531" spans="1:7" ht="20.100000000000001" customHeight="1" x14ac:dyDescent="0.25">
      <c r="A531" s="47" t="s">
        <v>480</v>
      </c>
      <c r="B531" s="48"/>
      <c r="C531" s="2"/>
      <c r="D531" s="2"/>
      <c r="E531" s="2"/>
      <c r="F531" s="10"/>
      <c r="G531" s="4"/>
    </row>
    <row r="532" spans="1:7" ht="20.100000000000001" customHeight="1" x14ac:dyDescent="0.25">
      <c r="A532" s="47"/>
      <c r="B532" s="48"/>
      <c r="C532" s="2"/>
      <c r="D532" s="2"/>
      <c r="E532" s="2"/>
      <c r="F532" s="10"/>
      <c r="G532" s="4"/>
    </row>
    <row r="533" spans="1:7" ht="20.100000000000001" customHeight="1" x14ac:dyDescent="0.25">
      <c r="A533" s="27" t="s">
        <v>482</v>
      </c>
      <c r="B533" s="27"/>
      <c r="C533" s="16"/>
      <c r="D533" s="16"/>
      <c r="E533" s="16"/>
      <c r="F533" s="21"/>
      <c r="G533" s="16"/>
    </row>
    <row r="534" spans="1:7" ht="20.100000000000001" customHeight="1" x14ac:dyDescent="0.25">
      <c r="A534" s="27" t="s">
        <v>483</v>
      </c>
      <c r="B534" s="27"/>
      <c r="C534" s="16"/>
      <c r="D534" s="16"/>
      <c r="E534" s="16"/>
      <c r="F534" s="21"/>
      <c r="G534" s="16"/>
    </row>
    <row r="535" spans="1:7" ht="20.100000000000001" customHeight="1" x14ac:dyDescent="0.25">
      <c r="A535" s="27" t="s">
        <v>484</v>
      </c>
      <c r="B535" s="27"/>
      <c r="C535" s="16"/>
      <c r="D535" s="16"/>
      <c r="E535" s="16"/>
      <c r="F535" s="21"/>
      <c r="G535" s="16"/>
    </row>
    <row r="536" spans="1:7" ht="20.100000000000001" customHeight="1" x14ac:dyDescent="0.25">
      <c r="F536" s="11"/>
    </row>
    <row r="537" spans="1:7" ht="20.100000000000001" customHeight="1" x14ac:dyDescent="0.25">
      <c r="A537" s="12" t="s">
        <v>13</v>
      </c>
      <c r="B537" s="13" t="s">
        <v>12</v>
      </c>
      <c r="C537" s="14" t="s">
        <v>15</v>
      </c>
      <c r="D537" s="14" t="s">
        <v>1</v>
      </c>
      <c r="E537" s="14" t="s">
        <v>260</v>
      </c>
      <c r="F537" s="22" t="s">
        <v>8</v>
      </c>
      <c r="G537" s="12" t="s">
        <v>2</v>
      </c>
    </row>
    <row r="538" spans="1:7" ht="20.100000000000001" customHeight="1" x14ac:dyDescent="0.25">
      <c r="A538" s="17">
        <v>1</v>
      </c>
      <c r="B538" s="18" t="s">
        <v>39</v>
      </c>
      <c r="C538" s="14"/>
      <c r="D538" s="14"/>
      <c r="E538" s="14"/>
      <c r="F538" s="19">
        <v>0</v>
      </c>
      <c r="G538" s="12"/>
    </row>
    <row r="539" spans="1:7" ht="20.100000000000001" customHeight="1" x14ac:dyDescent="0.25">
      <c r="A539" s="17">
        <v>2</v>
      </c>
      <c r="B539" s="18" t="s">
        <v>446</v>
      </c>
      <c r="C539" s="14"/>
      <c r="D539" s="14"/>
      <c r="E539" s="14"/>
      <c r="F539" s="19">
        <v>26041750</v>
      </c>
      <c r="G539" s="39"/>
    </row>
    <row r="540" spans="1:7" ht="20.100000000000001" customHeight="1" x14ac:dyDescent="0.25">
      <c r="A540" s="17">
        <v>3</v>
      </c>
      <c r="B540" s="18" t="s">
        <v>153</v>
      </c>
      <c r="C540" s="14"/>
      <c r="D540" s="14"/>
      <c r="E540" s="14"/>
      <c r="F540" s="19">
        <v>0</v>
      </c>
      <c r="G540" s="39"/>
    </row>
    <row r="541" spans="1:7" ht="20.100000000000001" customHeight="1" x14ac:dyDescent="0.25">
      <c r="A541" s="17">
        <v>4</v>
      </c>
      <c r="B541" s="18" t="s">
        <v>384</v>
      </c>
      <c r="C541" s="14"/>
      <c r="D541" s="14"/>
      <c r="E541" s="14"/>
      <c r="F541" s="19">
        <v>0</v>
      </c>
      <c r="G541" s="39"/>
    </row>
    <row r="542" spans="1:7" ht="20.100000000000001" customHeight="1" x14ac:dyDescent="0.25">
      <c r="A542" s="17">
        <v>5</v>
      </c>
      <c r="B542" s="18" t="s">
        <v>38</v>
      </c>
      <c r="C542" s="26"/>
      <c r="D542" s="26"/>
      <c r="E542" s="26"/>
      <c r="F542" s="19">
        <v>651044</v>
      </c>
      <c r="G542" s="40"/>
    </row>
    <row r="543" spans="1:7" ht="20.100000000000001" customHeight="1" x14ac:dyDescent="0.25">
      <c r="A543" s="17">
        <v>6</v>
      </c>
      <c r="B543" s="18" t="s">
        <v>227</v>
      </c>
      <c r="C543" s="26"/>
      <c r="D543" s="26"/>
      <c r="E543" s="26"/>
      <c r="F543" s="19">
        <v>0</v>
      </c>
      <c r="G543" s="40"/>
    </row>
    <row r="544" spans="1:7" ht="20.100000000000001" customHeight="1" x14ac:dyDescent="0.25">
      <c r="A544" s="17">
        <v>7</v>
      </c>
      <c r="B544" s="18" t="s">
        <v>41</v>
      </c>
      <c r="C544" s="26"/>
      <c r="D544" s="26"/>
      <c r="E544" s="26"/>
      <c r="F544" s="19">
        <v>210000</v>
      </c>
      <c r="G544" s="40"/>
    </row>
    <row r="545" spans="1:7" ht="20.100000000000001" customHeight="1" x14ac:dyDescent="0.25">
      <c r="A545" s="17">
        <v>8</v>
      </c>
      <c r="B545" s="18" t="s">
        <v>42</v>
      </c>
      <c r="C545" s="26"/>
      <c r="D545" s="26"/>
      <c r="E545" s="26"/>
      <c r="F545" s="19">
        <v>200000</v>
      </c>
      <c r="G545" s="40"/>
    </row>
    <row r="546" spans="1:7" ht="20.100000000000001" customHeight="1" x14ac:dyDescent="0.25">
      <c r="A546" s="17"/>
      <c r="B546" s="18"/>
      <c r="C546" s="26"/>
      <c r="D546" s="26"/>
      <c r="E546" s="26"/>
      <c r="F546" s="19"/>
      <c r="G546" s="49">
        <f>F538+F539+F540+F541+F542+F543+F544+F545</f>
        <v>27102794</v>
      </c>
    </row>
    <row r="547" spans="1:7" ht="20.100000000000001" customHeight="1" x14ac:dyDescent="0.25">
      <c r="A547" s="17">
        <v>9</v>
      </c>
      <c r="B547" s="18" t="s">
        <v>485</v>
      </c>
      <c r="C547" s="26"/>
      <c r="D547" s="14" t="s">
        <v>486</v>
      </c>
      <c r="E547" s="35"/>
      <c r="F547" s="19"/>
      <c r="G547" s="39">
        <v>12800000</v>
      </c>
    </row>
    <row r="548" spans="1:7" ht="20.100000000000001" customHeight="1" x14ac:dyDescent="0.25">
      <c r="A548" s="17">
        <v>10</v>
      </c>
      <c r="B548" s="18" t="s">
        <v>284</v>
      </c>
      <c r="C548" s="26"/>
      <c r="D548" s="14"/>
      <c r="E548" s="35"/>
      <c r="F548" s="19"/>
      <c r="G548" s="39">
        <v>50000</v>
      </c>
    </row>
    <row r="549" spans="1:7" ht="20.100000000000001" customHeight="1" x14ac:dyDescent="0.25">
      <c r="A549" s="17">
        <v>11</v>
      </c>
      <c r="B549" s="18" t="s">
        <v>487</v>
      </c>
      <c r="C549" s="26"/>
      <c r="D549" s="26" t="s">
        <v>488</v>
      </c>
      <c r="E549" s="35">
        <v>6100012004</v>
      </c>
      <c r="F549" s="19"/>
      <c r="G549" s="39">
        <f>48102794-G546-G547-G548</f>
        <v>8150000</v>
      </c>
    </row>
    <row r="550" spans="1:7" ht="20.100000000000001" customHeight="1" x14ac:dyDescent="0.25">
      <c r="A550" s="17"/>
      <c r="B550" s="18"/>
      <c r="C550" s="26"/>
      <c r="D550" s="26"/>
      <c r="E550" s="26"/>
      <c r="F550" s="19"/>
      <c r="G550" s="39"/>
    </row>
    <row r="551" spans="1:7" ht="20.100000000000001" customHeight="1" x14ac:dyDescent="0.25">
      <c r="A551" s="17"/>
      <c r="B551" s="18"/>
      <c r="C551" s="18"/>
      <c r="D551" s="18"/>
      <c r="E551" s="13" t="s">
        <v>43</v>
      </c>
      <c r="F551" s="19"/>
      <c r="G551" s="44">
        <f>G546+G547+G548+G549</f>
        <v>48102794</v>
      </c>
    </row>
    <row r="552" spans="1:7" ht="20.100000000000001" customHeight="1" x14ac:dyDescent="0.25">
      <c r="A552" s="20"/>
      <c r="B552" s="16"/>
      <c r="C552" s="16"/>
      <c r="D552" s="16"/>
      <c r="E552" s="16"/>
      <c r="F552" s="21"/>
      <c r="G552" s="21"/>
    </row>
    <row r="553" spans="1:7" ht="20.100000000000001" customHeight="1" x14ac:dyDescent="0.25">
      <c r="A553" s="20"/>
      <c r="B553" s="16" t="s">
        <v>481</v>
      </c>
      <c r="C553" s="16"/>
      <c r="D553" s="16"/>
      <c r="E553" s="16"/>
      <c r="F553" s="21"/>
      <c r="G553" s="16"/>
    </row>
    <row r="554" spans="1:7" ht="20.100000000000001" customHeight="1" x14ac:dyDescent="0.25">
      <c r="A554" s="8"/>
      <c r="B554" s="8" t="s">
        <v>29</v>
      </c>
      <c r="C554" s="8" t="s">
        <v>31</v>
      </c>
      <c r="E554" s="8" t="s">
        <v>36</v>
      </c>
      <c r="F554" s="11"/>
    </row>
    <row r="555" spans="1:7" ht="20.100000000000001" customHeight="1" x14ac:dyDescent="0.25">
      <c r="A555" s="8"/>
      <c r="F555" s="11"/>
    </row>
    <row r="556" spans="1:7" ht="20.100000000000001" customHeight="1" x14ac:dyDescent="0.25">
      <c r="A556" s="8"/>
      <c r="F556" s="11"/>
    </row>
    <row r="557" spans="1:7" x14ac:dyDescent="0.25">
      <c r="A557" s="8"/>
      <c r="F557" s="11"/>
    </row>
    <row r="558" spans="1:7" x14ac:dyDescent="0.25">
      <c r="B558" s="28" t="s">
        <v>30</v>
      </c>
      <c r="C558" s="24" t="s">
        <v>32</v>
      </c>
      <c r="D558" s="24"/>
      <c r="E558" s="24" t="s">
        <v>3</v>
      </c>
      <c r="F558" s="45" t="s">
        <v>273</v>
      </c>
    </row>
    <row r="559" spans="1:7" x14ac:dyDescent="0.25">
      <c r="B559" s="8" t="s">
        <v>5</v>
      </c>
      <c r="C559" s="1" t="s">
        <v>33</v>
      </c>
      <c r="E559" s="1" t="s">
        <v>6</v>
      </c>
      <c r="F559" s="11" t="s">
        <v>37</v>
      </c>
    </row>
  </sheetData>
  <pageMargins left="0.7" right="0.7" top="0.75" bottom="0.75" header="0.3" footer="0.3"/>
  <pageSetup paperSize="5" scale="80" orientation="landscape" horizontalDpi="4294967293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698"/>
  <sheetViews>
    <sheetView topLeftCell="A548" zoomScale="70" zoomScaleNormal="70" workbookViewId="0">
      <selection activeCell="B563" sqref="B563"/>
    </sheetView>
  </sheetViews>
  <sheetFormatPr defaultRowHeight="15" x14ac:dyDescent="0.25"/>
  <cols>
    <col min="1" max="1" width="7.140625" style="1" customWidth="1"/>
    <col min="2" max="2" width="63.42578125" style="1" customWidth="1"/>
    <col min="3" max="3" width="25" style="1" customWidth="1"/>
    <col min="4" max="4" width="22.7109375" style="1" customWidth="1"/>
    <col min="5" max="5" width="25" style="1" customWidth="1"/>
    <col min="6" max="6" width="17.42578125" style="1" customWidth="1"/>
    <col min="7" max="7" width="18.28515625" style="1" customWidth="1"/>
    <col min="8" max="16384" width="9.140625" style="1"/>
  </cols>
  <sheetData>
    <row r="1" spans="1:7" ht="20.100000000000001" customHeight="1" x14ac:dyDescent="0.25"/>
    <row r="4" spans="1:7" ht="20.100000000000001" customHeight="1" x14ac:dyDescent="0.25">
      <c r="A4" s="2" t="s">
        <v>0</v>
      </c>
      <c r="B4" s="3"/>
      <c r="C4" s="3"/>
      <c r="D4" s="3"/>
      <c r="E4" s="3"/>
      <c r="F4" s="9"/>
      <c r="G4" s="4"/>
    </row>
    <row r="5" spans="1:7" ht="20.100000000000001" customHeight="1" x14ac:dyDescent="0.25">
      <c r="A5" s="47" t="s">
        <v>508</v>
      </c>
      <c r="B5" s="48"/>
      <c r="C5" s="2"/>
      <c r="D5" s="2"/>
      <c r="E5" s="2"/>
      <c r="F5" s="10"/>
      <c r="G5" s="4"/>
    </row>
    <row r="6" spans="1:7" ht="20.100000000000001" customHeight="1" x14ac:dyDescent="0.25">
      <c r="A6" s="47"/>
      <c r="B6" s="48"/>
      <c r="C6" s="2"/>
      <c r="D6" s="2"/>
      <c r="E6" s="2"/>
      <c r="F6" s="10"/>
      <c r="G6" s="4"/>
    </row>
    <row r="7" spans="1:7" ht="20.100000000000001" customHeight="1" x14ac:dyDescent="0.25">
      <c r="A7" s="27" t="s">
        <v>509</v>
      </c>
      <c r="B7" s="27"/>
      <c r="C7" s="16"/>
      <c r="D7" s="16"/>
      <c r="E7" s="16"/>
      <c r="F7" s="21"/>
      <c r="G7" s="16"/>
    </row>
    <row r="8" spans="1:7" ht="20.100000000000001" customHeight="1" x14ac:dyDescent="0.25">
      <c r="A8" s="27" t="s">
        <v>510</v>
      </c>
      <c r="B8" s="27"/>
      <c r="C8" s="16"/>
      <c r="D8" s="16"/>
      <c r="E8" s="16"/>
      <c r="F8" s="21"/>
      <c r="G8" s="16"/>
    </row>
    <row r="9" spans="1:7" ht="20.100000000000001" customHeight="1" x14ac:dyDescent="0.25">
      <c r="A9" s="27" t="s">
        <v>434</v>
      </c>
      <c r="B9" s="27"/>
      <c r="C9" s="16"/>
      <c r="D9" s="16"/>
      <c r="E9" s="16"/>
      <c r="F9" s="21"/>
      <c r="G9" s="16"/>
    </row>
    <row r="10" spans="1:7" ht="20.100000000000001" customHeight="1" x14ac:dyDescent="0.25">
      <c r="F10" s="11"/>
    </row>
    <row r="11" spans="1:7" ht="20.100000000000001" customHeight="1" x14ac:dyDescent="0.25">
      <c r="A11" s="12" t="s">
        <v>13</v>
      </c>
      <c r="B11" s="13" t="s">
        <v>12</v>
      </c>
      <c r="C11" s="14" t="s">
        <v>15</v>
      </c>
      <c r="D11" s="14" t="s">
        <v>497</v>
      </c>
      <c r="E11" s="14" t="s">
        <v>1</v>
      </c>
      <c r="F11" s="22" t="s">
        <v>8</v>
      </c>
      <c r="G11" s="12" t="s">
        <v>2</v>
      </c>
    </row>
    <row r="12" spans="1:7" ht="20.100000000000001" customHeight="1" x14ac:dyDescent="0.25">
      <c r="A12" s="17">
        <v>1</v>
      </c>
      <c r="B12" s="18" t="s">
        <v>39</v>
      </c>
      <c r="C12" s="14"/>
      <c r="D12" s="14"/>
      <c r="E12" s="14"/>
      <c r="F12" s="19">
        <v>0</v>
      </c>
      <c r="G12" s="12"/>
    </row>
    <row r="13" spans="1:7" ht="20.100000000000001" customHeight="1" x14ac:dyDescent="0.25">
      <c r="A13" s="17">
        <v>2</v>
      </c>
      <c r="B13" s="18" t="s">
        <v>446</v>
      </c>
      <c r="C13" s="14"/>
      <c r="D13" s="14"/>
      <c r="E13" s="14"/>
      <c r="F13" s="19">
        <v>34424040</v>
      </c>
      <c r="G13" s="39"/>
    </row>
    <row r="14" spans="1:7" ht="20.100000000000001" customHeight="1" x14ac:dyDescent="0.25">
      <c r="A14" s="17">
        <v>3</v>
      </c>
      <c r="B14" s="18" t="s">
        <v>153</v>
      </c>
      <c r="C14" s="14"/>
      <c r="D14" s="14"/>
      <c r="E14" s="14"/>
      <c r="F14" s="19">
        <v>0</v>
      </c>
      <c r="G14" s="39"/>
    </row>
    <row r="15" spans="1:7" ht="20.100000000000001" customHeight="1" x14ac:dyDescent="0.25">
      <c r="A15" s="17">
        <v>4</v>
      </c>
      <c r="B15" s="18" t="s">
        <v>384</v>
      </c>
      <c r="C15" s="14"/>
      <c r="D15" s="14"/>
      <c r="E15" s="14"/>
      <c r="F15" s="19">
        <v>0</v>
      </c>
      <c r="G15" s="39"/>
    </row>
    <row r="16" spans="1:7" ht="20.100000000000001" customHeight="1" x14ac:dyDescent="0.25">
      <c r="A16" s="17">
        <v>5</v>
      </c>
      <c r="B16" s="18" t="s">
        <v>38</v>
      </c>
      <c r="C16" s="26"/>
      <c r="D16" s="26"/>
      <c r="E16" s="26"/>
      <c r="F16" s="19">
        <v>860601</v>
      </c>
      <c r="G16" s="40"/>
    </row>
    <row r="17" spans="1:7" ht="20.100000000000001" customHeight="1" x14ac:dyDescent="0.25">
      <c r="A17" s="17">
        <v>6</v>
      </c>
      <c r="B17" s="18" t="s">
        <v>227</v>
      </c>
      <c r="C17" s="26"/>
      <c r="D17" s="26"/>
      <c r="E17" s="26"/>
      <c r="F17" s="19">
        <v>162626</v>
      </c>
      <c r="G17" s="40"/>
    </row>
    <row r="18" spans="1:7" ht="20.100000000000001" customHeight="1" x14ac:dyDescent="0.25">
      <c r="A18" s="17">
        <v>7</v>
      </c>
      <c r="B18" s="18" t="s">
        <v>41</v>
      </c>
      <c r="C18" s="26"/>
      <c r="D18" s="26"/>
      <c r="E18" s="26"/>
      <c r="F18" s="19">
        <v>405760</v>
      </c>
      <c r="G18" s="40"/>
    </row>
    <row r="19" spans="1:7" ht="20.100000000000001" customHeight="1" x14ac:dyDescent="0.25">
      <c r="A19" s="17">
        <v>8</v>
      </c>
      <c r="B19" s="18" t="s">
        <v>42</v>
      </c>
      <c r="C19" s="26"/>
      <c r="D19" s="26"/>
      <c r="E19" s="26"/>
      <c r="F19" s="19">
        <v>200000</v>
      </c>
      <c r="G19" s="40"/>
    </row>
    <row r="20" spans="1:7" ht="20.100000000000001" customHeight="1" x14ac:dyDescent="0.25">
      <c r="A20" s="17"/>
      <c r="B20" s="18"/>
      <c r="C20" s="26"/>
      <c r="D20" s="26"/>
      <c r="E20" s="26"/>
      <c r="F20" s="19"/>
      <c r="G20" s="49">
        <f>F12+F13+F14+F15+F16+F17+F18+F19</f>
        <v>36053027</v>
      </c>
    </row>
    <row r="21" spans="1:7" ht="20.100000000000001" customHeight="1" x14ac:dyDescent="0.25">
      <c r="A21" s="17">
        <v>9</v>
      </c>
      <c r="B21" s="18" t="s">
        <v>342</v>
      </c>
      <c r="C21" s="26" t="s">
        <v>512</v>
      </c>
      <c r="D21" s="26" t="s">
        <v>513</v>
      </c>
      <c r="E21" s="26" t="s">
        <v>514</v>
      </c>
      <c r="F21" s="19"/>
      <c r="G21" s="39">
        <v>19005000</v>
      </c>
    </row>
    <row r="22" spans="1:7" ht="20.100000000000001" customHeight="1" x14ac:dyDescent="0.25">
      <c r="A22" s="17">
        <v>10</v>
      </c>
      <c r="B22" s="18" t="s">
        <v>322</v>
      </c>
      <c r="C22" s="26" t="s">
        <v>323</v>
      </c>
      <c r="D22" s="35"/>
      <c r="E22" s="26" t="s">
        <v>515</v>
      </c>
      <c r="F22" s="19"/>
      <c r="G22" s="39">
        <v>13880000</v>
      </c>
    </row>
    <row r="23" spans="1:7" ht="20.100000000000001" customHeight="1" x14ac:dyDescent="0.25">
      <c r="A23" s="17">
        <v>11</v>
      </c>
      <c r="B23" s="18" t="s">
        <v>511</v>
      </c>
      <c r="C23" s="26"/>
      <c r="D23" s="26"/>
      <c r="E23" s="26" t="s">
        <v>461</v>
      </c>
      <c r="F23" s="19"/>
      <c r="G23" s="39">
        <f>75000000-G20-G21-G22-G24</f>
        <v>6050000</v>
      </c>
    </row>
    <row r="24" spans="1:7" ht="20.100000000000001" customHeight="1" x14ac:dyDescent="0.25">
      <c r="A24" s="17">
        <v>12</v>
      </c>
      <c r="B24" s="18" t="s">
        <v>524</v>
      </c>
      <c r="C24" s="26"/>
      <c r="D24" s="35" t="s">
        <v>525</v>
      </c>
      <c r="E24" s="26" t="s">
        <v>515</v>
      </c>
      <c r="F24" s="19"/>
      <c r="G24" s="39">
        <v>11973</v>
      </c>
    </row>
    <row r="25" spans="1:7" ht="20.100000000000001" customHeight="1" x14ac:dyDescent="0.25">
      <c r="A25" s="17"/>
      <c r="B25" s="18"/>
      <c r="C25" s="26"/>
      <c r="D25" s="26"/>
      <c r="E25" s="26"/>
      <c r="F25" s="19"/>
      <c r="G25" s="39">
        <v>0</v>
      </c>
    </row>
    <row r="26" spans="1:7" ht="20.100000000000001" customHeight="1" x14ac:dyDescent="0.25">
      <c r="A26" s="17"/>
      <c r="B26" s="18"/>
      <c r="C26" s="18"/>
      <c r="D26" s="18"/>
      <c r="E26" s="13" t="s">
        <v>43</v>
      </c>
      <c r="F26" s="19"/>
      <c r="G26" s="44">
        <f>G20+G21+G22+G23+G24+G25</f>
        <v>75000000</v>
      </c>
    </row>
    <row r="27" spans="1:7" ht="20.100000000000001" customHeight="1" x14ac:dyDescent="0.25">
      <c r="A27" s="20"/>
      <c r="B27" s="16"/>
      <c r="C27" s="16"/>
      <c r="D27" s="16"/>
      <c r="E27" s="16"/>
      <c r="F27" s="21"/>
      <c r="G27" s="21"/>
    </row>
    <row r="28" spans="1:7" ht="20.100000000000001" customHeight="1" x14ac:dyDescent="0.25">
      <c r="A28" s="20"/>
      <c r="B28" s="16" t="s">
        <v>516</v>
      </c>
      <c r="C28" s="16"/>
      <c r="D28" s="16"/>
      <c r="E28" s="16"/>
      <c r="F28" s="21"/>
      <c r="G28" s="16"/>
    </row>
    <row r="29" spans="1:7" ht="20.100000000000001" customHeight="1" x14ac:dyDescent="0.25">
      <c r="A29" s="8"/>
      <c r="B29" s="8" t="s">
        <v>29</v>
      </c>
      <c r="C29" s="8" t="s">
        <v>31</v>
      </c>
      <c r="E29" s="8" t="s">
        <v>36</v>
      </c>
      <c r="F29" s="11"/>
    </row>
    <row r="30" spans="1:7" ht="20.100000000000001" customHeight="1" x14ac:dyDescent="0.25">
      <c r="A30" s="8"/>
      <c r="F30" s="11"/>
    </row>
    <row r="31" spans="1:7" ht="20.100000000000001" customHeight="1" x14ac:dyDescent="0.25">
      <c r="A31" s="8"/>
      <c r="F31" s="11"/>
    </row>
    <row r="32" spans="1:7" x14ac:dyDescent="0.25">
      <c r="A32" s="8"/>
      <c r="F32" s="11"/>
    </row>
    <row r="33" spans="1:7" x14ac:dyDescent="0.25">
      <c r="B33" s="28" t="s">
        <v>30</v>
      </c>
      <c r="C33" s="24" t="s">
        <v>32</v>
      </c>
      <c r="D33" s="24"/>
      <c r="E33" s="24" t="s">
        <v>3</v>
      </c>
      <c r="F33" s="45" t="s">
        <v>273</v>
      </c>
    </row>
    <row r="34" spans="1:7" x14ac:dyDescent="0.25">
      <c r="B34" s="8" t="s">
        <v>5</v>
      </c>
      <c r="C34" s="1" t="s">
        <v>33</v>
      </c>
      <c r="E34" s="1" t="s">
        <v>6</v>
      </c>
      <c r="F34" s="11" t="s">
        <v>37</v>
      </c>
    </row>
    <row r="38" spans="1:7" ht="20.100000000000001" customHeight="1" x14ac:dyDescent="0.25">
      <c r="A38" s="2" t="s">
        <v>0</v>
      </c>
      <c r="B38" s="3"/>
      <c r="C38" s="3"/>
      <c r="D38" s="3"/>
      <c r="E38" s="3"/>
      <c r="F38" s="9"/>
      <c r="G38" s="4"/>
    </row>
    <row r="39" spans="1:7" ht="20.100000000000001" customHeight="1" x14ac:dyDescent="0.25">
      <c r="A39" s="47" t="s">
        <v>508</v>
      </c>
      <c r="B39" s="48"/>
      <c r="C39" s="2"/>
      <c r="D39" s="2"/>
      <c r="E39" s="2"/>
      <c r="F39" s="10"/>
      <c r="G39" s="4"/>
    </row>
    <row r="40" spans="1:7" ht="20.100000000000001" customHeight="1" x14ac:dyDescent="0.25">
      <c r="A40" s="47"/>
      <c r="B40" s="48"/>
      <c r="C40" s="2"/>
      <c r="D40" s="2"/>
      <c r="E40" s="2"/>
      <c r="F40" s="10"/>
      <c r="G40" s="4"/>
    </row>
    <row r="41" spans="1:7" ht="20.100000000000001" customHeight="1" x14ac:dyDescent="0.25">
      <c r="A41" s="27" t="s">
        <v>517</v>
      </c>
      <c r="B41" s="27"/>
      <c r="C41" s="16"/>
      <c r="D41" s="16"/>
      <c r="E41" s="16"/>
      <c r="F41" s="21"/>
      <c r="G41" s="16"/>
    </row>
    <row r="42" spans="1:7" ht="20.100000000000001" customHeight="1" x14ac:dyDescent="0.25">
      <c r="A42" s="27" t="s">
        <v>518</v>
      </c>
      <c r="B42" s="27"/>
      <c r="C42" s="16"/>
      <c r="D42" s="16"/>
      <c r="E42" s="16"/>
      <c r="F42" s="21"/>
      <c r="G42" s="16"/>
    </row>
    <row r="43" spans="1:7" ht="20.100000000000001" customHeight="1" x14ac:dyDescent="0.25">
      <c r="A43" s="27" t="s">
        <v>519</v>
      </c>
      <c r="B43" s="27"/>
      <c r="C43" s="16"/>
      <c r="D43" s="16"/>
      <c r="E43" s="16"/>
      <c r="F43" s="21"/>
      <c r="G43" s="16"/>
    </row>
    <row r="44" spans="1:7" ht="20.100000000000001" customHeight="1" x14ac:dyDescent="0.25">
      <c r="F44" s="11"/>
    </row>
    <row r="45" spans="1:7" ht="20.100000000000001" customHeight="1" x14ac:dyDescent="0.25">
      <c r="A45" s="12" t="s">
        <v>13</v>
      </c>
      <c r="B45" s="13" t="s">
        <v>12</v>
      </c>
      <c r="C45" s="14" t="s">
        <v>15</v>
      </c>
      <c r="D45" s="14" t="s">
        <v>521</v>
      </c>
      <c r="E45" s="14" t="s">
        <v>1</v>
      </c>
      <c r="F45" s="22" t="s">
        <v>8</v>
      </c>
      <c r="G45" s="12" t="s">
        <v>2</v>
      </c>
    </row>
    <row r="46" spans="1:7" ht="20.100000000000001" customHeight="1" x14ac:dyDescent="0.25">
      <c r="A46" s="17">
        <v>1</v>
      </c>
      <c r="B46" s="18" t="s">
        <v>39</v>
      </c>
      <c r="C46" s="14"/>
      <c r="D46" s="14"/>
      <c r="E46" s="14"/>
      <c r="F46" s="19">
        <v>18333700</v>
      </c>
      <c r="G46" s="12"/>
    </row>
    <row r="47" spans="1:7" ht="20.100000000000001" customHeight="1" x14ac:dyDescent="0.25">
      <c r="A47" s="17">
        <v>2</v>
      </c>
      <c r="B47" s="18" t="s">
        <v>446</v>
      </c>
      <c r="C47" s="14"/>
      <c r="D47" s="14"/>
      <c r="E47" s="14"/>
      <c r="F47" s="19">
        <v>0</v>
      </c>
      <c r="G47" s="39"/>
    </row>
    <row r="48" spans="1:7" ht="20.100000000000001" customHeight="1" x14ac:dyDescent="0.25">
      <c r="A48" s="17">
        <v>3</v>
      </c>
      <c r="B48" s="18" t="s">
        <v>153</v>
      </c>
      <c r="C48" s="14"/>
      <c r="D48" s="14"/>
      <c r="E48" s="14"/>
      <c r="F48" s="19">
        <v>0</v>
      </c>
      <c r="G48" s="39"/>
    </row>
    <row r="49" spans="1:7" ht="20.100000000000001" customHeight="1" x14ac:dyDescent="0.25">
      <c r="A49" s="17">
        <v>4</v>
      </c>
      <c r="B49" s="18" t="s">
        <v>384</v>
      </c>
      <c r="C49" s="14"/>
      <c r="D49" s="14"/>
      <c r="E49" s="14"/>
      <c r="F49" s="19">
        <v>0</v>
      </c>
      <c r="G49" s="39"/>
    </row>
    <row r="50" spans="1:7" ht="20.100000000000001" customHeight="1" x14ac:dyDescent="0.25">
      <c r="A50" s="17">
        <v>5</v>
      </c>
      <c r="B50" s="18" t="s">
        <v>38</v>
      </c>
      <c r="C50" s="26"/>
      <c r="D50" s="26"/>
      <c r="E50" s="26"/>
      <c r="F50" s="19">
        <v>458343</v>
      </c>
      <c r="G50" s="40"/>
    </row>
    <row r="51" spans="1:7" ht="20.100000000000001" customHeight="1" x14ac:dyDescent="0.25">
      <c r="A51" s="17">
        <v>6</v>
      </c>
      <c r="B51" s="18" t="s">
        <v>227</v>
      </c>
      <c r="C51" s="26"/>
      <c r="D51" s="26"/>
      <c r="E51" s="26"/>
      <c r="F51" s="19">
        <v>104000</v>
      </c>
      <c r="G51" s="40"/>
    </row>
    <row r="52" spans="1:7" ht="20.100000000000001" customHeight="1" x14ac:dyDescent="0.25">
      <c r="A52" s="17">
        <v>7</v>
      </c>
      <c r="B52" s="18" t="s">
        <v>41</v>
      </c>
      <c r="C52" s="26"/>
      <c r="D52" s="26"/>
      <c r="E52" s="26"/>
      <c r="F52" s="19">
        <v>700000</v>
      </c>
      <c r="G52" s="40"/>
    </row>
    <row r="53" spans="1:7" ht="20.100000000000001" customHeight="1" x14ac:dyDescent="0.25">
      <c r="A53" s="17">
        <v>8</v>
      </c>
      <c r="B53" s="18" t="s">
        <v>42</v>
      </c>
      <c r="C53" s="26"/>
      <c r="D53" s="26"/>
      <c r="E53" s="26"/>
      <c r="F53" s="19">
        <v>200000</v>
      </c>
      <c r="G53" s="40"/>
    </row>
    <row r="54" spans="1:7" ht="20.100000000000001" customHeight="1" x14ac:dyDescent="0.25">
      <c r="A54" s="17"/>
      <c r="B54" s="18"/>
      <c r="C54" s="26"/>
      <c r="D54" s="26"/>
      <c r="E54" s="26"/>
      <c r="F54" s="19"/>
      <c r="G54" s="49">
        <f>F46+F47+F48+F49+F50+F51+F52+F53</f>
        <v>19796043</v>
      </c>
    </row>
    <row r="55" spans="1:7" ht="20.100000000000001" customHeight="1" x14ac:dyDescent="0.25">
      <c r="A55" s="17">
        <v>9</v>
      </c>
      <c r="B55" s="18" t="s">
        <v>520</v>
      </c>
      <c r="C55" s="26"/>
      <c r="D55" s="35" t="s">
        <v>522</v>
      </c>
      <c r="E55" s="26" t="s">
        <v>523</v>
      </c>
      <c r="F55" s="19"/>
      <c r="G55" s="39">
        <f>100000000-G54</f>
        <v>80203957</v>
      </c>
    </row>
    <row r="56" spans="1:7" ht="20.100000000000001" customHeight="1" x14ac:dyDescent="0.25">
      <c r="A56" s="17">
        <v>10</v>
      </c>
      <c r="B56" s="18"/>
      <c r="C56" s="26"/>
      <c r="D56" s="35"/>
      <c r="E56" s="26"/>
      <c r="F56" s="19"/>
      <c r="G56" s="39">
        <v>0</v>
      </c>
    </row>
    <row r="57" spans="1:7" ht="20.100000000000001" customHeight="1" x14ac:dyDescent="0.25">
      <c r="A57" s="17">
        <v>11</v>
      </c>
      <c r="B57" s="18"/>
      <c r="C57" s="26"/>
      <c r="D57" s="26"/>
      <c r="E57" s="26"/>
      <c r="F57" s="19"/>
      <c r="G57" s="39">
        <v>0</v>
      </c>
    </row>
    <row r="58" spans="1:7" ht="20.100000000000001" customHeight="1" x14ac:dyDescent="0.25">
      <c r="A58" s="17">
        <v>12</v>
      </c>
      <c r="B58" s="18"/>
      <c r="C58" s="26"/>
      <c r="D58" s="26"/>
      <c r="E58" s="26"/>
      <c r="F58" s="19"/>
      <c r="G58" s="39">
        <v>0</v>
      </c>
    </row>
    <row r="59" spans="1:7" ht="20.100000000000001" customHeight="1" x14ac:dyDescent="0.25">
      <c r="A59" s="17"/>
      <c r="B59" s="18"/>
      <c r="C59" s="26"/>
      <c r="D59" s="26"/>
      <c r="E59" s="26"/>
      <c r="F59" s="19"/>
      <c r="G59" s="39">
        <v>0</v>
      </c>
    </row>
    <row r="60" spans="1:7" ht="20.100000000000001" customHeight="1" x14ac:dyDescent="0.25">
      <c r="A60" s="17"/>
      <c r="B60" s="18"/>
      <c r="C60" s="18"/>
      <c r="D60" s="18"/>
      <c r="E60" s="13" t="s">
        <v>43</v>
      </c>
      <c r="F60" s="19"/>
      <c r="G60" s="44">
        <f>G54+G55+G56+G57+G58+G59</f>
        <v>100000000</v>
      </c>
    </row>
    <row r="61" spans="1:7" ht="20.100000000000001" customHeight="1" x14ac:dyDescent="0.25">
      <c r="A61" s="20"/>
      <c r="B61" s="16"/>
      <c r="C61" s="16"/>
      <c r="D61" s="16"/>
      <c r="E61" s="16"/>
      <c r="F61" s="21"/>
      <c r="G61" s="21"/>
    </row>
    <row r="62" spans="1:7" ht="20.100000000000001" customHeight="1" x14ac:dyDescent="0.25">
      <c r="A62" s="20"/>
      <c r="B62" s="16" t="s">
        <v>516</v>
      </c>
      <c r="C62" s="16"/>
      <c r="D62" s="16"/>
      <c r="E62" s="16"/>
      <c r="F62" s="21"/>
      <c r="G62" s="16"/>
    </row>
    <row r="63" spans="1:7" ht="20.100000000000001" customHeight="1" x14ac:dyDescent="0.25">
      <c r="A63" s="8"/>
      <c r="B63" s="8" t="s">
        <v>29</v>
      </c>
      <c r="C63" s="8" t="s">
        <v>31</v>
      </c>
      <c r="E63" s="8" t="s">
        <v>36</v>
      </c>
      <c r="F63" s="11"/>
    </row>
    <row r="64" spans="1:7" ht="20.100000000000001" customHeight="1" x14ac:dyDescent="0.25">
      <c r="A64" s="8"/>
      <c r="F64" s="11"/>
    </row>
    <row r="65" spans="1:7" ht="20.100000000000001" customHeight="1" x14ac:dyDescent="0.25">
      <c r="A65" s="8"/>
      <c r="F65" s="11"/>
    </row>
    <row r="66" spans="1:7" x14ac:dyDescent="0.25">
      <c r="A66" s="8"/>
      <c r="F66" s="11"/>
    </row>
    <row r="67" spans="1:7" x14ac:dyDescent="0.25">
      <c r="B67" s="28" t="s">
        <v>30</v>
      </c>
      <c r="C67" s="24" t="s">
        <v>32</v>
      </c>
      <c r="D67" s="24"/>
      <c r="E67" s="24" t="s">
        <v>3</v>
      </c>
      <c r="F67" s="45" t="s">
        <v>273</v>
      </c>
    </row>
    <row r="68" spans="1:7" x14ac:dyDescent="0.25">
      <c r="B68" s="8" t="s">
        <v>5</v>
      </c>
      <c r="C68" s="1" t="s">
        <v>33</v>
      </c>
      <c r="E68" s="1" t="s">
        <v>6</v>
      </c>
      <c r="F68" s="11" t="s">
        <v>37</v>
      </c>
    </row>
    <row r="72" spans="1:7" ht="20.100000000000001" customHeight="1" x14ac:dyDescent="0.25">
      <c r="A72" s="2" t="s">
        <v>0</v>
      </c>
      <c r="B72" s="3"/>
      <c r="C72" s="3"/>
      <c r="D72" s="3"/>
      <c r="E72" s="3"/>
      <c r="F72" s="9"/>
      <c r="G72" s="4"/>
    </row>
    <row r="73" spans="1:7" ht="20.100000000000001" customHeight="1" x14ac:dyDescent="0.25">
      <c r="A73" s="47" t="s">
        <v>536</v>
      </c>
      <c r="B73" s="48"/>
      <c r="C73" s="2"/>
      <c r="D73" s="2"/>
      <c r="E73" s="2"/>
      <c r="F73" s="10"/>
      <c r="G73" s="4"/>
    </row>
    <row r="74" spans="1:7" ht="20.100000000000001" customHeight="1" x14ac:dyDescent="0.25">
      <c r="A74" s="47"/>
      <c r="B74" s="48"/>
      <c r="C74" s="2"/>
      <c r="D74" s="2"/>
      <c r="E74" s="2"/>
      <c r="F74" s="10"/>
      <c r="G74" s="4"/>
    </row>
    <row r="75" spans="1:7" ht="20.100000000000001" customHeight="1" x14ac:dyDescent="0.25">
      <c r="A75" s="27" t="s">
        <v>526</v>
      </c>
      <c r="B75" s="27"/>
      <c r="C75" s="16"/>
      <c r="D75" s="16"/>
      <c r="E75" s="16"/>
      <c r="F75" s="21"/>
      <c r="G75" s="16"/>
    </row>
    <row r="76" spans="1:7" ht="20.100000000000001" customHeight="1" x14ac:dyDescent="0.25">
      <c r="A76" s="27" t="s">
        <v>527</v>
      </c>
      <c r="B76" s="27"/>
      <c r="C76" s="16"/>
      <c r="D76" s="16"/>
      <c r="E76" s="16"/>
      <c r="F76" s="21"/>
      <c r="G76" s="16"/>
    </row>
    <row r="77" spans="1:7" ht="20.100000000000001" customHeight="1" x14ac:dyDescent="0.25">
      <c r="A77" s="27" t="s">
        <v>81</v>
      </c>
      <c r="B77" s="27"/>
      <c r="C77" s="16"/>
      <c r="D77" s="16"/>
      <c r="E77" s="16"/>
      <c r="F77" s="21"/>
      <c r="G77" s="16"/>
    </row>
    <row r="78" spans="1:7" ht="20.100000000000001" customHeight="1" x14ac:dyDescent="0.25">
      <c r="F78" s="11"/>
    </row>
    <row r="79" spans="1:7" ht="20.100000000000001" customHeight="1" x14ac:dyDescent="0.25">
      <c r="A79" s="12" t="s">
        <v>13</v>
      </c>
      <c r="B79" s="13" t="s">
        <v>12</v>
      </c>
      <c r="C79" s="14" t="s">
        <v>15</v>
      </c>
      <c r="D79" s="14" t="s">
        <v>521</v>
      </c>
      <c r="E79" s="14" t="s">
        <v>1</v>
      </c>
      <c r="F79" s="22" t="s">
        <v>8</v>
      </c>
      <c r="G79" s="12" t="s">
        <v>2</v>
      </c>
    </row>
    <row r="80" spans="1:7" ht="20.100000000000001" customHeight="1" x14ac:dyDescent="0.25">
      <c r="A80" s="17">
        <v>1</v>
      </c>
      <c r="B80" s="18" t="s">
        <v>39</v>
      </c>
      <c r="C80" s="14"/>
      <c r="D80" s="14"/>
      <c r="E80" s="14"/>
      <c r="F80" s="19">
        <f>2966700</f>
        <v>2966700</v>
      </c>
      <c r="G80" s="12"/>
    </row>
    <row r="81" spans="1:7" ht="20.100000000000001" customHeight="1" x14ac:dyDescent="0.25">
      <c r="A81" s="17">
        <v>2</v>
      </c>
      <c r="B81" s="18" t="s">
        <v>446</v>
      </c>
      <c r="C81" s="14"/>
      <c r="D81" s="14"/>
      <c r="E81" s="14"/>
      <c r="F81" s="19">
        <v>35955770</v>
      </c>
      <c r="G81" s="39"/>
    </row>
    <row r="82" spans="1:7" ht="20.100000000000001" customHeight="1" x14ac:dyDescent="0.25">
      <c r="A82" s="17">
        <v>3</v>
      </c>
      <c r="B82" s="18" t="s">
        <v>153</v>
      </c>
      <c r="C82" s="14"/>
      <c r="D82" s="14"/>
      <c r="E82" s="14"/>
      <c r="F82" s="19">
        <v>0</v>
      </c>
      <c r="G82" s="39"/>
    </row>
    <row r="83" spans="1:7" ht="20.100000000000001" customHeight="1" x14ac:dyDescent="0.25">
      <c r="A83" s="17">
        <v>4</v>
      </c>
      <c r="B83" s="18" t="s">
        <v>384</v>
      </c>
      <c r="C83" s="14"/>
      <c r="D83" s="14"/>
      <c r="E83" s="14"/>
      <c r="F83" s="19">
        <v>0</v>
      </c>
      <c r="G83" s="39"/>
    </row>
    <row r="84" spans="1:7" ht="20.100000000000001" customHeight="1" x14ac:dyDescent="0.25">
      <c r="A84" s="17">
        <v>5</v>
      </c>
      <c r="B84" s="18" t="s">
        <v>38</v>
      </c>
      <c r="C84" s="26"/>
      <c r="D84" s="26"/>
      <c r="E84" s="26"/>
      <c r="F84" s="19">
        <f>973062</f>
        <v>973062</v>
      </c>
      <c r="G84" s="40"/>
    </row>
    <row r="85" spans="1:7" ht="20.100000000000001" customHeight="1" x14ac:dyDescent="0.25">
      <c r="A85" s="17">
        <v>6</v>
      </c>
      <c r="B85" s="18" t="s">
        <v>227</v>
      </c>
      <c r="C85" s="26"/>
      <c r="D85" s="26"/>
      <c r="E85" s="26"/>
      <c r="F85" s="19">
        <v>303829</v>
      </c>
      <c r="G85" s="40"/>
    </row>
    <row r="86" spans="1:7" ht="20.100000000000001" customHeight="1" x14ac:dyDescent="0.25">
      <c r="A86" s="17">
        <v>7</v>
      </c>
      <c r="B86" s="18" t="s">
        <v>41</v>
      </c>
      <c r="C86" s="26"/>
      <c r="D86" s="26"/>
      <c r="E86" s="26"/>
      <c r="F86" s="19">
        <v>909875</v>
      </c>
      <c r="G86" s="40"/>
    </row>
    <row r="87" spans="1:7" ht="20.100000000000001" customHeight="1" x14ac:dyDescent="0.25">
      <c r="A87" s="17">
        <v>8</v>
      </c>
      <c r="B87" s="18" t="s">
        <v>42</v>
      </c>
      <c r="C87" s="26"/>
      <c r="D87" s="26"/>
      <c r="E87" s="26"/>
      <c r="F87" s="19">
        <v>200000</v>
      </c>
      <c r="G87" s="40"/>
    </row>
    <row r="88" spans="1:7" ht="20.100000000000001" customHeight="1" x14ac:dyDescent="0.25">
      <c r="A88" s="17"/>
      <c r="B88" s="18"/>
      <c r="C88" s="26"/>
      <c r="D88" s="26"/>
      <c r="E88" s="26"/>
      <c r="F88" s="19"/>
      <c r="G88" s="49">
        <f>F80+F81+F82+F83+F84+F85+F86+F87</f>
        <v>41309236</v>
      </c>
    </row>
    <row r="89" spans="1:7" ht="20.100000000000001" customHeight="1" x14ac:dyDescent="0.25">
      <c r="A89" s="17">
        <v>9</v>
      </c>
      <c r="B89" s="18" t="s">
        <v>532</v>
      </c>
      <c r="C89" s="26"/>
      <c r="D89" s="35" t="s">
        <v>233</v>
      </c>
      <c r="E89" s="26" t="s">
        <v>533</v>
      </c>
      <c r="F89" s="19"/>
      <c r="G89" s="39">
        <v>40000000</v>
      </c>
    </row>
    <row r="90" spans="1:7" ht="20.100000000000001" customHeight="1" x14ac:dyDescent="0.25">
      <c r="A90" s="17">
        <v>10</v>
      </c>
      <c r="B90" s="18" t="s">
        <v>528</v>
      </c>
      <c r="C90" s="26"/>
      <c r="D90" s="35" t="s">
        <v>230</v>
      </c>
      <c r="E90" s="26" t="s">
        <v>531</v>
      </c>
      <c r="F90" s="19"/>
      <c r="G90" s="39">
        <v>21550000</v>
      </c>
    </row>
    <row r="91" spans="1:7" ht="20.100000000000001" customHeight="1" x14ac:dyDescent="0.25">
      <c r="A91" s="17">
        <v>11</v>
      </c>
      <c r="B91" s="18" t="s">
        <v>529</v>
      </c>
      <c r="C91" s="26"/>
      <c r="D91" s="26"/>
      <c r="E91" s="26" t="s">
        <v>461</v>
      </c>
      <c r="F91" s="19"/>
      <c r="G91" s="39">
        <v>13000000</v>
      </c>
    </row>
    <row r="92" spans="1:7" ht="20.100000000000001" customHeight="1" x14ac:dyDescent="0.25">
      <c r="A92" s="17">
        <v>12</v>
      </c>
      <c r="B92" s="18" t="s">
        <v>534</v>
      </c>
      <c r="C92" s="26"/>
      <c r="D92" s="26"/>
      <c r="E92" s="26" t="s">
        <v>461</v>
      </c>
      <c r="F92" s="19"/>
      <c r="G92" s="39">
        <v>8379500</v>
      </c>
    </row>
    <row r="93" spans="1:7" ht="20.100000000000001" customHeight="1" x14ac:dyDescent="0.25">
      <c r="A93" s="17">
        <v>13</v>
      </c>
      <c r="B93" s="18" t="s">
        <v>530</v>
      </c>
      <c r="C93" s="26"/>
      <c r="D93" s="26"/>
      <c r="E93" s="26" t="s">
        <v>461</v>
      </c>
      <c r="F93" s="19"/>
      <c r="G93" s="39">
        <v>8058000</v>
      </c>
    </row>
    <row r="94" spans="1:7" ht="20.100000000000001" customHeight="1" x14ac:dyDescent="0.25">
      <c r="A94" s="17"/>
      <c r="B94" s="18"/>
      <c r="C94" s="26"/>
      <c r="D94" s="26"/>
      <c r="E94" s="26"/>
      <c r="F94" s="19"/>
      <c r="G94" s="39">
        <v>0</v>
      </c>
    </row>
    <row r="95" spans="1:7" ht="20.100000000000001" customHeight="1" x14ac:dyDescent="0.25">
      <c r="A95" s="17"/>
      <c r="B95" s="18"/>
      <c r="C95" s="26"/>
      <c r="D95" s="26"/>
      <c r="E95" s="26"/>
      <c r="F95" s="19"/>
      <c r="G95" s="39">
        <v>0</v>
      </c>
    </row>
    <row r="96" spans="1:7" ht="20.100000000000001" customHeight="1" x14ac:dyDescent="0.25">
      <c r="A96" s="17"/>
      <c r="B96" s="18"/>
      <c r="C96" s="18"/>
      <c r="D96" s="18"/>
      <c r="E96" s="13" t="s">
        <v>43</v>
      </c>
      <c r="F96" s="19"/>
      <c r="G96" s="44">
        <f>G88+G89+G90+G91+G92+G93+G94+G95</f>
        <v>132296736</v>
      </c>
    </row>
    <row r="97" spans="1:7" ht="20.100000000000001" customHeight="1" x14ac:dyDescent="0.25">
      <c r="A97" s="20"/>
      <c r="B97" s="16"/>
      <c r="C97" s="16"/>
      <c r="D97" s="16"/>
      <c r="E97" s="16"/>
      <c r="F97" s="21"/>
      <c r="G97" s="21"/>
    </row>
    <row r="98" spans="1:7" ht="20.100000000000001" customHeight="1" x14ac:dyDescent="0.25">
      <c r="A98" s="20"/>
      <c r="B98" s="16" t="s">
        <v>535</v>
      </c>
      <c r="C98" s="16"/>
      <c r="D98" s="16"/>
      <c r="E98" s="16"/>
      <c r="F98" s="21"/>
      <c r="G98" s="16"/>
    </row>
    <row r="99" spans="1:7" ht="20.100000000000001" customHeight="1" x14ac:dyDescent="0.25">
      <c r="A99" s="8"/>
      <c r="B99" s="8" t="s">
        <v>29</v>
      </c>
      <c r="C99" s="8" t="s">
        <v>31</v>
      </c>
      <c r="E99" s="8" t="s">
        <v>36</v>
      </c>
      <c r="F99" s="11"/>
    </row>
    <row r="100" spans="1:7" ht="20.100000000000001" customHeight="1" x14ac:dyDescent="0.25">
      <c r="A100" s="8"/>
      <c r="F100" s="11"/>
    </row>
    <row r="101" spans="1:7" ht="20.100000000000001" customHeight="1" x14ac:dyDescent="0.25">
      <c r="A101" s="8"/>
      <c r="F101" s="11"/>
    </row>
    <row r="102" spans="1:7" x14ac:dyDescent="0.25">
      <c r="A102" s="8"/>
      <c r="F102" s="11"/>
    </row>
    <row r="103" spans="1:7" x14ac:dyDescent="0.25">
      <c r="B103" s="28" t="s">
        <v>30</v>
      </c>
      <c r="C103" s="24" t="s">
        <v>32</v>
      </c>
      <c r="D103" s="24"/>
      <c r="E103" s="24" t="s">
        <v>3</v>
      </c>
      <c r="F103" s="45" t="s">
        <v>273</v>
      </c>
    </row>
    <row r="104" spans="1:7" x14ac:dyDescent="0.25">
      <c r="B104" s="8" t="s">
        <v>5</v>
      </c>
      <c r="C104" s="1" t="s">
        <v>33</v>
      </c>
      <c r="E104" s="1" t="s">
        <v>6</v>
      </c>
      <c r="F104" s="11" t="s">
        <v>37</v>
      </c>
    </row>
    <row r="108" spans="1:7" ht="20.100000000000001" customHeight="1" x14ac:dyDescent="0.25">
      <c r="A108" s="2" t="s">
        <v>0</v>
      </c>
      <c r="B108" s="3"/>
      <c r="C108" s="3"/>
      <c r="D108" s="3"/>
      <c r="E108" s="3"/>
      <c r="F108" s="9"/>
      <c r="G108" s="4"/>
    </row>
    <row r="109" spans="1:7" ht="20.100000000000001" customHeight="1" x14ac:dyDescent="0.25">
      <c r="A109" s="47" t="s">
        <v>537</v>
      </c>
      <c r="B109" s="48"/>
      <c r="C109" s="2"/>
      <c r="D109" s="2"/>
      <c r="E109" s="2"/>
      <c r="F109" s="10"/>
      <c r="G109" s="4"/>
    </row>
    <row r="110" spans="1:7" ht="20.100000000000001" customHeight="1" x14ac:dyDescent="0.25">
      <c r="A110" s="47"/>
      <c r="B110" s="48"/>
      <c r="C110" s="2"/>
      <c r="D110" s="2"/>
      <c r="E110" s="2"/>
      <c r="F110" s="10"/>
      <c r="G110" s="4"/>
    </row>
    <row r="111" spans="1:7" ht="20.100000000000001" customHeight="1" x14ac:dyDescent="0.25">
      <c r="A111" s="27" t="s">
        <v>538</v>
      </c>
      <c r="B111" s="27"/>
      <c r="C111" s="16"/>
      <c r="D111" s="16"/>
      <c r="E111" s="16"/>
      <c r="F111" s="21"/>
      <c r="G111" s="16"/>
    </row>
    <row r="112" spans="1:7" ht="20.100000000000001" customHeight="1" x14ac:dyDescent="0.25">
      <c r="A112" s="27" t="s">
        <v>539</v>
      </c>
      <c r="B112" s="27"/>
      <c r="C112" s="16"/>
      <c r="D112" s="16"/>
      <c r="E112" s="16"/>
      <c r="F112" s="21"/>
      <c r="G112" s="16"/>
    </row>
    <row r="113" spans="1:7" ht="20.100000000000001" customHeight="1" x14ac:dyDescent="0.25">
      <c r="A113" s="27" t="s">
        <v>540</v>
      </c>
      <c r="B113" s="27"/>
      <c r="C113" s="16"/>
      <c r="D113" s="16"/>
      <c r="E113" s="16"/>
      <c r="F113" s="21"/>
      <c r="G113" s="16"/>
    </row>
    <row r="114" spans="1:7" ht="20.100000000000001" customHeight="1" x14ac:dyDescent="0.25">
      <c r="F114" s="11"/>
    </row>
    <row r="115" spans="1:7" ht="20.100000000000001" customHeight="1" x14ac:dyDescent="0.25">
      <c r="A115" s="12" t="s">
        <v>13</v>
      </c>
      <c r="B115" s="13" t="s">
        <v>12</v>
      </c>
      <c r="C115" s="14" t="s">
        <v>15</v>
      </c>
      <c r="D115" s="14" t="s">
        <v>521</v>
      </c>
      <c r="E115" s="14" t="s">
        <v>1</v>
      </c>
      <c r="F115" s="22" t="s">
        <v>8</v>
      </c>
      <c r="G115" s="12" t="s">
        <v>2</v>
      </c>
    </row>
    <row r="116" spans="1:7" ht="20.100000000000001" customHeight="1" x14ac:dyDescent="0.25">
      <c r="A116" s="17">
        <v>1</v>
      </c>
      <c r="B116" s="18" t="s">
        <v>39</v>
      </c>
      <c r="C116" s="14"/>
      <c r="D116" s="14"/>
      <c r="E116" s="14"/>
      <c r="F116" s="19">
        <v>666680</v>
      </c>
      <c r="G116" s="12"/>
    </row>
    <row r="117" spans="1:7" ht="20.100000000000001" customHeight="1" x14ac:dyDescent="0.25">
      <c r="A117" s="17">
        <v>2</v>
      </c>
      <c r="B117" s="18" t="s">
        <v>446</v>
      </c>
      <c r="C117" s="14"/>
      <c r="D117" s="14"/>
      <c r="E117" s="14"/>
      <c r="F117" s="19">
        <v>32063330</v>
      </c>
      <c r="G117" s="39"/>
    </row>
    <row r="118" spans="1:7" ht="20.100000000000001" customHeight="1" x14ac:dyDescent="0.25">
      <c r="A118" s="17">
        <v>3</v>
      </c>
      <c r="B118" s="18" t="s">
        <v>153</v>
      </c>
      <c r="C118" s="14"/>
      <c r="D118" s="14"/>
      <c r="E118" s="14"/>
      <c r="F118" s="19">
        <v>844815</v>
      </c>
      <c r="G118" s="39"/>
    </row>
    <row r="119" spans="1:7" ht="20.100000000000001" customHeight="1" x14ac:dyDescent="0.25">
      <c r="A119" s="17">
        <v>4</v>
      </c>
      <c r="B119" s="18" t="s">
        <v>541</v>
      </c>
      <c r="C119" s="14"/>
      <c r="D119" s="14"/>
      <c r="E119" s="14"/>
      <c r="F119" s="19">
        <v>1500000</v>
      </c>
      <c r="G119" s="39"/>
    </row>
    <row r="120" spans="1:7" ht="20.100000000000001" customHeight="1" x14ac:dyDescent="0.25">
      <c r="A120" s="17">
        <v>5</v>
      </c>
      <c r="B120" s="18" t="s">
        <v>38</v>
      </c>
      <c r="C120" s="26"/>
      <c r="D120" s="26"/>
      <c r="E120" s="26"/>
      <c r="F120" s="19">
        <v>818250</v>
      </c>
      <c r="G120" s="40"/>
    </row>
    <row r="121" spans="1:7" ht="20.100000000000001" customHeight="1" x14ac:dyDescent="0.25">
      <c r="A121" s="17">
        <v>6</v>
      </c>
      <c r="B121" s="18" t="s">
        <v>227</v>
      </c>
      <c r="C121" s="26"/>
      <c r="D121" s="26"/>
      <c r="E121" s="26"/>
      <c r="F121" s="19">
        <v>424472</v>
      </c>
      <c r="G121" s="40"/>
    </row>
    <row r="122" spans="1:7" ht="20.100000000000001" customHeight="1" x14ac:dyDescent="0.25">
      <c r="A122" s="17">
        <v>7</v>
      </c>
      <c r="B122" s="18" t="s">
        <v>41</v>
      </c>
      <c r="C122" s="26"/>
      <c r="D122" s="26"/>
      <c r="E122" s="26"/>
      <c r="F122" s="19">
        <v>759000</v>
      </c>
      <c r="G122" s="40"/>
    </row>
    <row r="123" spans="1:7" ht="20.100000000000001" customHeight="1" x14ac:dyDescent="0.25">
      <c r="A123" s="17">
        <v>8</v>
      </c>
      <c r="B123" s="18" t="s">
        <v>42</v>
      </c>
      <c r="C123" s="26"/>
      <c r="D123" s="26"/>
      <c r="E123" s="26"/>
      <c r="F123" s="19">
        <v>200000</v>
      </c>
      <c r="G123" s="40"/>
    </row>
    <row r="124" spans="1:7" ht="20.100000000000001" customHeight="1" x14ac:dyDescent="0.25">
      <c r="A124" s="17"/>
      <c r="B124" s="18"/>
      <c r="C124" s="26"/>
      <c r="D124" s="26"/>
      <c r="E124" s="26"/>
      <c r="F124" s="19"/>
      <c r="G124" s="49">
        <f>F116+F117+F118+F119+F120+F121+F122+F123</f>
        <v>37276547</v>
      </c>
    </row>
    <row r="125" spans="1:7" ht="20.100000000000001" customHeight="1" x14ac:dyDescent="0.25">
      <c r="A125" s="17">
        <v>9</v>
      </c>
      <c r="B125" s="18" t="s">
        <v>532</v>
      </c>
      <c r="C125" s="26"/>
      <c r="D125" s="35" t="s">
        <v>233</v>
      </c>
      <c r="E125" s="26" t="s">
        <v>533</v>
      </c>
      <c r="F125" s="19"/>
      <c r="G125" s="39">
        <v>42000000</v>
      </c>
    </row>
    <row r="126" spans="1:7" ht="20.100000000000001" customHeight="1" x14ac:dyDescent="0.25">
      <c r="A126" s="17">
        <v>10</v>
      </c>
      <c r="B126" s="18" t="s">
        <v>425</v>
      </c>
      <c r="C126" s="26"/>
      <c r="D126" s="35" t="s">
        <v>232</v>
      </c>
      <c r="E126" s="26" t="s">
        <v>461</v>
      </c>
      <c r="F126" s="19"/>
      <c r="G126" s="39">
        <v>14900000</v>
      </c>
    </row>
    <row r="127" spans="1:7" ht="20.100000000000001" customHeight="1" x14ac:dyDescent="0.25">
      <c r="A127" s="17">
        <v>11</v>
      </c>
      <c r="B127" s="18" t="s">
        <v>542</v>
      </c>
      <c r="C127" s="26"/>
      <c r="D127" s="26"/>
      <c r="E127" s="26" t="s">
        <v>461</v>
      </c>
      <c r="F127" s="19"/>
      <c r="G127" s="39">
        <v>19000000</v>
      </c>
    </row>
    <row r="128" spans="1:7" ht="20.100000000000001" customHeight="1" x14ac:dyDescent="0.25">
      <c r="A128" s="17"/>
      <c r="B128" s="18"/>
      <c r="C128" s="26"/>
      <c r="D128" s="26"/>
      <c r="E128" s="26"/>
      <c r="F128" s="19"/>
      <c r="G128" s="39">
        <v>0</v>
      </c>
    </row>
    <row r="129" spans="1:7" ht="20.100000000000001" customHeight="1" x14ac:dyDescent="0.25">
      <c r="A129" s="17"/>
      <c r="B129" s="18"/>
      <c r="C129" s="26"/>
      <c r="D129" s="26"/>
      <c r="E129" s="26"/>
      <c r="F129" s="19"/>
      <c r="G129" s="39">
        <v>0</v>
      </c>
    </row>
    <row r="130" spans="1:7" ht="20.100000000000001" customHeight="1" x14ac:dyDescent="0.25">
      <c r="A130" s="17"/>
      <c r="B130" s="18"/>
      <c r="C130" s="26"/>
      <c r="D130" s="26"/>
      <c r="E130" s="26"/>
      <c r="F130" s="19"/>
      <c r="G130" s="39">
        <v>0</v>
      </c>
    </row>
    <row r="131" spans="1:7" ht="20.100000000000001" customHeight="1" x14ac:dyDescent="0.25">
      <c r="A131" s="17"/>
      <c r="B131" s="18"/>
      <c r="C131" s="26"/>
      <c r="D131" s="26"/>
      <c r="E131" s="26"/>
      <c r="F131" s="19"/>
      <c r="G131" s="39">
        <v>0</v>
      </c>
    </row>
    <row r="132" spans="1:7" ht="20.100000000000001" customHeight="1" x14ac:dyDescent="0.25">
      <c r="A132" s="17"/>
      <c r="B132" s="18"/>
      <c r="C132" s="18"/>
      <c r="D132" s="18"/>
      <c r="E132" s="13" t="s">
        <v>43</v>
      </c>
      <c r="F132" s="19"/>
      <c r="G132" s="44">
        <f>G124+G125+G126+G127+G128+G129+G130+G131</f>
        <v>113176547</v>
      </c>
    </row>
    <row r="133" spans="1:7" ht="20.100000000000001" customHeight="1" x14ac:dyDescent="0.25">
      <c r="A133" s="20"/>
      <c r="B133" s="16"/>
      <c r="C133" s="16"/>
      <c r="D133" s="16"/>
      <c r="E133" s="16"/>
      <c r="F133" s="21"/>
      <c r="G133" s="21"/>
    </row>
    <row r="134" spans="1:7" ht="20.100000000000001" customHeight="1" x14ac:dyDescent="0.25">
      <c r="A134" s="20"/>
      <c r="B134" s="16" t="s">
        <v>543</v>
      </c>
      <c r="C134" s="16"/>
      <c r="D134" s="16"/>
      <c r="E134" s="16"/>
      <c r="F134" s="21"/>
      <c r="G134" s="16"/>
    </row>
    <row r="135" spans="1:7" ht="20.100000000000001" customHeight="1" x14ac:dyDescent="0.25">
      <c r="A135" s="8"/>
      <c r="B135" s="8" t="s">
        <v>29</v>
      </c>
      <c r="C135" s="8" t="s">
        <v>31</v>
      </c>
      <c r="E135" s="8" t="s">
        <v>36</v>
      </c>
      <c r="F135" s="11"/>
    </row>
    <row r="136" spans="1:7" ht="20.100000000000001" customHeight="1" x14ac:dyDescent="0.25">
      <c r="A136" s="8"/>
      <c r="F136" s="11"/>
    </row>
    <row r="137" spans="1:7" ht="20.100000000000001" customHeight="1" x14ac:dyDescent="0.25">
      <c r="A137" s="8"/>
      <c r="F137" s="11"/>
    </row>
    <row r="138" spans="1:7" x14ac:dyDescent="0.25">
      <c r="A138" s="8"/>
      <c r="F138" s="11"/>
    </row>
    <row r="139" spans="1:7" x14ac:dyDescent="0.25">
      <c r="B139" s="28" t="s">
        <v>30</v>
      </c>
      <c r="C139" s="24" t="s">
        <v>32</v>
      </c>
      <c r="D139" s="24"/>
      <c r="E139" s="24" t="s">
        <v>3</v>
      </c>
      <c r="F139" s="45" t="s">
        <v>273</v>
      </c>
    </row>
    <row r="140" spans="1:7" x14ac:dyDescent="0.25">
      <c r="B140" s="8" t="s">
        <v>5</v>
      </c>
      <c r="C140" s="1" t="s">
        <v>33</v>
      </c>
      <c r="E140" s="1" t="s">
        <v>6</v>
      </c>
      <c r="F140" s="11" t="s">
        <v>37</v>
      </c>
    </row>
    <row r="144" spans="1:7" ht="20.100000000000001" customHeight="1" x14ac:dyDescent="0.25">
      <c r="A144" s="2" t="s">
        <v>0</v>
      </c>
      <c r="B144" s="3"/>
      <c r="C144" s="3"/>
      <c r="D144" s="3"/>
      <c r="E144" s="3"/>
      <c r="F144" s="9"/>
      <c r="G144" s="4"/>
    </row>
    <row r="145" spans="1:7" ht="20.100000000000001" customHeight="1" x14ac:dyDescent="0.25">
      <c r="A145" s="47" t="s">
        <v>544</v>
      </c>
      <c r="B145" s="48"/>
      <c r="C145" s="2"/>
      <c r="D145" s="2"/>
      <c r="E145" s="2"/>
      <c r="F145" s="10"/>
      <c r="G145" s="4"/>
    </row>
    <row r="146" spans="1:7" ht="20.100000000000001" customHeight="1" x14ac:dyDescent="0.25">
      <c r="A146" s="47"/>
      <c r="B146" s="48"/>
      <c r="C146" s="2"/>
      <c r="D146" s="2"/>
      <c r="E146" s="2"/>
      <c r="F146" s="10"/>
      <c r="G146" s="4"/>
    </row>
    <row r="147" spans="1:7" ht="20.100000000000001" customHeight="1" x14ac:dyDescent="0.25">
      <c r="A147" s="27" t="s">
        <v>545</v>
      </c>
      <c r="B147" s="27"/>
      <c r="C147" s="16"/>
      <c r="D147" s="16"/>
      <c r="E147" s="16"/>
      <c r="F147" s="21"/>
      <c r="G147" s="16"/>
    </row>
    <row r="148" spans="1:7" ht="20.100000000000001" customHeight="1" x14ac:dyDescent="0.25">
      <c r="A148" s="27" t="s">
        <v>547</v>
      </c>
      <c r="B148" s="27"/>
      <c r="C148" s="16"/>
      <c r="D148" s="16"/>
      <c r="E148" s="16"/>
      <c r="F148" s="21"/>
      <c r="G148" s="16"/>
    </row>
    <row r="149" spans="1:7" ht="20.100000000000001" customHeight="1" x14ac:dyDescent="0.25">
      <c r="A149" s="27" t="s">
        <v>546</v>
      </c>
      <c r="B149" s="27"/>
      <c r="C149" s="16"/>
      <c r="D149" s="16"/>
      <c r="E149" s="16"/>
      <c r="F149" s="21"/>
      <c r="G149" s="16"/>
    </row>
    <row r="150" spans="1:7" ht="20.100000000000001" customHeight="1" x14ac:dyDescent="0.25">
      <c r="F150" s="11"/>
    </row>
    <row r="151" spans="1:7" ht="20.100000000000001" customHeight="1" x14ac:dyDescent="0.25">
      <c r="A151" s="12" t="s">
        <v>13</v>
      </c>
      <c r="B151" s="13" t="s">
        <v>12</v>
      </c>
      <c r="C151" s="14" t="s">
        <v>15</v>
      </c>
      <c r="D151" s="14" t="s">
        <v>521</v>
      </c>
      <c r="E151" s="14" t="s">
        <v>1</v>
      </c>
      <c r="F151" s="22" t="s">
        <v>8</v>
      </c>
      <c r="G151" s="12" t="s">
        <v>2</v>
      </c>
    </row>
    <row r="152" spans="1:7" ht="20.100000000000001" customHeight="1" x14ac:dyDescent="0.25">
      <c r="A152" s="17">
        <v>1</v>
      </c>
      <c r="B152" s="18" t="s">
        <v>39</v>
      </c>
      <c r="C152" s="14"/>
      <c r="D152" s="14"/>
      <c r="E152" s="14"/>
      <c r="F152" s="19">
        <v>0</v>
      </c>
      <c r="G152" s="12"/>
    </row>
    <row r="153" spans="1:7" ht="20.100000000000001" customHeight="1" x14ac:dyDescent="0.25">
      <c r="A153" s="17">
        <v>2</v>
      </c>
      <c r="B153" s="18" t="s">
        <v>446</v>
      </c>
      <c r="C153" s="14"/>
      <c r="D153" s="14"/>
      <c r="E153" s="14"/>
      <c r="F153" s="19">
        <v>94887037</v>
      </c>
      <c r="G153" s="39"/>
    </row>
    <row r="154" spans="1:7" ht="20.100000000000001" customHeight="1" x14ac:dyDescent="0.25">
      <c r="A154" s="17">
        <v>3</v>
      </c>
      <c r="B154" s="18" t="s">
        <v>153</v>
      </c>
      <c r="C154" s="14"/>
      <c r="D154" s="14"/>
      <c r="E154" s="14"/>
      <c r="F154" s="19">
        <v>11194560</v>
      </c>
      <c r="G154" s="39"/>
    </row>
    <row r="155" spans="1:7" ht="20.100000000000001" customHeight="1" x14ac:dyDescent="0.25">
      <c r="A155" s="17">
        <v>4</v>
      </c>
      <c r="B155" s="18" t="s">
        <v>541</v>
      </c>
      <c r="C155" s="14"/>
      <c r="D155" s="14"/>
      <c r="E155" s="14"/>
      <c r="F155" s="19">
        <v>0</v>
      </c>
      <c r="G155" s="39"/>
    </row>
    <row r="156" spans="1:7" ht="20.100000000000001" customHeight="1" x14ac:dyDescent="0.25">
      <c r="A156" s="17">
        <v>5</v>
      </c>
      <c r="B156" s="18" t="s">
        <v>38</v>
      </c>
      <c r="C156" s="26"/>
      <c r="D156" s="26"/>
      <c r="E156" s="26"/>
      <c r="F156" s="19">
        <v>2372176</v>
      </c>
      <c r="G156" s="40"/>
    </row>
    <row r="157" spans="1:7" ht="20.100000000000001" customHeight="1" x14ac:dyDescent="0.25">
      <c r="A157" s="17">
        <v>6</v>
      </c>
      <c r="B157" s="18" t="s">
        <v>227</v>
      </c>
      <c r="C157" s="26"/>
      <c r="D157" s="26"/>
      <c r="E157" s="26"/>
      <c r="F157" s="19">
        <v>957813</v>
      </c>
      <c r="G157" s="40"/>
    </row>
    <row r="158" spans="1:7" ht="20.100000000000001" customHeight="1" x14ac:dyDescent="0.25">
      <c r="A158" s="17">
        <v>7</v>
      </c>
      <c r="B158" s="18" t="s">
        <v>548</v>
      </c>
      <c r="C158" s="26"/>
      <c r="D158" s="26"/>
      <c r="E158" s="26"/>
      <c r="F158" s="19">
        <v>6000</v>
      </c>
      <c r="G158" s="40"/>
    </row>
    <row r="159" spans="1:7" ht="20.100000000000001" customHeight="1" x14ac:dyDescent="0.25">
      <c r="A159" s="17">
        <v>8</v>
      </c>
      <c r="B159" s="18" t="s">
        <v>41</v>
      </c>
      <c r="C159" s="26"/>
      <c r="D159" s="26"/>
      <c r="E159" s="26"/>
      <c r="F159" s="19">
        <v>400000</v>
      </c>
      <c r="G159" s="40"/>
    </row>
    <row r="160" spans="1:7" ht="20.100000000000001" customHeight="1" x14ac:dyDescent="0.25">
      <c r="A160" s="17">
        <v>9</v>
      </c>
      <c r="B160" s="18" t="s">
        <v>42</v>
      </c>
      <c r="C160" s="26"/>
      <c r="D160" s="26"/>
      <c r="E160" s="26"/>
      <c r="F160" s="19">
        <v>200000</v>
      </c>
      <c r="G160" s="40"/>
    </row>
    <row r="161" spans="1:7" ht="20.100000000000001" customHeight="1" x14ac:dyDescent="0.25">
      <c r="A161" s="17"/>
      <c r="B161" s="18"/>
      <c r="C161" s="26"/>
      <c r="D161" s="26"/>
      <c r="E161" s="26"/>
      <c r="F161" s="19"/>
      <c r="G161" s="49">
        <f>F152+F153+F154+F155+F156+F157+F158+F159+F160</f>
        <v>110017586</v>
      </c>
    </row>
    <row r="162" spans="1:7" ht="20.100000000000001" customHeight="1" x14ac:dyDescent="0.25">
      <c r="A162" s="17">
        <v>9</v>
      </c>
      <c r="B162" s="18" t="s">
        <v>532</v>
      </c>
      <c r="C162" s="26"/>
      <c r="D162" s="35" t="s">
        <v>233</v>
      </c>
      <c r="E162" s="26"/>
      <c r="F162" s="19"/>
      <c r="G162" s="39">
        <v>40000000</v>
      </c>
    </row>
    <row r="163" spans="1:7" ht="20.100000000000001" customHeight="1" x14ac:dyDescent="0.25">
      <c r="A163" s="17">
        <v>10</v>
      </c>
      <c r="B163" s="18"/>
      <c r="C163" s="26"/>
      <c r="D163" s="35"/>
      <c r="E163" s="26"/>
      <c r="F163" s="19"/>
      <c r="G163" s="39">
        <v>0</v>
      </c>
    </row>
    <row r="164" spans="1:7" ht="20.100000000000001" customHeight="1" x14ac:dyDescent="0.25">
      <c r="A164" s="17">
        <v>11</v>
      </c>
      <c r="B164" s="18"/>
      <c r="C164" s="26"/>
      <c r="D164" s="26"/>
      <c r="E164" s="26"/>
      <c r="F164" s="19"/>
      <c r="G164" s="39">
        <v>0</v>
      </c>
    </row>
    <row r="165" spans="1:7" ht="20.100000000000001" customHeight="1" x14ac:dyDescent="0.25">
      <c r="A165" s="17"/>
      <c r="B165" s="18"/>
      <c r="C165" s="26"/>
      <c r="D165" s="26"/>
      <c r="E165" s="26"/>
      <c r="F165" s="19"/>
      <c r="G165" s="39">
        <v>0</v>
      </c>
    </row>
    <row r="166" spans="1:7" ht="20.100000000000001" customHeight="1" x14ac:dyDescent="0.25">
      <c r="A166" s="17"/>
      <c r="B166" s="18"/>
      <c r="C166" s="26"/>
      <c r="D166" s="26"/>
      <c r="E166" s="26"/>
      <c r="F166" s="19"/>
      <c r="G166" s="39">
        <v>0</v>
      </c>
    </row>
    <row r="167" spans="1:7" ht="20.100000000000001" customHeight="1" x14ac:dyDescent="0.25">
      <c r="A167" s="17"/>
      <c r="B167" s="18"/>
      <c r="C167" s="18"/>
      <c r="D167" s="18"/>
      <c r="E167" s="13" t="s">
        <v>43</v>
      </c>
      <c r="F167" s="19"/>
      <c r="G167" s="44">
        <f>G161+G162+G163+G164+G165+G166</f>
        <v>150017586</v>
      </c>
    </row>
    <row r="168" spans="1:7" ht="20.100000000000001" customHeight="1" x14ac:dyDescent="0.25">
      <c r="A168" s="20"/>
      <c r="B168" s="16"/>
      <c r="C168" s="16"/>
      <c r="D168" s="16"/>
      <c r="E168" s="16"/>
      <c r="F168" s="21"/>
      <c r="G168" s="21"/>
    </row>
    <row r="169" spans="1:7" ht="20.100000000000001" customHeight="1" x14ac:dyDescent="0.25">
      <c r="A169" s="20"/>
      <c r="B169" s="16" t="s">
        <v>549</v>
      </c>
      <c r="C169" s="16"/>
      <c r="D169" s="16"/>
      <c r="E169" s="16"/>
      <c r="F169" s="21"/>
      <c r="G169" s="16"/>
    </row>
    <row r="170" spans="1:7" ht="20.100000000000001" customHeight="1" x14ac:dyDescent="0.25">
      <c r="A170" s="8"/>
      <c r="B170" s="8" t="s">
        <v>29</v>
      </c>
      <c r="C170" s="8" t="s">
        <v>31</v>
      </c>
      <c r="E170" s="8" t="s">
        <v>36</v>
      </c>
      <c r="F170" s="11"/>
    </row>
    <row r="171" spans="1:7" ht="20.100000000000001" customHeight="1" x14ac:dyDescent="0.25">
      <c r="A171" s="8"/>
      <c r="F171" s="11"/>
    </row>
    <row r="172" spans="1:7" ht="20.100000000000001" customHeight="1" x14ac:dyDescent="0.25">
      <c r="A172" s="8"/>
      <c r="F172" s="11"/>
    </row>
    <row r="173" spans="1:7" x14ac:dyDescent="0.25">
      <c r="A173" s="8"/>
      <c r="F173" s="11"/>
    </row>
    <row r="174" spans="1:7" x14ac:dyDescent="0.25">
      <c r="B174" s="28" t="s">
        <v>30</v>
      </c>
      <c r="C174" s="24" t="s">
        <v>32</v>
      </c>
      <c r="D174" s="24"/>
      <c r="E174" s="24" t="s">
        <v>3</v>
      </c>
      <c r="F174" s="45" t="s">
        <v>273</v>
      </c>
    </row>
    <row r="175" spans="1:7" x14ac:dyDescent="0.25">
      <c r="B175" s="8" t="s">
        <v>5</v>
      </c>
      <c r="C175" s="1" t="s">
        <v>33</v>
      </c>
      <c r="E175" s="1" t="s">
        <v>6</v>
      </c>
      <c r="F175" s="11" t="s">
        <v>37</v>
      </c>
    </row>
    <row r="181" spans="1:7" ht="20.100000000000001" customHeight="1" x14ac:dyDescent="0.25">
      <c r="A181" s="2" t="s">
        <v>0</v>
      </c>
      <c r="B181" s="3"/>
      <c r="C181" s="3"/>
      <c r="D181" s="3"/>
      <c r="E181" s="3"/>
      <c r="F181" s="9"/>
      <c r="G181" s="4"/>
    </row>
    <row r="182" spans="1:7" ht="20.100000000000001" customHeight="1" x14ac:dyDescent="0.25">
      <c r="A182" s="47" t="s">
        <v>561</v>
      </c>
      <c r="B182" s="48"/>
      <c r="C182" s="2"/>
      <c r="D182" s="2"/>
      <c r="E182" s="2"/>
      <c r="F182" s="10"/>
      <c r="G182" s="4"/>
    </row>
    <row r="183" spans="1:7" ht="20.100000000000001" customHeight="1" x14ac:dyDescent="0.25">
      <c r="A183" s="47"/>
      <c r="B183" s="48"/>
      <c r="C183" s="2"/>
      <c r="D183" s="2"/>
      <c r="E183" s="2"/>
      <c r="F183" s="10"/>
      <c r="G183" s="4"/>
    </row>
    <row r="184" spans="1:7" ht="20.100000000000001" customHeight="1" x14ac:dyDescent="0.25">
      <c r="A184" s="27" t="s">
        <v>551</v>
      </c>
      <c r="B184" s="27"/>
      <c r="C184" s="16"/>
      <c r="D184" s="16"/>
      <c r="E184" s="16"/>
      <c r="F184" s="21"/>
      <c r="G184" s="16"/>
    </row>
    <row r="185" spans="1:7" ht="20.100000000000001" customHeight="1" x14ac:dyDescent="0.25">
      <c r="A185" s="27" t="s">
        <v>552</v>
      </c>
      <c r="B185" s="27"/>
      <c r="C185" s="16"/>
      <c r="D185" s="16"/>
      <c r="E185" s="16"/>
      <c r="F185" s="21"/>
      <c r="G185" s="16"/>
    </row>
    <row r="186" spans="1:7" ht="20.100000000000001" customHeight="1" x14ac:dyDescent="0.25">
      <c r="A186" s="27" t="s">
        <v>553</v>
      </c>
      <c r="B186" s="27"/>
      <c r="C186" s="16"/>
      <c r="D186" s="16"/>
      <c r="E186" s="16"/>
      <c r="F186" s="21"/>
      <c r="G186" s="16"/>
    </row>
    <row r="187" spans="1:7" ht="20.100000000000001" customHeight="1" x14ac:dyDescent="0.25">
      <c r="F187" s="11"/>
    </row>
    <row r="188" spans="1:7" ht="20.100000000000001" customHeight="1" x14ac:dyDescent="0.25">
      <c r="A188" s="12" t="s">
        <v>13</v>
      </c>
      <c r="B188" s="13" t="s">
        <v>12</v>
      </c>
      <c r="C188" s="14" t="s">
        <v>15</v>
      </c>
      <c r="D188" s="14" t="s">
        <v>521</v>
      </c>
      <c r="E188" s="14" t="s">
        <v>1</v>
      </c>
      <c r="F188" s="22" t="s">
        <v>8</v>
      </c>
      <c r="G188" s="12" t="s">
        <v>2</v>
      </c>
    </row>
    <row r="189" spans="1:7" ht="20.100000000000001" customHeight="1" x14ac:dyDescent="0.25">
      <c r="A189" s="17">
        <v>1</v>
      </c>
      <c r="B189" s="18" t="s">
        <v>39</v>
      </c>
      <c r="C189" s="14"/>
      <c r="D189" s="14"/>
      <c r="E189" s="14"/>
      <c r="F189" s="19">
        <v>0</v>
      </c>
      <c r="G189" s="12"/>
    </row>
    <row r="190" spans="1:7" ht="20.100000000000001" customHeight="1" x14ac:dyDescent="0.25">
      <c r="A190" s="17">
        <v>2</v>
      </c>
      <c r="B190" s="18" t="s">
        <v>446</v>
      </c>
      <c r="C190" s="14"/>
      <c r="D190" s="14"/>
      <c r="E190" s="14"/>
      <c r="F190" s="19">
        <v>74510058</v>
      </c>
      <c r="G190" s="39"/>
    </row>
    <row r="191" spans="1:7" ht="20.100000000000001" customHeight="1" x14ac:dyDescent="0.25">
      <c r="A191" s="17">
        <v>3</v>
      </c>
      <c r="B191" s="18" t="s">
        <v>153</v>
      </c>
      <c r="C191" s="14"/>
      <c r="D191" s="14"/>
      <c r="E191" s="14"/>
      <c r="F191" s="19">
        <v>20528773</v>
      </c>
      <c r="G191" s="39"/>
    </row>
    <row r="192" spans="1:7" ht="20.100000000000001" customHeight="1" x14ac:dyDescent="0.25">
      <c r="A192" s="17">
        <v>4</v>
      </c>
      <c r="B192" s="18" t="s">
        <v>541</v>
      </c>
      <c r="C192" s="14"/>
      <c r="D192" s="14"/>
      <c r="E192" s="14"/>
      <c r="F192" s="19">
        <v>0</v>
      </c>
      <c r="G192" s="39"/>
    </row>
    <row r="193" spans="1:7" ht="20.100000000000001" customHeight="1" x14ac:dyDescent="0.25">
      <c r="A193" s="17">
        <v>5</v>
      </c>
      <c r="B193" s="18" t="s">
        <v>38</v>
      </c>
      <c r="C193" s="26"/>
      <c r="D193" s="26"/>
      <c r="E193" s="26"/>
      <c r="F193" s="19">
        <v>1862751</v>
      </c>
      <c r="G193" s="40"/>
    </row>
    <row r="194" spans="1:7" ht="20.100000000000001" customHeight="1" x14ac:dyDescent="0.25">
      <c r="A194" s="17">
        <v>6</v>
      </c>
      <c r="B194" s="18" t="s">
        <v>227</v>
      </c>
      <c r="C194" s="26"/>
      <c r="D194" s="26"/>
      <c r="E194" s="26"/>
      <c r="F194" s="19">
        <v>1102532</v>
      </c>
      <c r="G194" s="40"/>
    </row>
    <row r="195" spans="1:7" ht="20.100000000000001" customHeight="1" x14ac:dyDescent="0.25">
      <c r="A195" s="17">
        <v>7</v>
      </c>
      <c r="B195" s="18" t="s">
        <v>548</v>
      </c>
      <c r="C195" s="26"/>
      <c r="D195" s="26"/>
      <c r="E195" s="26"/>
      <c r="F195" s="19">
        <v>6000</v>
      </c>
      <c r="G195" s="40"/>
    </row>
    <row r="196" spans="1:7" ht="20.100000000000001" customHeight="1" x14ac:dyDescent="0.25">
      <c r="A196" s="17">
        <v>8</v>
      </c>
      <c r="B196" s="18" t="s">
        <v>41</v>
      </c>
      <c r="C196" s="26"/>
      <c r="D196" s="26"/>
      <c r="E196" s="26"/>
      <c r="F196" s="19">
        <v>590000</v>
      </c>
      <c r="G196" s="40"/>
    </row>
    <row r="197" spans="1:7" ht="20.100000000000001" customHeight="1" x14ac:dyDescent="0.25">
      <c r="A197" s="17">
        <v>9</v>
      </c>
      <c r="B197" s="18" t="s">
        <v>42</v>
      </c>
      <c r="C197" s="26"/>
      <c r="D197" s="26"/>
      <c r="E197" s="26"/>
      <c r="F197" s="19">
        <v>200000</v>
      </c>
      <c r="G197" s="40"/>
    </row>
    <row r="198" spans="1:7" ht="20.100000000000001" customHeight="1" x14ac:dyDescent="0.25">
      <c r="A198" s="17"/>
      <c r="B198" s="18"/>
      <c r="C198" s="26"/>
      <c r="D198" s="26"/>
      <c r="E198" s="26"/>
      <c r="F198" s="19"/>
      <c r="G198" s="49">
        <f>F189+F190+F191+F192+F193+F194+F195+F196+F197</f>
        <v>98800114</v>
      </c>
    </row>
    <row r="199" spans="1:7" ht="20.100000000000001" customHeight="1" x14ac:dyDescent="0.25">
      <c r="A199" s="17">
        <v>9</v>
      </c>
      <c r="B199" s="18" t="s">
        <v>532</v>
      </c>
      <c r="C199" s="26"/>
      <c r="D199" s="35" t="s">
        <v>233</v>
      </c>
      <c r="E199" s="26"/>
      <c r="F199" s="19"/>
      <c r="G199" s="39">
        <v>35000000</v>
      </c>
    </row>
    <row r="200" spans="1:7" ht="20.100000000000001" customHeight="1" x14ac:dyDescent="0.25">
      <c r="A200" s="17">
        <v>10</v>
      </c>
      <c r="B200" s="18"/>
      <c r="C200" s="26"/>
      <c r="D200" s="35"/>
      <c r="E200" s="26"/>
      <c r="F200" s="19"/>
      <c r="G200" s="39">
        <v>0</v>
      </c>
    </row>
    <row r="201" spans="1:7" ht="20.100000000000001" customHeight="1" x14ac:dyDescent="0.25">
      <c r="A201" s="17">
        <v>11</v>
      </c>
      <c r="B201" s="18"/>
      <c r="C201" s="26"/>
      <c r="D201" s="26"/>
      <c r="E201" s="26"/>
      <c r="F201" s="19"/>
      <c r="G201" s="39">
        <v>0</v>
      </c>
    </row>
    <row r="202" spans="1:7" ht="20.100000000000001" customHeight="1" x14ac:dyDescent="0.25">
      <c r="A202" s="17">
        <v>12</v>
      </c>
      <c r="B202" s="18"/>
      <c r="C202" s="26"/>
      <c r="D202" s="26"/>
      <c r="E202" s="26"/>
      <c r="F202" s="19"/>
      <c r="G202" s="39">
        <v>0</v>
      </c>
    </row>
    <row r="203" spans="1:7" ht="20.100000000000001" customHeight="1" x14ac:dyDescent="0.25">
      <c r="A203" s="17"/>
      <c r="B203" s="18"/>
      <c r="C203" s="26"/>
      <c r="D203" s="26"/>
      <c r="E203" s="26"/>
      <c r="F203" s="19"/>
      <c r="G203" s="39">
        <v>0</v>
      </c>
    </row>
    <row r="204" spans="1:7" ht="20.100000000000001" customHeight="1" x14ac:dyDescent="0.25">
      <c r="A204" s="17"/>
      <c r="B204" s="18"/>
      <c r="C204" s="18"/>
      <c r="D204" s="18"/>
      <c r="E204" s="13" t="s">
        <v>43</v>
      </c>
      <c r="F204" s="19"/>
      <c r="G204" s="44">
        <f>G198+G199+G200+G201+G202+G203</f>
        <v>133800114</v>
      </c>
    </row>
    <row r="205" spans="1:7" ht="20.100000000000001" customHeight="1" x14ac:dyDescent="0.25">
      <c r="A205" s="20"/>
      <c r="B205" s="16"/>
      <c r="C205" s="16"/>
      <c r="D205" s="16"/>
      <c r="E205" s="16"/>
      <c r="F205" s="21"/>
      <c r="G205" s="21"/>
    </row>
    <row r="206" spans="1:7" ht="20.100000000000001" customHeight="1" x14ac:dyDescent="0.25">
      <c r="A206" s="20"/>
      <c r="B206" s="16" t="s">
        <v>550</v>
      </c>
      <c r="C206" s="16"/>
      <c r="D206" s="16"/>
      <c r="E206" s="16"/>
      <c r="F206" s="21"/>
      <c r="G206" s="16"/>
    </row>
    <row r="207" spans="1:7" ht="20.100000000000001" customHeight="1" x14ac:dyDescent="0.25">
      <c r="A207" s="8"/>
      <c r="B207" s="8" t="s">
        <v>29</v>
      </c>
      <c r="C207" s="8" t="s">
        <v>31</v>
      </c>
      <c r="E207" s="8" t="s">
        <v>36</v>
      </c>
      <c r="F207" s="11"/>
    </row>
    <row r="208" spans="1:7" ht="20.100000000000001" customHeight="1" x14ac:dyDescent="0.25">
      <c r="A208" s="8"/>
      <c r="F208" s="11"/>
    </row>
    <row r="209" spans="1:7" ht="20.100000000000001" customHeight="1" x14ac:dyDescent="0.25">
      <c r="A209" s="8"/>
      <c r="F209" s="11"/>
    </row>
    <row r="210" spans="1:7" x14ac:dyDescent="0.25">
      <c r="A210" s="8"/>
      <c r="F210" s="11"/>
    </row>
    <row r="211" spans="1:7" x14ac:dyDescent="0.25">
      <c r="B211" s="28" t="s">
        <v>30</v>
      </c>
      <c r="C211" s="24" t="s">
        <v>32</v>
      </c>
      <c r="D211" s="24"/>
      <c r="E211" s="24" t="s">
        <v>3</v>
      </c>
      <c r="F211" s="45" t="s">
        <v>273</v>
      </c>
    </row>
    <row r="212" spans="1:7" x14ac:dyDescent="0.25">
      <c r="B212" s="8" t="s">
        <v>5</v>
      </c>
      <c r="C212" s="1" t="s">
        <v>33</v>
      </c>
      <c r="E212" s="1" t="s">
        <v>6</v>
      </c>
      <c r="F212" s="11" t="s">
        <v>37</v>
      </c>
    </row>
    <row r="215" spans="1:7" ht="20.100000000000001" customHeight="1" x14ac:dyDescent="0.25">
      <c r="A215" s="2" t="s">
        <v>0</v>
      </c>
      <c r="B215" s="3"/>
      <c r="C215" s="3"/>
      <c r="D215" s="3"/>
      <c r="E215" s="3"/>
      <c r="F215" s="9"/>
      <c r="G215" s="4"/>
    </row>
    <row r="216" spans="1:7" ht="20.100000000000001" customHeight="1" x14ac:dyDescent="0.25">
      <c r="A216" s="47" t="s">
        <v>562</v>
      </c>
      <c r="B216" s="48"/>
      <c r="C216" s="2"/>
      <c r="D216" s="2"/>
      <c r="E216" s="2"/>
      <c r="F216" s="10"/>
      <c r="G216" s="4"/>
    </row>
    <row r="217" spans="1:7" ht="20.100000000000001" customHeight="1" x14ac:dyDescent="0.25">
      <c r="A217" s="47"/>
      <c r="B217" s="48"/>
      <c r="C217" s="2"/>
      <c r="D217" s="2"/>
      <c r="E217" s="2"/>
      <c r="F217" s="10"/>
      <c r="G217" s="4"/>
    </row>
    <row r="218" spans="1:7" ht="20.100000000000001" customHeight="1" x14ac:dyDescent="0.25">
      <c r="A218" s="27" t="s">
        <v>556</v>
      </c>
      <c r="B218" s="27"/>
      <c r="C218" s="16"/>
      <c r="D218" s="16"/>
      <c r="E218" s="16"/>
      <c r="F218" s="21"/>
      <c r="G218" s="16"/>
    </row>
    <row r="219" spans="1:7" ht="20.100000000000001" customHeight="1" x14ac:dyDescent="0.25">
      <c r="A219" s="27" t="s">
        <v>557</v>
      </c>
      <c r="B219" s="27"/>
      <c r="C219" s="16"/>
      <c r="D219" s="16"/>
      <c r="E219" s="16"/>
      <c r="F219" s="21"/>
      <c r="G219" s="16"/>
    </row>
    <row r="220" spans="1:7" ht="20.100000000000001" customHeight="1" x14ac:dyDescent="0.25">
      <c r="A220" s="27" t="s">
        <v>558</v>
      </c>
      <c r="B220" s="27"/>
      <c r="C220" s="16"/>
      <c r="D220" s="16"/>
      <c r="E220" s="16"/>
      <c r="F220" s="21"/>
      <c r="G220" s="16"/>
    </row>
    <row r="221" spans="1:7" ht="20.100000000000001" customHeight="1" x14ac:dyDescent="0.25">
      <c r="F221" s="11"/>
    </row>
    <row r="222" spans="1:7" ht="20.100000000000001" customHeight="1" x14ac:dyDescent="0.25">
      <c r="A222" s="12" t="s">
        <v>13</v>
      </c>
      <c r="B222" s="13" t="s">
        <v>12</v>
      </c>
      <c r="C222" s="14" t="s">
        <v>15</v>
      </c>
      <c r="D222" s="14" t="s">
        <v>521</v>
      </c>
      <c r="E222" s="14" t="s">
        <v>1</v>
      </c>
      <c r="F222" s="22" t="s">
        <v>8</v>
      </c>
      <c r="G222" s="12" t="s">
        <v>2</v>
      </c>
    </row>
    <row r="223" spans="1:7" ht="20.100000000000001" customHeight="1" x14ac:dyDescent="0.25">
      <c r="A223" s="17">
        <v>1</v>
      </c>
      <c r="B223" s="18" t="s">
        <v>39</v>
      </c>
      <c r="C223" s="14"/>
      <c r="D223" s="14"/>
      <c r="E223" s="14"/>
      <c r="F223" s="19">
        <v>0</v>
      </c>
      <c r="G223" s="12"/>
    </row>
    <row r="224" spans="1:7" ht="20.100000000000001" customHeight="1" x14ac:dyDescent="0.25">
      <c r="A224" s="17">
        <v>2</v>
      </c>
      <c r="B224" s="18" t="s">
        <v>446</v>
      </c>
      <c r="C224" s="14"/>
      <c r="D224" s="14"/>
      <c r="E224" s="14"/>
      <c r="F224" s="19">
        <v>43677666</v>
      </c>
      <c r="G224" s="39"/>
    </row>
    <row r="225" spans="1:7" ht="20.100000000000001" customHeight="1" x14ac:dyDescent="0.25">
      <c r="A225" s="17">
        <v>3</v>
      </c>
      <c r="B225" s="18" t="s">
        <v>153</v>
      </c>
      <c r="C225" s="14"/>
      <c r="D225" s="14"/>
      <c r="E225" s="14"/>
      <c r="F225" s="19">
        <v>4424840</v>
      </c>
      <c r="G225" s="39"/>
    </row>
    <row r="226" spans="1:7" ht="20.100000000000001" customHeight="1" x14ac:dyDescent="0.25">
      <c r="A226" s="17">
        <v>4</v>
      </c>
      <c r="B226" s="18" t="s">
        <v>541</v>
      </c>
      <c r="C226" s="14"/>
      <c r="D226" s="14"/>
      <c r="E226" s="14"/>
      <c r="F226" s="19">
        <v>0</v>
      </c>
      <c r="G226" s="39"/>
    </row>
    <row r="227" spans="1:7" ht="20.100000000000001" customHeight="1" x14ac:dyDescent="0.25">
      <c r="A227" s="17">
        <v>5</v>
      </c>
      <c r="B227" s="18" t="s">
        <v>38</v>
      </c>
      <c r="C227" s="26"/>
      <c r="D227" s="26"/>
      <c r="E227" s="26"/>
      <c r="F227" s="19">
        <v>1091942</v>
      </c>
      <c r="G227" s="40"/>
    </row>
    <row r="228" spans="1:7" ht="20.100000000000001" customHeight="1" x14ac:dyDescent="0.25">
      <c r="A228" s="17">
        <v>6</v>
      </c>
      <c r="B228" s="18" t="s">
        <v>227</v>
      </c>
      <c r="C228" s="26"/>
      <c r="D228" s="26"/>
      <c r="E228" s="26"/>
      <c r="F228" s="19">
        <v>457696</v>
      </c>
      <c r="G228" s="40"/>
    </row>
    <row r="229" spans="1:7" ht="20.100000000000001" customHeight="1" x14ac:dyDescent="0.25">
      <c r="A229" s="17">
        <v>7</v>
      </c>
      <c r="B229" s="18" t="s">
        <v>548</v>
      </c>
      <c r="C229" s="26"/>
      <c r="D229" s="26"/>
      <c r="E229" s="26"/>
      <c r="F229" s="19">
        <v>6000</v>
      </c>
      <c r="G229" s="40"/>
    </row>
    <row r="230" spans="1:7" ht="20.100000000000001" customHeight="1" x14ac:dyDescent="0.25">
      <c r="A230" s="17">
        <v>8</v>
      </c>
      <c r="B230" s="18" t="s">
        <v>41</v>
      </c>
      <c r="C230" s="26"/>
      <c r="D230" s="26"/>
      <c r="E230" s="26"/>
      <c r="F230" s="19">
        <v>350000</v>
      </c>
      <c r="G230" s="40"/>
    </row>
    <row r="231" spans="1:7" ht="20.100000000000001" customHeight="1" x14ac:dyDescent="0.25">
      <c r="A231" s="17">
        <v>9</v>
      </c>
      <c r="B231" s="18" t="s">
        <v>42</v>
      </c>
      <c r="C231" s="26"/>
      <c r="D231" s="26"/>
      <c r="E231" s="26"/>
      <c r="F231" s="19">
        <v>200000</v>
      </c>
      <c r="G231" s="40"/>
    </row>
    <row r="232" spans="1:7" ht="20.100000000000001" customHeight="1" x14ac:dyDescent="0.25">
      <c r="A232" s="17"/>
      <c r="B232" s="18"/>
      <c r="C232" s="26"/>
      <c r="D232" s="26"/>
      <c r="E232" s="26"/>
      <c r="F232" s="19"/>
      <c r="G232" s="49">
        <f>F223+F224+F225+F226+F227+F228+F229+F230+F231</f>
        <v>50208144</v>
      </c>
    </row>
    <row r="233" spans="1:7" ht="20.100000000000001" customHeight="1" x14ac:dyDescent="0.25">
      <c r="A233" s="17">
        <v>9</v>
      </c>
      <c r="B233" s="18" t="s">
        <v>559</v>
      </c>
      <c r="C233" s="26"/>
      <c r="D233" s="35"/>
      <c r="E233" s="26" t="s">
        <v>461</v>
      </c>
      <c r="F233" s="19"/>
      <c r="G233" s="39">
        <v>6000000</v>
      </c>
    </row>
    <row r="234" spans="1:7" ht="20.100000000000001" customHeight="1" x14ac:dyDescent="0.25">
      <c r="A234" s="17">
        <v>10</v>
      </c>
      <c r="B234" s="18"/>
      <c r="C234" s="26"/>
      <c r="D234" s="35"/>
      <c r="E234" s="26"/>
      <c r="F234" s="19"/>
      <c r="G234" s="39"/>
    </row>
    <row r="235" spans="1:7" ht="20.100000000000001" customHeight="1" x14ac:dyDescent="0.25">
      <c r="A235" s="17">
        <v>11</v>
      </c>
      <c r="B235" s="18"/>
      <c r="C235" s="26"/>
      <c r="D235" s="26"/>
      <c r="E235" s="26"/>
      <c r="F235" s="19"/>
      <c r="G235" s="39"/>
    </row>
    <row r="236" spans="1:7" ht="20.100000000000001" customHeight="1" x14ac:dyDescent="0.25">
      <c r="A236" s="17">
        <v>12</v>
      </c>
      <c r="B236" s="18"/>
      <c r="C236" s="26"/>
      <c r="D236" s="26"/>
      <c r="E236" s="26"/>
      <c r="F236" s="19"/>
      <c r="G236" s="39"/>
    </row>
    <row r="237" spans="1:7" ht="20.100000000000001" customHeight="1" x14ac:dyDescent="0.25">
      <c r="A237" s="17"/>
      <c r="B237" s="18"/>
      <c r="C237" s="26"/>
      <c r="D237" s="26"/>
      <c r="E237" s="26"/>
      <c r="F237" s="19"/>
      <c r="G237" s="39">
        <v>0</v>
      </c>
    </row>
    <row r="238" spans="1:7" ht="20.100000000000001" customHeight="1" x14ac:dyDescent="0.25">
      <c r="A238" s="17"/>
      <c r="B238" s="18"/>
      <c r="C238" s="18"/>
      <c r="D238" s="18"/>
      <c r="E238" s="13" t="s">
        <v>43</v>
      </c>
      <c r="F238" s="19"/>
      <c r="G238" s="44">
        <f>G232+G233+G234+G235+G236+G237</f>
        <v>56208144</v>
      </c>
    </row>
    <row r="239" spans="1:7" ht="20.100000000000001" customHeight="1" x14ac:dyDescent="0.25">
      <c r="A239" s="20"/>
      <c r="B239" s="16"/>
      <c r="C239" s="16"/>
      <c r="D239" s="16"/>
      <c r="E239" s="16"/>
      <c r="F239" s="21"/>
      <c r="G239" s="21"/>
    </row>
    <row r="240" spans="1:7" ht="20.100000000000001" customHeight="1" x14ac:dyDescent="0.25">
      <c r="A240" s="20"/>
      <c r="B240" s="16" t="s">
        <v>560</v>
      </c>
      <c r="C240" s="16"/>
      <c r="D240" s="16"/>
      <c r="E240" s="16"/>
      <c r="F240" s="21"/>
      <c r="G240" s="16"/>
    </row>
    <row r="241" spans="1:7" ht="20.100000000000001" customHeight="1" x14ac:dyDescent="0.25">
      <c r="A241" s="8"/>
      <c r="B241" s="8" t="s">
        <v>29</v>
      </c>
      <c r="C241" s="8" t="s">
        <v>31</v>
      </c>
      <c r="E241" s="8" t="s">
        <v>36</v>
      </c>
      <c r="F241" s="11"/>
    </row>
    <row r="242" spans="1:7" ht="20.100000000000001" customHeight="1" x14ac:dyDescent="0.25">
      <c r="A242" s="8"/>
      <c r="F242" s="11"/>
    </row>
    <row r="243" spans="1:7" ht="20.100000000000001" customHeight="1" x14ac:dyDescent="0.25">
      <c r="A243" s="8"/>
      <c r="F243" s="11"/>
    </row>
    <row r="244" spans="1:7" x14ac:dyDescent="0.25">
      <c r="A244" s="8"/>
      <c r="F244" s="11"/>
    </row>
    <row r="245" spans="1:7" x14ac:dyDescent="0.25">
      <c r="B245" s="28" t="s">
        <v>30</v>
      </c>
      <c r="C245" s="24" t="s">
        <v>32</v>
      </c>
      <c r="D245" s="24"/>
      <c r="E245" s="24" t="s">
        <v>3</v>
      </c>
      <c r="F245" s="45" t="s">
        <v>273</v>
      </c>
    </row>
    <row r="246" spans="1:7" x14ac:dyDescent="0.25">
      <c r="B246" s="8" t="s">
        <v>5</v>
      </c>
      <c r="C246" s="1" t="s">
        <v>33</v>
      </c>
      <c r="E246" s="1" t="s">
        <v>6</v>
      </c>
      <c r="F246" s="11" t="s">
        <v>37</v>
      </c>
    </row>
    <row r="249" spans="1:7" ht="20.100000000000001" customHeight="1" x14ac:dyDescent="0.25">
      <c r="A249" s="2" t="s">
        <v>0</v>
      </c>
      <c r="B249" s="3"/>
      <c r="C249" s="3"/>
      <c r="D249" s="3"/>
      <c r="E249" s="3"/>
      <c r="F249" s="9"/>
      <c r="G249" s="4"/>
    </row>
    <row r="250" spans="1:7" ht="20.100000000000001" customHeight="1" x14ac:dyDescent="0.25">
      <c r="A250" s="47" t="s">
        <v>563</v>
      </c>
      <c r="B250" s="48"/>
      <c r="C250" s="2"/>
      <c r="D250" s="2"/>
      <c r="E250" s="2"/>
      <c r="F250" s="10"/>
      <c r="G250" s="4"/>
    </row>
    <row r="251" spans="1:7" ht="20.100000000000001" customHeight="1" x14ac:dyDescent="0.25">
      <c r="A251" s="47"/>
      <c r="B251" s="48"/>
      <c r="C251" s="2"/>
      <c r="D251" s="2"/>
      <c r="E251" s="2"/>
      <c r="F251" s="10"/>
      <c r="G251" s="4"/>
    </row>
    <row r="252" spans="1:7" ht="20.100000000000001" customHeight="1" x14ac:dyDescent="0.25">
      <c r="A252" s="27" t="s">
        <v>556</v>
      </c>
      <c r="B252" s="27"/>
      <c r="C252" s="16"/>
      <c r="D252" s="16"/>
      <c r="E252" s="16"/>
      <c r="F252" s="21"/>
      <c r="G252" s="16"/>
    </row>
    <row r="253" spans="1:7" ht="20.100000000000001" customHeight="1" x14ac:dyDescent="0.25">
      <c r="A253" s="27" t="s">
        <v>557</v>
      </c>
      <c r="B253" s="27"/>
      <c r="C253" s="16"/>
      <c r="D253" s="16"/>
      <c r="E253" s="16"/>
      <c r="F253" s="21"/>
      <c r="G253" s="16"/>
    </row>
    <row r="254" spans="1:7" ht="20.100000000000001" customHeight="1" x14ac:dyDescent="0.25">
      <c r="A254" s="27" t="s">
        <v>558</v>
      </c>
      <c r="B254" s="27"/>
      <c r="C254" s="16"/>
      <c r="D254" s="16"/>
      <c r="E254" s="16"/>
      <c r="F254" s="21"/>
      <c r="G254" s="16"/>
    </row>
    <row r="255" spans="1:7" ht="20.100000000000001" customHeight="1" x14ac:dyDescent="0.25">
      <c r="F255" s="11"/>
    </row>
    <row r="256" spans="1:7" ht="20.100000000000001" customHeight="1" x14ac:dyDescent="0.25">
      <c r="A256" s="12" t="s">
        <v>13</v>
      </c>
      <c r="B256" s="13" t="s">
        <v>12</v>
      </c>
      <c r="C256" s="14" t="s">
        <v>15</v>
      </c>
      <c r="D256" s="14" t="s">
        <v>521</v>
      </c>
      <c r="E256" s="14" t="s">
        <v>1</v>
      </c>
      <c r="F256" s="22" t="s">
        <v>8</v>
      </c>
      <c r="G256" s="12" t="s">
        <v>2</v>
      </c>
    </row>
    <row r="257" spans="1:7" ht="20.100000000000001" customHeight="1" x14ac:dyDescent="0.25">
      <c r="A257" s="17">
        <v>1</v>
      </c>
      <c r="B257" s="18" t="s">
        <v>39</v>
      </c>
      <c r="C257" s="14"/>
      <c r="D257" s="14"/>
      <c r="E257" s="14"/>
      <c r="F257" s="19">
        <v>0</v>
      </c>
      <c r="G257" s="12"/>
    </row>
    <row r="258" spans="1:7" ht="20.100000000000001" customHeight="1" x14ac:dyDescent="0.25">
      <c r="A258" s="17">
        <v>2</v>
      </c>
      <c r="B258" s="18" t="s">
        <v>446</v>
      </c>
      <c r="C258" s="14"/>
      <c r="D258" s="14"/>
      <c r="E258" s="14"/>
      <c r="F258" s="19">
        <v>0</v>
      </c>
      <c r="G258" s="39"/>
    </row>
    <row r="259" spans="1:7" ht="20.100000000000001" customHeight="1" x14ac:dyDescent="0.25">
      <c r="A259" s="17">
        <v>3</v>
      </c>
      <c r="B259" s="18" t="s">
        <v>153</v>
      </c>
      <c r="C259" s="14"/>
      <c r="D259" s="14"/>
      <c r="E259" s="14"/>
      <c r="F259" s="19">
        <v>0</v>
      </c>
      <c r="G259" s="39"/>
    </row>
    <row r="260" spans="1:7" ht="20.100000000000001" customHeight="1" x14ac:dyDescent="0.25">
      <c r="A260" s="17">
        <v>4</v>
      </c>
      <c r="B260" s="18" t="s">
        <v>541</v>
      </c>
      <c r="C260" s="14"/>
      <c r="D260" s="14"/>
      <c r="E260" s="14"/>
      <c r="F260" s="19">
        <v>0</v>
      </c>
      <c r="G260" s="39"/>
    </row>
    <row r="261" spans="1:7" ht="20.100000000000001" customHeight="1" x14ac:dyDescent="0.25">
      <c r="A261" s="17">
        <v>5</v>
      </c>
      <c r="B261" s="18" t="s">
        <v>38</v>
      </c>
      <c r="C261" s="26"/>
      <c r="D261" s="26"/>
      <c r="E261" s="26"/>
      <c r="F261" s="19">
        <v>0</v>
      </c>
      <c r="G261" s="40"/>
    </row>
    <row r="262" spans="1:7" ht="20.100000000000001" customHeight="1" x14ac:dyDescent="0.25">
      <c r="A262" s="17">
        <v>6</v>
      </c>
      <c r="B262" s="18" t="s">
        <v>227</v>
      </c>
      <c r="C262" s="26"/>
      <c r="D262" s="26"/>
      <c r="E262" s="26"/>
      <c r="F262" s="19">
        <v>0</v>
      </c>
      <c r="G262" s="40"/>
    </row>
    <row r="263" spans="1:7" ht="20.100000000000001" customHeight="1" x14ac:dyDescent="0.25">
      <c r="A263" s="17">
        <v>7</v>
      </c>
      <c r="B263" s="18" t="s">
        <v>548</v>
      </c>
      <c r="C263" s="26"/>
      <c r="D263" s="26"/>
      <c r="E263" s="26"/>
      <c r="F263" s="19">
        <v>0</v>
      </c>
      <c r="G263" s="40"/>
    </row>
    <row r="264" spans="1:7" ht="20.100000000000001" customHeight="1" x14ac:dyDescent="0.25">
      <c r="A264" s="17">
        <v>8</v>
      </c>
      <c r="B264" s="18" t="s">
        <v>41</v>
      </c>
      <c r="C264" s="26"/>
      <c r="D264" s="26"/>
      <c r="E264" s="26"/>
      <c r="F264" s="19">
        <v>0</v>
      </c>
      <c r="G264" s="40"/>
    </row>
    <row r="265" spans="1:7" ht="20.100000000000001" customHeight="1" x14ac:dyDescent="0.25">
      <c r="A265" s="17">
        <v>9</v>
      </c>
      <c r="B265" s="18" t="s">
        <v>42</v>
      </c>
      <c r="C265" s="26"/>
      <c r="D265" s="26"/>
      <c r="E265" s="26"/>
      <c r="F265" s="19">
        <v>0</v>
      </c>
      <c r="G265" s="40"/>
    </row>
    <row r="266" spans="1:7" ht="20.100000000000001" customHeight="1" x14ac:dyDescent="0.25">
      <c r="A266" s="17"/>
      <c r="B266" s="18"/>
      <c r="C266" s="26"/>
      <c r="D266" s="26"/>
      <c r="E266" s="26"/>
      <c r="F266" s="19">
        <v>0</v>
      </c>
      <c r="G266" s="49"/>
    </row>
    <row r="267" spans="1:7" ht="20.100000000000001" customHeight="1" x14ac:dyDescent="0.25">
      <c r="A267" s="17">
        <v>9</v>
      </c>
      <c r="B267" s="18" t="s">
        <v>532</v>
      </c>
      <c r="C267" s="26"/>
      <c r="D267" s="35" t="s">
        <v>233</v>
      </c>
      <c r="E267" s="26"/>
      <c r="F267" s="19"/>
      <c r="G267" s="39">
        <v>29000000</v>
      </c>
    </row>
    <row r="268" spans="1:7" ht="20.100000000000001" customHeight="1" x14ac:dyDescent="0.25">
      <c r="A268" s="17">
        <v>10</v>
      </c>
      <c r="B268" s="18"/>
      <c r="C268" s="26"/>
      <c r="D268" s="35"/>
      <c r="E268" s="26"/>
      <c r="F268" s="19"/>
      <c r="G268" s="39"/>
    </row>
    <row r="269" spans="1:7" ht="20.100000000000001" customHeight="1" x14ac:dyDescent="0.25">
      <c r="A269" s="17">
        <v>11</v>
      </c>
      <c r="B269" s="18"/>
      <c r="C269" s="26"/>
      <c r="D269" s="26"/>
      <c r="E269" s="26"/>
      <c r="F269" s="19"/>
      <c r="G269" s="39"/>
    </row>
    <row r="270" spans="1:7" ht="20.100000000000001" customHeight="1" x14ac:dyDescent="0.25">
      <c r="A270" s="17">
        <v>12</v>
      </c>
      <c r="B270" s="18"/>
      <c r="C270" s="26"/>
      <c r="D270" s="26"/>
      <c r="E270" s="26"/>
      <c r="F270" s="19"/>
      <c r="G270" s="39"/>
    </row>
    <row r="271" spans="1:7" ht="20.100000000000001" customHeight="1" x14ac:dyDescent="0.25">
      <c r="A271" s="17"/>
      <c r="B271" s="18"/>
      <c r="C271" s="26"/>
      <c r="D271" s="26"/>
      <c r="E271" s="26"/>
      <c r="F271" s="19"/>
      <c r="G271" s="39">
        <v>0</v>
      </c>
    </row>
    <row r="272" spans="1:7" ht="20.100000000000001" customHeight="1" x14ac:dyDescent="0.25">
      <c r="A272" s="17"/>
      <c r="B272" s="18"/>
      <c r="C272" s="18"/>
      <c r="D272" s="18"/>
      <c r="E272" s="13" t="s">
        <v>43</v>
      </c>
      <c r="F272" s="19"/>
      <c r="G272" s="44">
        <f>G266+G267+G268+G269+G270+G271</f>
        <v>29000000</v>
      </c>
    </row>
    <row r="273" spans="1:7" ht="20.100000000000001" customHeight="1" x14ac:dyDescent="0.25">
      <c r="A273" s="20"/>
      <c r="B273" s="16"/>
      <c r="C273" s="16"/>
      <c r="D273" s="16"/>
      <c r="E273" s="16"/>
      <c r="F273" s="21"/>
      <c r="G273" s="21"/>
    </row>
    <row r="274" spans="1:7" ht="20.100000000000001" customHeight="1" x14ac:dyDescent="0.25">
      <c r="A274" s="20"/>
      <c r="B274" s="16" t="s">
        <v>550</v>
      </c>
      <c r="C274" s="16"/>
      <c r="D274" s="16"/>
      <c r="E274" s="16"/>
      <c r="F274" s="21"/>
      <c r="G274" s="16"/>
    </row>
    <row r="275" spans="1:7" ht="20.100000000000001" customHeight="1" x14ac:dyDescent="0.25">
      <c r="A275" s="8"/>
      <c r="B275" s="8" t="s">
        <v>29</v>
      </c>
      <c r="C275" s="8" t="s">
        <v>31</v>
      </c>
      <c r="E275" s="8" t="s">
        <v>36</v>
      </c>
      <c r="F275" s="11"/>
    </row>
    <row r="276" spans="1:7" ht="20.100000000000001" customHeight="1" x14ac:dyDescent="0.25">
      <c r="A276" s="8"/>
      <c r="F276" s="11"/>
    </row>
    <row r="277" spans="1:7" ht="20.100000000000001" customHeight="1" x14ac:dyDescent="0.25">
      <c r="A277" s="8"/>
      <c r="F277" s="11"/>
    </row>
    <row r="278" spans="1:7" x14ac:dyDescent="0.25">
      <c r="A278" s="8"/>
      <c r="F278" s="11"/>
    </row>
    <row r="279" spans="1:7" x14ac:dyDescent="0.25">
      <c r="B279" s="28" t="s">
        <v>30</v>
      </c>
      <c r="C279" s="24" t="s">
        <v>32</v>
      </c>
      <c r="D279" s="24"/>
      <c r="E279" s="24" t="s">
        <v>3</v>
      </c>
      <c r="F279" s="45" t="s">
        <v>273</v>
      </c>
    </row>
    <row r="280" spans="1:7" x14ac:dyDescent="0.25">
      <c r="B280" s="8" t="s">
        <v>5</v>
      </c>
      <c r="C280" s="1" t="s">
        <v>33</v>
      </c>
      <c r="E280" s="1" t="s">
        <v>6</v>
      </c>
      <c r="F280" s="11" t="s">
        <v>37</v>
      </c>
    </row>
    <row r="283" spans="1:7" ht="20.100000000000001" customHeight="1" x14ac:dyDescent="0.25">
      <c r="A283" s="2" t="s">
        <v>0</v>
      </c>
      <c r="B283" s="3"/>
      <c r="C283" s="3"/>
      <c r="D283" s="3"/>
      <c r="E283" s="3"/>
      <c r="F283" s="9"/>
      <c r="G283" s="4"/>
    </row>
    <row r="284" spans="1:7" ht="20.100000000000001" customHeight="1" x14ac:dyDescent="0.25">
      <c r="A284" s="47" t="s">
        <v>562</v>
      </c>
      <c r="B284" s="48"/>
      <c r="C284" s="2"/>
      <c r="D284" s="2"/>
      <c r="E284" s="2"/>
      <c r="F284" s="10"/>
      <c r="G284" s="4"/>
    </row>
    <row r="285" spans="1:7" ht="20.100000000000001" customHeight="1" x14ac:dyDescent="0.25">
      <c r="A285" s="47"/>
      <c r="B285" s="48"/>
      <c r="C285" s="2"/>
      <c r="D285" s="2"/>
      <c r="E285" s="2"/>
      <c r="F285" s="10"/>
      <c r="G285" s="4"/>
    </row>
    <row r="286" spans="1:7" ht="20.100000000000001" customHeight="1" x14ac:dyDescent="0.25">
      <c r="A286" s="27" t="s">
        <v>551</v>
      </c>
      <c r="B286" s="27"/>
      <c r="C286" s="16"/>
      <c r="D286" s="16"/>
      <c r="E286" s="16"/>
      <c r="F286" s="21"/>
      <c r="G286" s="16"/>
    </row>
    <row r="287" spans="1:7" ht="20.100000000000001" customHeight="1" x14ac:dyDescent="0.25">
      <c r="A287" s="27" t="s">
        <v>552</v>
      </c>
      <c r="B287" s="27"/>
      <c r="C287" s="16"/>
      <c r="D287" s="16"/>
      <c r="E287" s="16"/>
      <c r="F287" s="21"/>
      <c r="G287" s="16"/>
    </row>
    <row r="288" spans="1:7" ht="20.100000000000001" customHeight="1" x14ac:dyDescent="0.25">
      <c r="A288" s="27" t="s">
        <v>553</v>
      </c>
      <c r="B288" s="27"/>
      <c r="C288" s="16"/>
      <c r="D288" s="16"/>
      <c r="E288" s="16"/>
      <c r="F288" s="21"/>
      <c r="G288" s="16"/>
    </row>
    <row r="289" spans="1:7" ht="20.100000000000001" customHeight="1" x14ac:dyDescent="0.25">
      <c r="F289" s="11"/>
    </row>
    <row r="290" spans="1:7" ht="20.100000000000001" customHeight="1" x14ac:dyDescent="0.25">
      <c r="A290" s="12" t="s">
        <v>13</v>
      </c>
      <c r="B290" s="13" t="s">
        <v>12</v>
      </c>
      <c r="C290" s="14" t="s">
        <v>15</v>
      </c>
      <c r="D290" s="14" t="s">
        <v>521</v>
      </c>
      <c r="E290" s="14" t="s">
        <v>1</v>
      </c>
      <c r="F290" s="22" t="s">
        <v>8</v>
      </c>
      <c r="G290" s="12" t="s">
        <v>2</v>
      </c>
    </row>
    <row r="291" spans="1:7" ht="20.100000000000001" customHeight="1" x14ac:dyDescent="0.25">
      <c r="A291" s="17">
        <v>1</v>
      </c>
      <c r="B291" s="18" t="s">
        <v>39</v>
      </c>
      <c r="C291" s="14"/>
      <c r="D291" s="14"/>
      <c r="E291" s="14"/>
      <c r="F291" s="19">
        <v>0</v>
      </c>
      <c r="G291" s="12"/>
    </row>
    <row r="292" spans="1:7" ht="20.100000000000001" customHeight="1" x14ac:dyDescent="0.25">
      <c r="A292" s="17">
        <v>2</v>
      </c>
      <c r="B292" s="18" t="s">
        <v>446</v>
      </c>
      <c r="C292" s="14"/>
      <c r="D292" s="14"/>
      <c r="E292" s="14"/>
      <c r="F292" s="19">
        <v>0</v>
      </c>
      <c r="G292" s="39"/>
    </row>
    <row r="293" spans="1:7" ht="20.100000000000001" customHeight="1" x14ac:dyDescent="0.25">
      <c r="A293" s="17">
        <v>3</v>
      </c>
      <c r="B293" s="18" t="s">
        <v>153</v>
      </c>
      <c r="C293" s="14"/>
      <c r="D293" s="14"/>
      <c r="E293" s="14"/>
      <c r="F293" s="19">
        <v>0</v>
      </c>
      <c r="G293" s="39"/>
    </row>
    <row r="294" spans="1:7" ht="20.100000000000001" customHeight="1" x14ac:dyDescent="0.25">
      <c r="A294" s="17">
        <v>4</v>
      </c>
      <c r="B294" s="18" t="s">
        <v>541</v>
      </c>
      <c r="C294" s="14"/>
      <c r="D294" s="14"/>
      <c r="E294" s="14"/>
      <c r="F294" s="19">
        <v>0</v>
      </c>
      <c r="G294" s="39"/>
    </row>
    <row r="295" spans="1:7" ht="20.100000000000001" customHeight="1" x14ac:dyDescent="0.25">
      <c r="A295" s="17">
        <v>5</v>
      </c>
      <c r="B295" s="18" t="s">
        <v>38</v>
      </c>
      <c r="C295" s="26"/>
      <c r="D295" s="26"/>
      <c r="E295" s="26"/>
      <c r="F295" s="19">
        <v>0</v>
      </c>
      <c r="G295" s="40"/>
    </row>
    <row r="296" spans="1:7" ht="20.100000000000001" customHeight="1" x14ac:dyDescent="0.25">
      <c r="A296" s="17">
        <v>6</v>
      </c>
      <c r="B296" s="18" t="s">
        <v>227</v>
      </c>
      <c r="C296" s="26"/>
      <c r="D296" s="26"/>
      <c r="E296" s="26"/>
      <c r="F296" s="19">
        <v>0</v>
      </c>
      <c r="G296" s="40"/>
    </row>
    <row r="297" spans="1:7" ht="20.100000000000001" customHeight="1" x14ac:dyDescent="0.25">
      <c r="A297" s="17">
        <v>7</v>
      </c>
      <c r="B297" s="18" t="s">
        <v>548</v>
      </c>
      <c r="C297" s="26"/>
      <c r="D297" s="26"/>
      <c r="E297" s="26"/>
      <c r="F297" s="19">
        <v>0</v>
      </c>
      <c r="G297" s="40"/>
    </row>
    <row r="298" spans="1:7" ht="20.100000000000001" customHeight="1" x14ac:dyDescent="0.25">
      <c r="A298" s="17">
        <v>8</v>
      </c>
      <c r="B298" s="18" t="s">
        <v>41</v>
      </c>
      <c r="C298" s="26"/>
      <c r="D298" s="26"/>
      <c r="E298" s="26"/>
      <c r="F298" s="19">
        <v>0</v>
      </c>
      <c r="G298" s="40"/>
    </row>
    <row r="299" spans="1:7" ht="20.100000000000001" customHeight="1" x14ac:dyDescent="0.25">
      <c r="A299" s="17">
        <v>9</v>
      </c>
      <c r="B299" s="18" t="s">
        <v>42</v>
      </c>
      <c r="C299" s="26"/>
      <c r="D299" s="26"/>
      <c r="E299" s="26"/>
      <c r="F299" s="19">
        <v>0</v>
      </c>
      <c r="G299" s="40"/>
    </row>
    <row r="300" spans="1:7" ht="20.100000000000001" customHeight="1" x14ac:dyDescent="0.25">
      <c r="A300" s="17"/>
      <c r="B300" s="18"/>
      <c r="C300" s="26"/>
      <c r="D300" s="26"/>
      <c r="E300" s="26"/>
      <c r="F300" s="19"/>
      <c r="G300" s="49">
        <f>F291+F292+F293+F294+F295+F296+F297+F298+F299</f>
        <v>0</v>
      </c>
    </row>
    <row r="301" spans="1:7" ht="20.100000000000001" customHeight="1" x14ac:dyDescent="0.25">
      <c r="A301" s="17">
        <v>9</v>
      </c>
      <c r="B301" s="18"/>
      <c r="C301" s="26"/>
      <c r="D301" s="35"/>
      <c r="E301" s="26"/>
      <c r="F301" s="19"/>
      <c r="G301" s="39">
        <v>0</v>
      </c>
    </row>
    <row r="302" spans="1:7" ht="20.100000000000001" customHeight="1" x14ac:dyDescent="0.25">
      <c r="A302" s="17">
        <v>10</v>
      </c>
      <c r="B302" s="18" t="s">
        <v>316</v>
      </c>
      <c r="C302" s="26"/>
      <c r="D302" s="35"/>
      <c r="E302" s="26" t="s">
        <v>461</v>
      </c>
      <c r="F302" s="19"/>
      <c r="G302" s="39">
        <v>4000000</v>
      </c>
    </row>
    <row r="303" spans="1:7" ht="20.100000000000001" customHeight="1" x14ac:dyDescent="0.25">
      <c r="A303" s="17">
        <v>11</v>
      </c>
      <c r="B303" s="18" t="s">
        <v>554</v>
      </c>
      <c r="C303" s="26"/>
      <c r="D303" s="26"/>
      <c r="E303" s="26" t="s">
        <v>461</v>
      </c>
      <c r="F303" s="19"/>
      <c r="G303" s="39">
        <v>5000000</v>
      </c>
    </row>
    <row r="304" spans="1:7" ht="20.100000000000001" customHeight="1" x14ac:dyDescent="0.25">
      <c r="A304" s="17">
        <v>12</v>
      </c>
      <c r="B304" s="18" t="s">
        <v>555</v>
      </c>
      <c r="C304" s="26"/>
      <c r="D304" s="26"/>
      <c r="E304" s="26" t="s">
        <v>461</v>
      </c>
      <c r="F304" s="19"/>
      <c r="G304" s="39">
        <v>15000000</v>
      </c>
    </row>
    <row r="305" spans="1:7" ht="20.100000000000001" customHeight="1" x14ac:dyDescent="0.25">
      <c r="A305" s="17"/>
      <c r="B305" s="18"/>
      <c r="C305" s="26"/>
      <c r="D305" s="26"/>
      <c r="E305" s="26"/>
      <c r="F305" s="19"/>
      <c r="G305" s="39">
        <v>0</v>
      </c>
    </row>
    <row r="306" spans="1:7" ht="20.100000000000001" customHeight="1" x14ac:dyDescent="0.25">
      <c r="A306" s="17"/>
      <c r="B306" s="18"/>
      <c r="C306" s="18"/>
      <c r="D306" s="18"/>
      <c r="E306" s="13" t="s">
        <v>43</v>
      </c>
      <c r="F306" s="19"/>
      <c r="G306" s="44">
        <f>G300+G301+G302+G303+G304+G305</f>
        <v>24000000</v>
      </c>
    </row>
    <row r="307" spans="1:7" ht="20.100000000000001" customHeight="1" x14ac:dyDescent="0.25">
      <c r="A307" s="20"/>
      <c r="B307" s="16"/>
      <c r="C307" s="16"/>
      <c r="D307" s="16"/>
      <c r="E307" s="16"/>
      <c r="F307" s="21"/>
      <c r="G307" s="21"/>
    </row>
    <row r="308" spans="1:7" ht="20.100000000000001" customHeight="1" x14ac:dyDescent="0.25">
      <c r="A308" s="20"/>
      <c r="B308" s="16" t="s">
        <v>560</v>
      </c>
      <c r="C308" s="16"/>
      <c r="D308" s="16"/>
      <c r="E308" s="16"/>
      <c r="F308" s="21"/>
      <c r="G308" s="16"/>
    </row>
    <row r="309" spans="1:7" ht="20.100000000000001" customHeight="1" x14ac:dyDescent="0.25">
      <c r="A309" s="8"/>
      <c r="B309" s="8" t="s">
        <v>29</v>
      </c>
      <c r="C309" s="8" t="s">
        <v>31</v>
      </c>
      <c r="E309" s="8" t="s">
        <v>36</v>
      </c>
      <c r="F309" s="11"/>
    </row>
    <row r="310" spans="1:7" ht="20.100000000000001" customHeight="1" x14ac:dyDescent="0.25">
      <c r="A310" s="8"/>
      <c r="F310" s="11"/>
    </row>
    <row r="311" spans="1:7" ht="20.100000000000001" customHeight="1" x14ac:dyDescent="0.25">
      <c r="A311" s="8"/>
      <c r="F311" s="11"/>
    </row>
    <row r="312" spans="1:7" x14ac:dyDescent="0.25">
      <c r="A312" s="8"/>
      <c r="F312" s="11"/>
    </row>
    <row r="313" spans="1:7" x14ac:dyDescent="0.25">
      <c r="B313" s="28" t="s">
        <v>30</v>
      </c>
      <c r="C313" s="24" t="s">
        <v>32</v>
      </c>
      <c r="D313" s="24"/>
      <c r="E313" s="24" t="s">
        <v>3</v>
      </c>
      <c r="F313" s="45" t="s">
        <v>273</v>
      </c>
    </row>
    <row r="314" spans="1:7" x14ac:dyDescent="0.25">
      <c r="B314" s="8" t="s">
        <v>5</v>
      </c>
      <c r="C314" s="1" t="s">
        <v>33</v>
      </c>
      <c r="E314" s="1" t="s">
        <v>6</v>
      </c>
      <c r="F314" s="11" t="s">
        <v>37</v>
      </c>
    </row>
    <row r="318" spans="1:7" ht="20.100000000000001" customHeight="1" x14ac:dyDescent="0.25">
      <c r="A318" s="2" t="s">
        <v>0</v>
      </c>
      <c r="B318" s="3"/>
      <c r="C318" s="3"/>
      <c r="D318" s="3"/>
      <c r="E318" s="3"/>
      <c r="F318" s="9"/>
      <c r="G318" s="4"/>
    </row>
    <row r="319" spans="1:7" ht="20.100000000000001" customHeight="1" x14ac:dyDescent="0.25">
      <c r="A319" s="47" t="s">
        <v>564</v>
      </c>
      <c r="B319" s="48"/>
      <c r="C319" s="2"/>
      <c r="D319" s="2"/>
      <c r="E319" s="2"/>
      <c r="F319" s="10"/>
      <c r="G319" s="4"/>
    </row>
    <row r="320" spans="1:7" ht="20.100000000000001" customHeight="1" x14ac:dyDescent="0.25">
      <c r="A320" s="47"/>
      <c r="B320" s="48"/>
      <c r="C320" s="2"/>
      <c r="D320" s="2"/>
      <c r="E320" s="2"/>
      <c r="F320" s="10"/>
      <c r="G320" s="4"/>
    </row>
    <row r="321" spans="1:7" ht="20.100000000000001" customHeight="1" x14ac:dyDescent="0.25">
      <c r="A321" s="27" t="s">
        <v>565</v>
      </c>
      <c r="B321" s="27"/>
      <c r="C321" s="16"/>
      <c r="D321" s="16"/>
      <c r="E321" s="16"/>
      <c r="F321" s="21"/>
      <c r="G321" s="16"/>
    </row>
    <row r="322" spans="1:7" ht="20.100000000000001" customHeight="1" x14ac:dyDescent="0.25">
      <c r="A322" s="27" t="s">
        <v>566</v>
      </c>
      <c r="B322" s="27"/>
      <c r="C322" s="16"/>
      <c r="D322" s="16"/>
      <c r="E322" s="16"/>
      <c r="F322" s="21"/>
      <c r="G322" s="16"/>
    </row>
    <row r="323" spans="1:7" ht="20.100000000000001" customHeight="1" x14ac:dyDescent="0.25">
      <c r="A323" s="27" t="s">
        <v>567</v>
      </c>
      <c r="B323" s="27"/>
      <c r="C323" s="16"/>
      <c r="D323" s="16"/>
      <c r="E323" s="16"/>
      <c r="F323" s="21"/>
      <c r="G323" s="16"/>
    </row>
    <row r="324" spans="1:7" ht="20.100000000000001" customHeight="1" x14ac:dyDescent="0.25">
      <c r="F324" s="11"/>
    </row>
    <row r="325" spans="1:7" ht="20.100000000000001" customHeight="1" x14ac:dyDescent="0.25">
      <c r="A325" s="12" t="s">
        <v>13</v>
      </c>
      <c r="B325" s="13" t="s">
        <v>12</v>
      </c>
      <c r="C325" s="14" t="s">
        <v>15</v>
      </c>
      <c r="D325" s="14" t="s">
        <v>521</v>
      </c>
      <c r="E325" s="14" t="s">
        <v>1</v>
      </c>
      <c r="F325" s="22" t="s">
        <v>8</v>
      </c>
      <c r="G325" s="12" t="s">
        <v>2</v>
      </c>
    </row>
    <row r="326" spans="1:7" ht="20.100000000000001" customHeight="1" x14ac:dyDescent="0.25">
      <c r="A326" s="17">
        <v>1</v>
      </c>
      <c r="B326" s="18" t="s">
        <v>39</v>
      </c>
      <c r="C326" s="14"/>
      <c r="D326" s="14"/>
      <c r="E326" s="14"/>
      <c r="F326" s="19">
        <v>0</v>
      </c>
      <c r="G326" s="12"/>
    </row>
    <row r="327" spans="1:7" ht="20.100000000000001" customHeight="1" x14ac:dyDescent="0.25">
      <c r="A327" s="17">
        <v>2</v>
      </c>
      <c r="B327" s="18" t="s">
        <v>446</v>
      </c>
      <c r="C327" s="14"/>
      <c r="D327" s="14"/>
      <c r="E327" s="14"/>
      <c r="F327" s="19">
        <v>18288015</v>
      </c>
      <c r="G327" s="39"/>
    </row>
    <row r="328" spans="1:7" ht="20.100000000000001" customHeight="1" x14ac:dyDescent="0.25">
      <c r="A328" s="17">
        <v>3</v>
      </c>
      <c r="B328" s="18" t="s">
        <v>153</v>
      </c>
      <c r="C328" s="14"/>
      <c r="D328" s="14"/>
      <c r="E328" s="14"/>
      <c r="F328" s="19">
        <v>0</v>
      </c>
      <c r="G328" s="39"/>
    </row>
    <row r="329" spans="1:7" ht="20.100000000000001" customHeight="1" x14ac:dyDescent="0.25">
      <c r="A329" s="17">
        <v>4</v>
      </c>
      <c r="B329" s="18" t="s">
        <v>541</v>
      </c>
      <c r="C329" s="14"/>
      <c r="D329" s="14"/>
      <c r="E329" s="14"/>
      <c r="F329" s="19">
        <v>0</v>
      </c>
      <c r="G329" s="39"/>
    </row>
    <row r="330" spans="1:7" ht="20.100000000000001" customHeight="1" x14ac:dyDescent="0.25">
      <c r="A330" s="17">
        <v>5</v>
      </c>
      <c r="B330" s="18" t="s">
        <v>38</v>
      </c>
      <c r="C330" s="26"/>
      <c r="D330" s="26"/>
      <c r="E330" s="26"/>
      <c r="F330" s="19">
        <v>457200</v>
      </c>
      <c r="G330" s="40"/>
    </row>
    <row r="331" spans="1:7" ht="20.100000000000001" customHeight="1" x14ac:dyDescent="0.25">
      <c r="A331" s="17">
        <v>6</v>
      </c>
      <c r="B331" s="18" t="s">
        <v>227</v>
      </c>
      <c r="C331" s="26"/>
      <c r="D331" s="26"/>
      <c r="E331" s="26"/>
      <c r="F331" s="19">
        <v>0</v>
      </c>
      <c r="G331" s="40"/>
    </row>
    <row r="332" spans="1:7" ht="20.100000000000001" customHeight="1" x14ac:dyDescent="0.25">
      <c r="A332" s="17">
        <v>7</v>
      </c>
      <c r="B332" s="18" t="s">
        <v>548</v>
      </c>
      <c r="C332" s="26"/>
      <c r="D332" s="26"/>
      <c r="E332" s="26"/>
      <c r="F332" s="19">
        <v>6000</v>
      </c>
      <c r="G332" s="40"/>
    </row>
    <row r="333" spans="1:7" ht="20.100000000000001" customHeight="1" x14ac:dyDescent="0.25">
      <c r="A333" s="17">
        <v>8</v>
      </c>
      <c r="B333" s="18" t="s">
        <v>41</v>
      </c>
      <c r="C333" s="26"/>
      <c r="D333" s="26"/>
      <c r="E333" s="26"/>
      <c r="F333" s="19">
        <v>467880</v>
      </c>
      <c r="G333" s="40"/>
    </row>
    <row r="334" spans="1:7" ht="20.100000000000001" customHeight="1" x14ac:dyDescent="0.25">
      <c r="A334" s="17">
        <v>9</v>
      </c>
      <c r="B334" s="18" t="s">
        <v>42</v>
      </c>
      <c r="C334" s="26"/>
      <c r="D334" s="26"/>
      <c r="E334" s="26"/>
      <c r="F334" s="19">
        <v>200000</v>
      </c>
      <c r="G334" s="40"/>
    </row>
    <row r="335" spans="1:7" ht="20.100000000000001" customHeight="1" x14ac:dyDescent="0.25">
      <c r="A335" s="17"/>
      <c r="B335" s="18"/>
      <c r="C335" s="26"/>
      <c r="D335" s="26"/>
      <c r="E335" s="26"/>
      <c r="F335" s="19"/>
      <c r="G335" s="49">
        <f>F326+F327+F328+F329+F330+F331+F332+F333+F334</f>
        <v>19419095</v>
      </c>
    </row>
    <row r="336" spans="1:7" ht="20.100000000000001" customHeight="1" x14ac:dyDescent="0.25">
      <c r="A336" s="17">
        <v>10</v>
      </c>
      <c r="B336" s="18" t="s">
        <v>568</v>
      </c>
      <c r="C336" s="26"/>
      <c r="D336" s="35"/>
      <c r="E336" s="26" t="s">
        <v>461</v>
      </c>
      <c r="F336" s="19"/>
      <c r="G336" s="39">
        <v>41000000</v>
      </c>
    </row>
    <row r="337" spans="1:7" ht="20.100000000000001" customHeight="1" x14ac:dyDescent="0.25">
      <c r="A337" s="17">
        <v>11</v>
      </c>
      <c r="B337" s="18" t="s">
        <v>569</v>
      </c>
      <c r="C337" s="26"/>
      <c r="D337" s="35"/>
      <c r="E337" s="26" t="s">
        <v>461</v>
      </c>
      <c r="F337" s="19"/>
      <c r="G337" s="39">
        <f>7500000-6000-182880-11120</f>
        <v>7300000</v>
      </c>
    </row>
    <row r="338" spans="1:7" ht="20.100000000000001" customHeight="1" x14ac:dyDescent="0.25">
      <c r="A338" s="17">
        <v>12</v>
      </c>
      <c r="B338" s="18" t="s">
        <v>125</v>
      </c>
      <c r="C338" s="26"/>
      <c r="D338" s="26" t="s">
        <v>571</v>
      </c>
      <c r="E338" s="35" t="s">
        <v>572</v>
      </c>
      <c r="F338" s="19"/>
      <c r="G338" s="39">
        <v>11120</v>
      </c>
    </row>
    <row r="339" spans="1:7" ht="20.100000000000001" customHeight="1" x14ac:dyDescent="0.25">
      <c r="A339" s="17"/>
      <c r="B339" s="18"/>
      <c r="C339" s="26"/>
      <c r="D339" s="26"/>
      <c r="E339" s="26"/>
      <c r="F339" s="19"/>
      <c r="G339" s="39">
        <v>0</v>
      </c>
    </row>
    <row r="340" spans="1:7" ht="20.100000000000001" customHeight="1" x14ac:dyDescent="0.25">
      <c r="A340" s="17"/>
      <c r="B340" s="18"/>
      <c r="C340" s="26"/>
      <c r="D340" s="26"/>
      <c r="E340" s="26"/>
      <c r="F340" s="19"/>
      <c r="G340" s="39">
        <v>0</v>
      </c>
    </row>
    <row r="341" spans="1:7" ht="20.100000000000001" customHeight="1" x14ac:dyDescent="0.25">
      <c r="A341" s="17"/>
      <c r="B341" s="18"/>
      <c r="C341" s="18"/>
      <c r="D341" s="18"/>
      <c r="E341" s="13" t="s">
        <v>43</v>
      </c>
      <c r="F341" s="19"/>
      <c r="G341" s="44">
        <f>G335+G336+G337+G338+G339+G340</f>
        <v>67730215</v>
      </c>
    </row>
    <row r="342" spans="1:7" ht="20.100000000000001" customHeight="1" x14ac:dyDescent="0.25">
      <c r="A342" s="20"/>
      <c r="B342" s="16"/>
      <c r="C342" s="16"/>
      <c r="D342" s="16"/>
      <c r="E342" s="16"/>
      <c r="F342" s="21"/>
      <c r="G342" s="21"/>
    </row>
    <row r="343" spans="1:7" ht="20.100000000000001" customHeight="1" x14ac:dyDescent="0.25">
      <c r="A343" s="20"/>
      <c r="B343" s="16" t="s">
        <v>570</v>
      </c>
      <c r="C343" s="16"/>
      <c r="D343" s="16"/>
      <c r="E343" s="16"/>
      <c r="F343" s="21"/>
      <c r="G343" s="16"/>
    </row>
    <row r="344" spans="1:7" ht="20.100000000000001" customHeight="1" x14ac:dyDescent="0.25">
      <c r="A344" s="8"/>
      <c r="B344" s="8" t="s">
        <v>29</v>
      </c>
      <c r="C344" s="8" t="s">
        <v>31</v>
      </c>
      <c r="E344" s="8" t="s">
        <v>36</v>
      </c>
      <c r="F344" s="11"/>
    </row>
    <row r="345" spans="1:7" ht="20.100000000000001" customHeight="1" x14ac:dyDescent="0.25">
      <c r="A345" s="8"/>
      <c r="F345" s="11"/>
    </row>
    <row r="346" spans="1:7" ht="20.100000000000001" customHeight="1" x14ac:dyDescent="0.25">
      <c r="A346" s="8"/>
      <c r="F346" s="11"/>
    </row>
    <row r="347" spans="1:7" x14ac:dyDescent="0.25">
      <c r="A347" s="8"/>
      <c r="F347" s="11"/>
    </row>
    <row r="348" spans="1:7" x14ac:dyDescent="0.25">
      <c r="B348" s="28" t="s">
        <v>30</v>
      </c>
      <c r="C348" s="24" t="s">
        <v>32</v>
      </c>
      <c r="D348" s="24"/>
      <c r="E348" s="24" t="s">
        <v>3</v>
      </c>
      <c r="F348" s="45" t="s">
        <v>273</v>
      </c>
    </row>
    <row r="349" spans="1:7" x14ac:dyDescent="0.25">
      <c r="B349" s="8" t="s">
        <v>5</v>
      </c>
      <c r="C349" s="1" t="s">
        <v>33</v>
      </c>
      <c r="E349" s="1" t="s">
        <v>6</v>
      </c>
      <c r="F349" s="11" t="s">
        <v>37</v>
      </c>
    </row>
    <row r="354" spans="1:7" ht="18" customHeight="1" x14ac:dyDescent="0.25">
      <c r="A354" s="2" t="s">
        <v>0</v>
      </c>
      <c r="B354" s="3"/>
      <c r="C354" s="3"/>
      <c r="D354" s="3"/>
      <c r="E354" s="3"/>
      <c r="F354" s="9"/>
      <c r="G354" s="4"/>
    </row>
    <row r="355" spans="1:7" ht="18" customHeight="1" x14ac:dyDescent="0.25">
      <c r="A355" s="47" t="s">
        <v>573</v>
      </c>
      <c r="B355" s="48"/>
      <c r="C355" s="2"/>
      <c r="D355" s="2"/>
      <c r="E355" s="2"/>
      <c r="F355" s="10"/>
      <c r="G355" s="4"/>
    </row>
    <row r="356" spans="1:7" ht="18" customHeight="1" x14ac:dyDescent="0.25">
      <c r="A356" s="47"/>
      <c r="B356" s="48"/>
      <c r="C356" s="2"/>
      <c r="D356" s="2"/>
      <c r="E356" s="2"/>
      <c r="F356" s="10"/>
      <c r="G356" s="4"/>
    </row>
    <row r="357" spans="1:7" ht="18" customHeight="1" x14ac:dyDescent="0.25">
      <c r="A357" s="27" t="s">
        <v>574</v>
      </c>
      <c r="B357" s="27"/>
      <c r="C357" s="16"/>
      <c r="D357" s="16"/>
      <c r="E357" s="16"/>
      <c r="F357" s="21"/>
      <c r="G357" s="16"/>
    </row>
    <row r="358" spans="1:7" ht="18" customHeight="1" x14ac:dyDescent="0.25">
      <c r="A358" s="27" t="s">
        <v>575</v>
      </c>
      <c r="B358" s="27"/>
      <c r="C358" s="16"/>
      <c r="D358" s="16"/>
      <c r="E358" s="16"/>
      <c r="F358" s="21"/>
      <c r="G358" s="16"/>
    </row>
    <row r="359" spans="1:7" ht="18" customHeight="1" x14ac:dyDescent="0.25">
      <c r="A359" s="27" t="s">
        <v>576</v>
      </c>
      <c r="B359" s="27"/>
      <c r="C359" s="16"/>
      <c r="D359" s="16"/>
      <c r="E359" s="16"/>
      <c r="F359" s="21"/>
      <c r="G359" s="16"/>
    </row>
    <row r="360" spans="1:7" ht="18" customHeight="1" x14ac:dyDescent="0.25">
      <c r="F360" s="11"/>
    </row>
    <row r="361" spans="1:7" ht="18" customHeight="1" x14ac:dyDescent="0.25">
      <c r="A361" s="12" t="s">
        <v>13</v>
      </c>
      <c r="B361" s="13" t="s">
        <v>12</v>
      </c>
      <c r="C361" s="14" t="s">
        <v>15</v>
      </c>
      <c r="D361" s="14" t="s">
        <v>521</v>
      </c>
      <c r="E361" s="14" t="s">
        <v>1</v>
      </c>
      <c r="F361" s="22" t="s">
        <v>8</v>
      </c>
      <c r="G361" s="12" t="s">
        <v>2</v>
      </c>
    </row>
    <row r="362" spans="1:7" ht="18" customHeight="1" x14ac:dyDescent="0.25">
      <c r="A362" s="17">
        <v>1</v>
      </c>
      <c r="B362" s="18" t="s">
        <v>39</v>
      </c>
      <c r="C362" s="14"/>
      <c r="D362" s="14"/>
      <c r="E362" s="14"/>
      <c r="F362" s="19">
        <v>14526472</v>
      </c>
      <c r="G362" s="12"/>
    </row>
    <row r="363" spans="1:7" ht="18" customHeight="1" x14ac:dyDescent="0.25">
      <c r="A363" s="17">
        <v>2</v>
      </c>
      <c r="B363" s="18" t="s">
        <v>446</v>
      </c>
      <c r="C363" s="14"/>
      <c r="D363" s="14"/>
      <c r="E363" s="14"/>
      <c r="F363" s="19">
        <v>0</v>
      </c>
      <c r="G363" s="39"/>
    </row>
    <row r="364" spans="1:7" ht="18" customHeight="1" x14ac:dyDescent="0.25">
      <c r="A364" s="17">
        <v>3</v>
      </c>
      <c r="B364" s="18" t="s">
        <v>153</v>
      </c>
      <c r="C364" s="14"/>
      <c r="D364" s="14"/>
      <c r="E364" s="14"/>
      <c r="F364" s="19">
        <v>2283327</v>
      </c>
      <c r="G364" s="39"/>
    </row>
    <row r="365" spans="1:7" ht="18" customHeight="1" x14ac:dyDescent="0.25">
      <c r="A365" s="17">
        <v>4</v>
      </c>
      <c r="B365" s="18" t="s">
        <v>541</v>
      </c>
      <c r="C365" s="14"/>
      <c r="D365" s="14"/>
      <c r="E365" s="14"/>
      <c r="F365" s="19">
        <v>0</v>
      </c>
      <c r="G365" s="39"/>
    </row>
    <row r="366" spans="1:7" ht="18" customHeight="1" x14ac:dyDescent="0.25">
      <c r="A366" s="17">
        <v>5</v>
      </c>
      <c r="B366" s="18" t="s">
        <v>38</v>
      </c>
      <c r="C366" s="26"/>
      <c r="D366" s="26"/>
      <c r="E366" s="26"/>
      <c r="F366" s="19">
        <v>363162</v>
      </c>
      <c r="G366" s="40"/>
    </row>
    <row r="367" spans="1:7" ht="18" customHeight="1" x14ac:dyDescent="0.25">
      <c r="A367" s="17">
        <v>6</v>
      </c>
      <c r="B367" s="18" t="s">
        <v>227</v>
      </c>
      <c r="C367" s="26"/>
      <c r="D367" s="26"/>
      <c r="E367" s="26"/>
      <c r="F367" s="19">
        <v>0</v>
      </c>
      <c r="G367" s="40"/>
    </row>
    <row r="368" spans="1:7" ht="18" customHeight="1" x14ac:dyDescent="0.25">
      <c r="A368" s="17">
        <v>7</v>
      </c>
      <c r="B368" s="18" t="s">
        <v>548</v>
      </c>
      <c r="C368" s="26"/>
      <c r="D368" s="26"/>
      <c r="E368" s="26"/>
      <c r="F368" s="19">
        <v>6000</v>
      </c>
      <c r="G368" s="40"/>
    </row>
    <row r="369" spans="1:7" ht="18" customHeight="1" x14ac:dyDescent="0.25">
      <c r="A369" s="17">
        <v>8</v>
      </c>
      <c r="B369" s="18" t="s">
        <v>577</v>
      </c>
      <c r="C369" s="26"/>
      <c r="D369" s="26"/>
      <c r="E369" s="26"/>
      <c r="F369" s="19">
        <v>50000</v>
      </c>
      <c r="G369" s="40"/>
    </row>
    <row r="370" spans="1:7" ht="18" customHeight="1" x14ac:dyDescent="0.25">
      <c r="A370" s="17">
        <v>9</v>
      </c>
      <c r="B370" s="18" t="s">
        <v>41</v>
      </c>
      <c r="C370" s="26"/>
      <c r="D370" s="26"/>
      <c r="E370" s="26"/>
      <c r="F370" s="19">
        <v>740494</v>
      </c>
      <c r="G370" s="40"/>
    </row>
    <row r="371" spans="1:7" ht="18" customHeight="1" x14ac:dyDescent="0.25">
      <c r="A371" s="17">
        <v>10</v>
      </c>
      <c r="B371" s="18" t="s">
        <v>42</v>
      </c>
      <c r="C371" s="26"/>
      <c r="D371" s="26"/>
      <c r="E371" s="26"/>
      <c r="F371" s="19">
        <v>200000</v>
      </c>
      <c r="G371" s="40"/>
    </row>
    <row r="372" spans="1:7" ht="18" customHeight="1" x14ac:dyDescent="0.25">
      <c r="A372" s="17"/>
      <c r="B372" s="18"/>
      <c r="C372" s="26"/>
      <c r="D372" s="26"/>
      <c r="E372" s="26"/>
      <c r="F372" s="19"/>
      <c r="G372" s="49">
        <f>F362+F363+F364+F365+F366+F367+F368+F369+F370+F371</f>
        <v>18169455</v>
      </c>
    </row>
    <row r="373" spans="1:7" ht="18" customHeight="1" x14ac:dyDescent="0.25">
      <c r="A373" s="17">
        <v>11</v>
      </c>
      <c r="B373" s="18" t="s">
        <v>578</v>
      </c>
      <c r="C373" s="26"/>
      <c r="D373" s="26"/>
      <c r="E373" s="26" t="s">
        <v>461</v>
      </c>
      <c r="F373" s="19"/>
      <c r="G373" s="77">
        <v>6315000</v>
      </c>
    </row>
    <row r="374" spans="1:7" ht="18" customHeight="1" x14ac:dyDescent="0.25">
      <c r="A374" s="17">
        <v>12</v>
      </c>
      <c r="B374" s="18" t="s">
        <v>579</v>
      </c>
      <c r="C374" s="26"/>
      <c r="D374" s="26"/>
      <c r="E374" s="26" t="s">
        <v>461</v>
      </c>
      <c r="F374" s="19"/>
      <c r="G374" s="77">
        <v>24361000</v>
      </c>
    </row>
    <row r="375" spans="1:7" ht="18" customHeight="1" x14ac:dyDescent="0.25">
      <c r="A375" s="17">
        <v>13</v>
      </c>
      <c r="B375" s="18" t="s">
        <v>581</v>
      </c>
      <c r="C375" s="26"/>
      <c r="D375" s="35" t="s">
        <v>230</v>
      </c>
      <c r="E375" s="26" t="s">
        <v>272</v>
      </c>
      <c r="F375" s="19"/>
      <c r="G375" s="77">
        <v>39735000</v>
      </c>
    </row>
    <row r="376" spans="1:7" ht="18" customHeight="1" x14ac:dyDescent="0.25">
      <c r="A376" s="17">
        <v>14</v>
      </c>
      <c r="B376" s="18" t="s">
        <v>580</v>
      </c>
      <c r="C376" s="26"/>
      <c r="D376" s="35"/>
      <c r="E376" s="26" t="s">
        <v>461</v>
      </c>
      <c r="F376" s="19"/>
      <c r="G376" s="39">
        <v>9650000</v>
      </c>
    </row>
    <row r="377" spans="1:7" ht="18" customHeight="1" x14ac:dyDescent="0.25">
      <c r="A377" s="17">
        <v>15</v>
      </c>
      <c r="B377" s="18" t="s">
        <v>582</v>
      </c>
      <c r="C377" s="26"/>
      <c r="D377" s="35"/>
      <c r="E377" s="26" t="s">
        <v>461</v>
      </c>
      <c r="F377" s="19"/>
      <c r="G377" s="39">
        <v>3661950</v>
      </c>
    </row>
    <row r="378" spans="1:7" ht="18" customHeight="1" x14ac:dyDescent="0.25">
      <c r="A378" s="17">
        <v>16</v>
      </c>
      <c r="B378" s="18" t="s">
        <v>583</v>
      </c>
      <c r="C378" s="26"/>
      <c r="D378" s="26"/>
      <c r="E378" s="26" t="s">
        <v>461</v>
      </c>
      <c r="F378" s="19"/>
      <c r="G378" s="39">
        <v>2500000</v>
      </c>
    </row>
    <row r="379" spans="1:7" ht="18" customHeight="1" x14ac:dyDescent="0.25">
      <c r="A379" s="17">
        <v>17</v>
      </c>
      <c r="B379" s="18" t="s">
        <v>584</v>
      </c>
      <c r="C379" s="26"/>
      <c r="D379" s="26"/>
      <c r="E379" s="26" t="s">
        <v>461</v>
      </c>
      <c r="F379" s="19"/>
      <c r="G379" s="39">
        <v>3300000</v>
      </c>
    </row>
    <row r="380" spans="1:7" ht="18" customHeight="1" x14ac:dyDescent="0.25">
      <c r="A380" s="17"/>
      <c r="B380" s="18"/>
      <c r="C380" s="26"/>
      <c r="D380" s="26"/>
      <c r="E380" s="26"/>
      <c r="F380" s="19"/>
      <c r="G380" s="39">
        <v>0</v>
      </c>
    </row>
    <row r="381" spans="1:7" ht="18" customHeight="1" x14ac:dyDescent="0.25">
      <c r="A381" s="17"/>
      <c r="B381" s="18"/>
      <c r="C381" s="18"/>
      <c r="D381" s="18"/>
      <c r="E381" s="13" t="s">
        <v>43</v>
      </c>
      <c r="F381" s="19"/>
      <c r="G381" s="44">
        <f>G372+G373+G374+G375+G376+G377+G378+G379+G380</f>
        <v>107692405</v>
      </c>
    </row>
    <row r="382" spans="1:7" ht="18" customHeight="1" x14ac:dyDescent="0.25">
      <c r="A382" s="20"/>
      <c r="B382" s="16"/>
      <c r="C382" s="16"/>
      <c r="D382" s="16"/>
      <c r="E382" s="16"/>
      <c r="F382" s="21"/>
      <c r="G382" s="21"/>
    </row>
    <row r="383" spans="1:7" ht="18" customHeight="1" x14ac:dyDescent="0.25">
      <c r="A383" s="20"/>
      <c r="B383" s="16" t="s">
        <v>585</v>
      </c>
      <c r="C383" s="16"/>
      <c r="D383" s="16"/>
      <c r="E383" s="16"/>
      <c r="F383" s="21"/>
      <c r="G383" s="16"/>
    </row>
    <row r="384" spans="1:7" ht="18" customHeight="1" x14ac:dyDescent="0.25">
      <c r="A384" s="8"/>
      <c r="B384" s="8" t="s">
        <v>29</v>
      </c>
      <c r="C384" s="8" t="s">
        <v>31</v>
      </c>
      <c r="E384" s="8" t="s">
        <v>36</v>
      </c>
      <c r="F384" s="11"/>
    </row>
    <row r="385" spans="1:7" ht="18" customHeight="1" x14ac:dyDescent="0.25">
      <c r="A385" s="8"/>
      <c r="F385" s="11"/>
    </row>
    <row r="386" spans="1:7" ht="18" customHeight="1" x14ac:dyDescent="0.25">
      <c r="A386" s="8"/>
      <c r="F386" s="11"/>
    </row>
    <row r="387" spans="1:7" ht="18" customHeight="1" x14ac:dyDescent="0.25">
      <c r="A387" s="8"/>
      <c r="F387" s="11"/>
    </row>
    <row r="388" spans="1:7" ht="18" customHeight="1" x14ac:dyDescent="0.25">
      <c r="B388" s="28" t="s">
        <v>30</v>
      </c>
      <c r="C388" s="24" t="s">
        <v>32</v>
      </c>
      <c r="D388" s="24"/>
      <c r="E388" s="24" t="s">
        <v>3</v>
      </c>
      <c r="F388" s="45" t="s">
        <v>273</v>
      </c>
    </row>
    <row r="389" spans="1:7" ht="18" customHeight="1" x14ac:dyDescent="0.25">
      <c r="B389" s="8" t="s">
        <v>5</v>
      </c>
      <c r="C389" s="1" t="s">
        <v>33</v>
      </c>
      <c r="E389" s="1" t="s">
        <v>6</v>
      </c>
      <c r="F389" s="11" t="s">
        <v>37</v>
      </c>
    </row>
    <row r="390" spans="1:7" ht="18" customHeight="1" x14ac:dyDescent="0.25"/>
    <row r="391" spans="1:7" ht="18" customHeight="1" x14ac:dyDescent="0.25">
      <c r="A391" s="2" t="s">
        <v>0</v>
      </c>
      <c r="B391" s="3"/>
      <c r="C391" s="3"/>
      <c r="D391" s="3"/>
      <c r="E391" s="3"/>
      <c r="F391" s="9"/>
      <c r="G391" s="4"/>
    </row>
    <row r="392" spans="1:7" ht="18" customHeight="1" x14ac:dyDescent="0.25">
      <c r="A392" s="47" t="s">
        <v>573</v>
      </c>
      <c r="B392" s="48"/>
      <c r="C392" s="2"/>
      <c r="D392" s="2"/>
      <c r="E392" s="2"/>
      <c r="F392" s="10"/>
      <c r="G392" s="4"/>
    </row>
    <row r="393" spans="1:7" ht="18" customHeight="1" x14ac:dyDescent="0.25">
      <c r="A393" s="47"/>
      <c r="B393" s="48"/>
      <c r="C393" s="2"/>
      <c r="D393" s="2"/>
      <c r="E393" s="2"/>
      <c r="F393" s="10"/>
      <c r="G393" s="4"/>
    </row>
    <row r="394" spans="1:7" ht="18" customHeight="1" x14ac:dyDescent="0.25">
      <c r="A394" s="27" t="s">
        <v>586</v>
      </c>
      <c r="B394" s="27"/>
      <c r="C394" s="16"/>
      <c r="D394" s="16"/>
      <c r="E394" s="16"/>
      <c r="F394" s="21"/>
      <c r="G394" s="16"/>
    </row>
    <row r="395" spans="1:7" ht="18" customHeight="1" x14ac:dyDescent="0.25">
      <c r="A395" s="27" t="s">
        <v>587</v>
      </c>
      <c r="B395" s="27"/>
      <c r="C395" s="16"/>
      <c r="D395" s="16"/>
      <c r="E395" s="16"/>
      <c r="F395" s="21"/>
      <c r="G395" s="16"/>
    </row>
    <row r="396" spans="1:7" ht="18" customHeight="1" x14ac:dyDescent="0.25">
      <c r="A396" s="27" t="s">
        <v>588</v>
      </c>
      <c r="B396" s="27"/>
      <c r="C396" s="16"/>
      <c r="D396" s="16"/>
      <c r="E396" s="16"/>
      <c r="F396" s="21"/>
      <c r="G396" s="16"/>
    </row>
    <row r="397" spans="1:7" ht="18" customHeight="1" x14ac:dyDescent="0.25">
      <c r="F397" s="11"/>
    </row>
    <row r="398" spans="1:7" ht="18" customHeight="1" x14ac:dyDescent="0.25">
      <c r="A398" s="12" t="s">
        <v>13</v>
      </c>
      <c r="B398" s="13" t="s">
        <v>12</v>
      </c>
      <c r="C398" s="14" t="s">
        <v>15</v>
      </c>
      <c r="D398" s="14" t="s">
        <v>521</v>
      </c>
      <c r="E398" s="14" t="s">
        <v>1</v>
      </c>
      <c r="F398" s="22" t="s">
        <v>8</v>
      </c>
      <c r="G398" s="12" t="s">
        <v>2</v>
      </c>
    </row>
    <row r="399" spans="1:7" ht="18" customHeight="1" x14ac:dyDescent="0.25">
      <c r="A399" s="17">
        <v>1</v>
      </c>
      <c r="B399" s="18" t="s">
        <v>39</v>
      </c>
      <c r="C399" s="14"/>
      <c r="D399" s="14"/>
      <c r="E399" s="14"/>
      <c r="F399" s="19">
        <v>0</v>
      </c>
      <c r="G399" s="12"/>
    </row>
    <row r="400" spans="1:7" ht="18" customHeight="1" x14ac:dyDescent="0.25">
      <c r="A400" s="17">
        <v>2</v>
      </c>
      <c r="B400" s="18" t="s">
        <v>446</v>
      </c>
      <c r="C400" s="14"/>
      <c r="D400" s="14"/>
      <c r="E400" s="14"/>
      <c r="F400" s="19">
        <v>0</v>
      </c>
      <c r="G400" s="39"/>
    </row>
    <row r="401" spans="1:7" ht="18" customHeight="1" x14ac:dyDescent="0.25">
      <c r="A401" s="17">
        <v>3</v>
      </c>
      <c r="B401" s="18" t="s">
        <v>153</v>
      </c>
      <c r="C401" s="14"/>
      <c r="D401" s="14"/>
      <c r="E401" s="14"/>
      <c r="F401" s="19">
        <v>0</v>
      </c>
      <c r="G401" s="39"/>
    </row>
    <row r="402" spans="1:7" ht="18" customHeight="1" x14ac:dyDescent="0.25">
      <c r="A402" s="17">
        <v>4</v>
      </c>
      <c r="B402" s="18" t="s">
        <v>541</v>
      </c>
      <c r="C402" s="14"/>
      <c r="D402" s="14"/>
      <c r="E402" s="14"/>
      <c r="F402" s="19">
        <v>0</v>
      </c>
      <c r="G402" s="39"/>
    </row>
    <row r="403" spans="1:7" ht="18" customHeight="1" x14ac:dyDescent="0.25">
      <c r="A403" s="17">
        <v>5</v>
      </c>
      <c r="B403" s="18" t="s">
        <v>38</v>
      </c>
      <c r="C403" s="26"/>
      <c r="D403" s="26"/>
      <c r="E403" s="26"/>
      <c r="F403" s="19">
        <v>0</v>
      </c>
      <c r="G403" s="40"/>
    </row>
    <row r="404" spans="1:7" ht="18" customHeight="1" x14ac:dyDescent="0.25">
      <c r="A404" s="17">
        <v>6</v>
      </c>
      <c r="B404" s="18" t="s">
        <v>227</v>
      </c>
      <c r="C404" s="26"/>
      <c r="D404" s="26"/>
      <c r="E404" s="26"/>
      <c r="F404" s="19">
        <v>0</v>
      </c>
      <c r="G404" s="40"/>
    </row>
    <row r="405" spans="1:7" ht="18" customHeight="1" x14ac:dyDescent="0.25">
      <c r="A405" s="17">
        <v>7</v>
      </c>
      <c r="B405" s="18" t="s">
        <v>548</v>
      </c>
      <c r="C405" s="26"/>
      <c r="D405" s="26"/>
      <c r="E405" s="26"/>
      <c r="F405" s="19">
        <v>0</v>
      </c>
      <c r="G405" s="40"/>
    </row>
    <row r="406" spans="1:7" ht="18" customHeight="1" x14ac:dyDescent="0.25">
      <c r="A406" s="17">
        <v>8</v>
      </c>
      <c r="B406" s="18" t="s">
        <v>577</v>
      </c>
      <c r="C406" s="26"/>
      <c r="D406" s="26"/>
      <c r="E406" s="26"/>
      <c r="F406" s="19">
        <v>0</v>
      </c>
      <c r="G406" s="40"/>
    </row>
    <row r="407" spans="1:7" ht="18" customHeight="1" x14ac:dyDescent="0.25">
      <c r="A407" s="17">
        <v>9</v>
      </c>
      <c r="B407" s="18" t="s">
        <v>41</v>
      </c>
      <c r="C407" s="26"/>
      <c r="D407" s="26"/>
      <c r="E407" s="26"/>
      <c r="F407" s="19">
        <v>700000</v>
      </c>
      <c r="G407" s="40"/>
    </row>
    <row r="408" spans="1:7" ht="18" customHeight="1" x14ac:dyDescent="0.25">
      <c r="A408" s="17">
        <v>10</v>
      </c>
      <c r="B408" s="18" t="s">
        <v>42</v>
      </c>
      <c r="C408" s="26"/>
      <c r="D408" s="26"/>
      <c r="E408" s="26"/>
      <c r="F408" s="19">
        <v>200000</v>
      </c>
      <c r="G408" s="40"/>
    </row>
    <row r="409" spans="1:7" ht="18" customHeight="1" x14ac:dyDescent="0.25">
      <c r="A409" s="17"/>
      <c r="B409" s="18"/>
      <c r="C409" s="26"/>
      <c r="D409" s="26"/>
      <c r="E409" s="26"/>
      <c r="F409" s="19"/>
      <c r="G409" s="49">
        <f>F399+F400+F401+F402+F403+F404+F405+F406+F407+F408</f>
        <v>900000</v>
      </c>
    </row>
    <row r="410" spans="1:7" ht="18" customHeight="1" x14ac:dyDescent="0.25">
      <c r="A410" s="17">
        <v>11</v>
      </c>
      <c r="B410" s="18" t="s">
        <v>520</v>
      </c>
      <c r="C410" s="26"/>
      <c r="D410" s="26">
        <v>4390321886</v>
      </c>
      <c r="E410" s="26" t="s">
        <v>589</v>
      </c>
      <c r="F410" s="19"/>
      <c r="G410" s="77">
        <v>50000000</v>
      </c>
    </row>
    <row r="411" spans="1:7" ht="18" customHeight="1" x14ac:dyDescent="0.25">
      <c r="A411" s="17">
        <v>12</v>
      </c>
      <c r="B411" s="18" t="s">
        <v>590</v>
      </c>
      <c r="C411" s="26"/>
      <c r="D411" s="35">
        <v>7210225000</v>
      </c>
      <c r="E411" s="26" t="s">
        <v>591</v>
      </c>
      <c r="F411" s="19"/>
      <c r="G411" s="77">
        <f>100000000-G409-G410</f>
        <v>49100000</v>
      </c>
    </row>
    <row r="412" spans="1:7" ht="18" customHeight="1" x14ac:dyDescent="0.25">
      <c r="A412" s="17">
        <v>13</v>
      </c>
      <c r="B412" s="18"/>
      <c r="C412" s="26"/>
      <c r="D412" s="35"/>
      <c r="E412" s="26"/>
      <c r="F412" s="19"/>
      <c r="G412" s="77">
        <v>0</v>
      </c>
    </row>
    <row r="413" spans="1:7" ht="18" customHeight="1" x14ac:dyDescent="0.25">
      <c r="A413" s="17">
        <v>14</v>
      </c>
      <c r="B413" s="18"/>
      <c r="C413" s="26"/>
      <c r="D413" s="35"/>
      <c r="E413" s="26"/>
      <c r="F413" s="19"/>
      <c r="G413" s="39">
        <v>0</v>
      </c>
    </row>
    <row r="414" spans="1:7" ht="18" customHeight="1" x14ac:dyDescent="0.25">
      <c r="A414" s="17">
        <v>15</v>
      </c>
      <c r="B414" s="18"/>
      <c r="C414" s="26"/>
      <c r="D414" s="35"/>
      <c r="E414" s="26"/>
      <c r="F414" s="19"/>
      <c r="G414" s="39">
        <v>0</v>
      </c>
    </row>
    <row r="415" spans="1:7" ht="18" customHeight="1" x14ac:dyDescent="0.25">
      <c r="A415" s="17">
        <v>16</v>
      </c>
      <c r="B415" s="18"/>
      <c r="C415" s="26"/>
      <c r="D415" s="26"/>
      <c r="E415" s="26"/>
      <c r="F415" s="19"/>
      <c r="G415" s="39">
        <v>0</v>
      </c>
    </row>
    <row r="416" spans="1:7" ht="18" customHeight="1" x14ac:dyDescent="0.25">
      <c r="A416" s="17">
        <v>17</v>
      </c>
      <c r="B416" s="18"/>
      <c r="C416" s="26"/>
      <c r="D416" s="26"/>
      <c r="E416" s="26"/>
      <c r="F416" s="19"/>
      <c r="G416" s="39">
        <v>0</v>
      </c>
    </row>
    <row r="417" spans="1:7" ht="18" customHeight="1" x14ac:dyDescent="0.25">
      <c r="A417" s="17"/>
      <c r="B417" s="18"/>
      <c r="C417" s="26"/>
      <c r="D417" s="26"/>
      <c r="E417" s="26"/>
      <c r="F417" s="19"/>
      <c r="G417" s="39">
        <v>0</v>
      </c>
    </row>
    <row r="418" spans="1:7" ht="18" customHeight="1" x14ac:dyDescent="0.25">
      <c r="A418" s="17"/>
      <c r="B418" s="18"/>
      <c r="C418" s="18"/>
      <c r="D418" s="18"/>
      <c r="E418" s="13" t="s">
        <v>43</v>
      </c>
      <c r="F418" s="19"/>
      <c r="G418" s="44">
        <f>G409+G410+G411+G412+G413+G414+G415+G416+G417</f>
        <v>100000000</v>
      </c>
    </row>
    <row r="419" spans="1:7" ht="18" customHeight="1" x14ac:dyDescent="0.25">
      <c r="A419" s="20"/>
      <c r="B419" s="16"/>
      <c r="C419" s="16"/>
      <c r="D419" s="16"/>
      <c r="E419" s="16"/>
      <c r="F419" s="21"/>
      <c r="G419" s="21"/>
    </row>
    <row r="420" spans="1:7" ht="18" customHeight="1" x14ac:dyDescent="0.25">
      <c r="A420" s="20"/>
      <c r="B420" s="16" t="s">
        <v>585</v>
      </c>
      <c r="C420" s="16"/>
      <c r="D420" s="16"/>
      <c r="E420" s="16"/>
      <c r="F420" s="21"/>
      <c r="G420" s="16"/>
    </row>
    <row r="421" spans="1:7" ht="18" customHeight="1" x14ac:dyDescent="0.25">
      <c r="A421" s="8"/>
      <c r="B421" s="8" t="s">
        <v>29</v>
      </c>
      <c r="C421" s="8" t="s">
        <v>31</v>
      </c>
      <c r="E421" s="8" t="s">
        <v>36</v>
      </c>
      <c r="F421" s="11"/>
    </row>
    <row r="422" spans="1:7" ht="18" customHeight="1" x14ac:dyDescent="0.25">
      <c r="A422" s="8"/>
      <c r="F422" s="11"/>
    </row>
    <row r="423" spans="1:7" ht="18" customHeight="1" x14ac:dyDescent="0.25">
      <c r="A423" s="8"/>
      <c r="F423" s="11"/>
    </row>
    <row r="424" spans="1:7" ht="18" customHeight="1" x14ac:dyDescent="0.25">
      <c r="A424" s="8"/>
      <c r="F424" s="11"/>
    </row>
    <row r="425" spans="1:7" ht="18" customHeight="1" x14ac:dyDescent="0.25">
      <c r="B425" s="28" t="s">
        <v>30</v>
      </c>
      <c r="C425" s="24" t="s">
        <v>32</v>
      </c>
      <c r="D425" s="24"/>
      <c r="E425" s="24" t="s">
        <v>3</v>
      </c>
      <c r="F425" s="45" t="s">
        <v>273</v>
      </c>
    </row>
    <row r="426" spans="1:7" ht="18" customHeight="1" x14ac:dyDescent="0.25">
      <c r="B426" s="8" t="s">
        <v>5</v>
      </c>
      <c r="C426" s="1" t="s">
        <v>33</v>
      </c>
      <c r="E426" s="1" t="s">
        <v>6</v>
      </c>
      <c r="F426" s="11" t="s">
        <v>37</v>
      </c>
    </row>
    <row r="429" spans="1:7" ht="18" customHeight="1" x14ac:dyDescent="0.25">
      <c r="A429" s="2" t="s">
        <v>0</v>
      </c>
      <c r="B429" s="3"/>
      <c r="C429" s="3"/>
      <c r="D429" s="3"/>
      <c r="E429" s="3"/>
      <c r="F429" s="9"/>
      <c r="G429" s="4"/>
    </row>
    <row r="430" spans="1:7" ht="18" customHeight="1" x14ac:dyDescent="0.25">
      <c r="A430" s="47" t="s">
        <v>592</v>
      </c>
      <c r="B430" s="48"/>
      <c r="C430" s="2"/>
      <c r="D430" s="2"/>
      <c r="E430" s="2"/>
      <c r="F430" s="10"/>
      <c r="G430" s="4"/>
    </row>
    <row r="431" spans="1:7" ht="18" customHeight="1" x14ac:dyDescent="0.25">
      <c r="A431" s="47"/>
      <c r="B431" s="48"/>
      <c r="C431" s="2"/>
      <c r="D431" s="2"/>
      <c r="E431" s="2"/>
      <c r="F431" s="10"/>
      <c r="G431" s="4"/>
    </row>
    <row r="432" spans="1:7" ht="18" customHeight="1" x14ac:dyDescent="0.25">
      <c r="A432" s="27" t="s">
        <v>594</v>
      </c>
      <c r="B432" s="27"/>
      <c r="C432" s="16"/>
      <c r="D432" s="16"/>
      <c r="E432" s="16"/>
      <c r="F432" s="21"/>
      <c r="G432" s="16"/>
    </row>
    <row r="433" spans="1:7" ht="18" customHeight="1" x14ac:dyDescent="0.25">
      <c r="A433" s="27" t="s">
        <v>595</v>
      </c>
      <c r="B433" s="27"/>
      <c r="C433" s="16"/>
      <c r="D433" s="16"/>
      <c r="E433" s="16"/>
      <c r="F433" s="21"/>
      <c r="G433" s="16"/>
    </row>
    <row r="434" spans="1:7" ht="18" customHeight="1" x14ac:dyDescent="0.25">
      <c r="A434" s="27" t="s">
        <v>226</v>
      </c>
      <c r="B434" s="27"/>
      <c r="C434" s="16"/>
      <c r="D434" s="16"/>
      <c r="E434" s="16"/>
      <c r="F434" s="21"/>
      <c r="G434" s="16"/>
    </row>
    <row r="435" spans="1:7" ht="18" customHeight="1" x14ac:dyDescent="0.25">
      <c r="F435" s="11"/>
    </row>
    <row r="436" spans="1:7" ht="18" customHeight="1" x14ac:dyDescent="0.25">
      <c r="A436" s="12" t="s">
        <v>13</v>
      </c>
      <c r="B436" s="13" t="s">
        <v>12</v>
      </c>
      <c r="C436" s="14" t="s">
        <v>15</v>
      </c>
      <c r="D436" s="14" t="s">
        <v>521</v>
      </c>
      <c r="E436" s="14" t="s">
        <v>1</v>
      </c>
      <c r="F436" s="22" t="s">
        <v>8</v>
      </c>
      <c r="G436" s="12" t="s">
        <v>2</v>
      </c>
    </row>
    <row r="437" spans="1:7" ht="18" customHeight="1" x14ac:dyDescent="0.25">
      <c r="A437" s="17">
        <v>1</v>
      </c>
      <c r="B437" s="18" t="s">
        <v>39</v>
      </c>
      <c r="C437" s="14"/>
      <c r="D437" s="14"/>
      <c r="E437" s="14"/>
      <c r="F437" s="19">
        <v>0</v>
      </c>
      <c r="G437" s="12"/>
    </row>
    <row r="438" spans="1:7" ht="18" customHeight="1" x14ac:dyDescent="0.25">
      <c r="A438" s="17">
        <v>2</v>
      </c>
      <c r="B438" s="18" t="s">
        <v>446</v>
      </c>
      <c r="C438" s="14"/>
      <c r="D438" s="14"/>
      <c r="E438" s="14"/>
      <c r="F438" s="19">
        <v>39461727</v>
      </c>
      <c r="G438" s="39"/>
    </row>
    <row r="439" spans="1:7" ht="18" customHeight="1" x14ac:dyDescent="0.25">
      <c r="A439" s="17">
        <v>3</v>
      </c>
      <c r="B439" s="18" t="s">
        <v>153</v>
      </c>
      <c r="C439" s="14"/>
      <c r="D439" s="14"/>
      <c r="E439" s="14"/>
      <c r="F439" s="19">
        <v>2370960</v>
      </c>
      <c r="G439" s="39"/>
    </row>
    <row r="440" spans="1:7" ht="18" customHeight="1" x14ac:dyDescent="0.25">
      <c r="A440" s="17">
        <v>4</v>
      </c>
      <c r="B440" s="18" t="s">
        <v>541</v>
      </c>
      <c r="C440" s="14"/>
      <c r="D440" s="14"/>
      <c r="E440" s="14"/>
      <c r="F440" s="19">
        <v>0</v>
      </c>
      <c r="G440" s="39"/>
    </row>
    <row r="441" spans="1:7" ht="18" customHeight="1" x14ac:dyDescent="0.25">
      <c r="A441" s="17">
        <v>5</v>
      </c>
      <c r="B441" s="18" t="s">
        <v>38</v>
      </c>
      <c r="C441" s="26"/>
      <c r="D441" s="26"/>
      <c r="E441" s="26"/>
      <c r="F441" s="19">
        <v>986543</v>
      </c>
      <c r="G441" s="40"/>
    </row>
    <row r="442" spans="1:7" ht="18" customHeight="1" x14ac:dyDescent="0.25">
      <c r="A442" s="17">
        <v>6</v>
      </c>
      <c r="B442" s="18" t="s">
        <v>227</v>
      </c>
      <c r="C442" s="26"/>
      <c r="D442" s="26"/>
      <c r="E442" s="26"/>
      <c r="F442" s="19">
        <v>0</v>
      </c>
      <c r="G442" s="40"/>
    </row>
    <row r="443" spans="1:7" ht="18" customHeight="1" x14ac:dyDescent="0.25">
      <c r="A443" s="17">
        <v>7</v>
      </c>
      <c r="B443" s="18" t="s">
        <v>548</v>
      </c>
      <c r="C443" s="26"/>
      <c r="D443" s="26"/>
      <c r="E443" s="26"/>
      <c r="F443" s="19">
        <v>12000</v>
      </c>
      <c r="G443" s="40"/>
    </row>
    <row r="444" spans="1:7" ht="18" customHeight="1" x14ac:dyDescent="0.25">
      <c r="A444" s="17">
        <v>8</v>
      </c>
      <c r="B444" s="18" t="s">
        <v>577</v>
      </c>
      <c r="C444" s="26"/>
      <c r="D444" s="26"/>
      <c r="E444" s="26"/>
      <c r="F444" s="19">
        <v>50000</v>
      </c>
      <c r="G444" s="40"/>
    </row>
    <row r="445" spans="1:7" ht="18" customHeight="1" x14ac:dyDescent="0.25">
      <c r="A445" s="17">
        <v>9</v>
      </c>
      <c r="B445" s="18" t="s">
        <v>41</v>
      </c>
      <c r="C445" s="26"/>
      <c r="D445" s="26"/>
      <c r="E445" s="26"/>
      <c r="F445" s="19">
        <v>120000</v>
      </c>
      <c r="G445" s="40"/>
    </row>
    <row r="446" spans="1:7" ht="18" customHeight="1" x14ac:dyDescent="0.25">
      <c r="A446" s="17">
        <v>10</v>
      </c>
      <c r="B446" s="18" t="s">
        <v>42</v>
      </c>
      <c r="C446" s="26"/>
      <c r="D446" s="26"/>
      <c r="E446" s="26"/>
      <c r="F446" s="19">
        <v>200000</v>
      </c>
      <c r="G446" s="40"/>
    </row>
    <row r="447" spans="1:7" ht="18" customHeight="1" x14ac:dyDescent="0.25">
      <c r="A447" s="17"/>
      <c r="B447" s="18"/>
      <c r="C447" s="26"/>
      <c r="D447" s="26"/>
      <c r="E447" s="26"/>
      <c r="F447" s="19"/>
      <c r="G447" s="49">
        <f>F437+F438+F439+F440+F441+F442+F443+F444+F445+F446</f>
        <v>43201230</v>
      </c>
    </row>
    <row r="448" spans="1:7" ht="18" customHeight="1" x14ac:dyDescent="0.25">
      <c r="A448" s="17">
        <v>11</v>
      </c>
      <c r="B448" s="18" t="s">
        <v>532</v>
      </c>
      <c r="C448" s="26"/>
      <c r="D448" s="35" t="s">
        <v>233</v>
      </c>
      <c r="E448" s="26"/>
      <c r="F448" s="19"/>
      <c r="G448" s="77">
        <v>12000000</v>
      </c>
    </row>
    <row r="449" spans="1:7" ht="18" customHeight="1" x14ac:dyDescent="0.25">
      <c r="A449" s="17">
        <v>12</v>
      </c>
      <c r="B449" s="18"/>
      <c r="C449" s="26"/>
      <c r="D449" s="35"/>
      <c r="E449" s="26"/>
      <c r="F449" s="19"/>
      <c r="G449" s="77">
        <v>0</v>
      </c>
    </row>
    <row r="450" spans="1:7" ht="18" customHeight="1" x14ac:dyDescent="0.25">
      <c r="A450" s="17">
        <v>13</v>
      </c>
      <c r="B450" s="18"/>
      <c r="C450" s="26"/>
      <c r="D450" s="35"/>
      <c r="E450" s="26"/>
      <c r="F450" s="19"/>
      <c r="G450" s="77">
        <v>0</v>
      </c>
    </row>
    <row r="451" spans="1:7" ht="18" customHeight="1" x14ac:dyDescent="0.25">
      <c r="A451" s="17">
        <v>14</v>
      </c>
      <c r="B451" s="18"/>
      <c r="C451" s="26"/>
      <c r="D451" s="35"/>
      <c r="E451" s="26"/>
      <c r="F451" s="19"/>
      <c r="G451" s="39">
        <v>0</v>
      </c>
    </row>
    <row r="452" spans="1:7" ht="18" customHeight="1" x14ac:dyDescent="0.25">
      <c r="A452" s="17">
        <v>15</v>
      </c>
      <c r="B452" s="18"/>
      <c r="C452" s="26"/>
      <c r="D452" s="35"/>
      <c r="E452" s="26"/>
      <c r="F452" s="19"/>
      <c r="G452" s="39">
        <v>0</v>
      </c>
    </row>
    <row r="453" spans="1:7" ht="18" customHeight="1" x14ac:dyDescent="0.25">
      <c r="A453" s="17">
        <v>16</v>
      </c>
      <c r="B453" s="18"/>
      <c r="C453" s="26"/>
      <c r="D453" s="26"/>
      <c r="E453" s="26"/>
      <c r="F453" s="19"/>
      <c r="G453" s="39">
        <v>0</v>
      </c>
    </row>
    <row r="454" spans="1:7" ht="18" customHeight="1" x14ac:dyDescent="0.25">
      <c r="A454" s="17">
        <v>17</v>
      </c>
      <c r="B454" s="18"/>
      <c r="C454" s="26"/>
      <c r="D454" s="26"/>
      <c r="E454" s="26"/>
      <c r="F454" s="19"/>
      <c r="G454" s="39">
        <v>0</v>
      </c>
    </row>
    <row r="455" spans="1:7" ht="18" customHeight="1" x14ac:dyDescent="0.25">
      <c r="A455" s="17"/>
      <c r="B455" s="18"/>
      <c r="C455" s="26"/>
      <c r="D455" s="26"/>
      <c r="E455" s="26"/>
      <c r="F455" s="19"/>
      <c r="G455" s="39">
        <v>0</v>
      </c>
    </row>
    <row r="456" spans="1:7" ht="18" customHeight="1" x14ac:dyDescent="0.25">
      <c r="A456" s="17"/>
      <c r="B456" s="18"/>
      <c r="C456" s="18"/>
      <c r="D456" s="18"/>
      <c r="E456" s="13" t="s">
        <v>43</v>
      </c>
      <c r="F456" s="19"/>
      <c r="G456" s="44">
        <f>G447+G448+G449+G450+G451+G452+G453+G454+G455</f>
        <v>55201230</v>
      </c>
    </row>
    <row r="457" spans="1:7" ht="18" customHeight="1" x14ac:dyDescent="0.25">
      <c r="A457" s="20"/>
      <c r="B457" s="16"/>
      <c r="C457" s="16"/>
      <c r="D457" s="16"/>
      <c r="E457" s="16"/>
      <c r="F457" s="21"/>
      <c r="G457" s="21"/>
    </row>
    <row r="458" spans="1:7" ht="18" customHeight="1" x14ac:dyDescent="0.25">
      <c r="A458" s="20"/>
      <c r="B458" s="16" t="s">
        <v>593</v>
      </c>
      <c r="C458" s="16"/>
      <c r="D458" s="16"/>
      <c r="E458" s="16"/>
      <c r="F458" s="21"/>
      <c r="G458" s="16"/>
    </row>
    <row r="459" spans="1:7" ht="18" customHeight="1" x14ac:dyDescent="0.25">
      <c r="A459" s="8"/>
      <c r="B459" s="8" t="s">
        <v>29</v>
      </c>
      <c r="C459" s="8" t="s">
        <v>31</v>
      </c>
      <c r="E459" s="8" t="s">
        <v>36</v>
      </c>
      <c r="F459" s="11"/>
    </row>
    <row r="460" spans="1:7" ht="18" customHeight="1" x14ac:dyDescent="0.25">
      <c r="A460" s="8"/>
      <c r="F460" s="11"/>
    </row>
    <row r="461" spans="1:7" ht="18" customHeight="1" x14ac:dyDescent="0.25">
      <c r="A461" s="8"/>
      <c r="F461" s="11"/>
    </row>
    <row r="462" spans="1:7" ht="18" customHeight="1" x14ac:dyDescent="0.25">
      <c r="A462" s="8"/>
      <c r="F462" s="11"/>
    </row>
    <row r="463" spans="1:7" ht="18" customHeight="1" x14ac:dyDescent="0.25">
      <c r="B463" s="28" t="s">
        <v>30</v>
      </c>
      <c r="C463" s="24" t="s">
        <v>32</v>
      </c>
      <c r="D463" s="24"/>
      <c r="E463" s="24" t="s">
        <v>3</v>
      </c>
      <c r="F463" s="45" t="s">
        <v>273</v>
      </c>
    </row>
    <row r="464" spans="1:7" ht="18" customHeight="1" x14ac:dyDescent="0.25">
      <c r="B464" s="8" t="s">
        <v>5</v>
      </c>
      <c r="C464" s="1" t="s">
        <v>33</v>
      </c>
      <c r="E464" s="1" t="s">
        <v>6</v>
      </c>
      <c r="F464" s="11" t="s">
        <v>37</v>
      </c>
    </row>
    <row r="465" spans="1:7" ht="18" customHeight="1" x14ac:dyDescent="0.25">
      <c r="B465" s="8"/>
      <c r="F465" s="11"/>
    </row>
    <row r="466" spans="1:7" ht="18" customHeight="1" x14ac:dyDescent="0.25">
      <c r="B466" s="8"/>
      <c r="F466" s="11"/>
    </row>
    <row r="468" spans="1:7" ht="18" customHeight="1" x14ac:dyDescent="0.25">
      <c r="A468" s="2" t="s">
        <v>0</v>
      </c>
      <c r="B468" s="3"/>
      <c r="C468" s="3"/>
      <c r="D468" s="3"/>
      <c r="E468" s="3"/>
      <c r="F468" s="9"/>
      <c r="G468" s="4"/>
    </row>
    <row r="469" spans="1:7" ht="18" customHeight="1" x14ac:dyDescent="0.25">
      <c r="A469" s="47" t="s">
        <v>592</v>
      </c>
      <c r="B469" s="48"/>
      <c r="C469" s="2"/>
      <c r="D469" s="2"/>
      <c r="E469" s="2"/>
      <c r="F469" s="10"/>
      <c r="G469" s="4"/>
    </row>
    <row r="470" spans="1:7" ht="18" customHeight="1" x14ac:dyDescent="0.25">
      <c r="A470" s="47"/>
      <c r="B470" s="48"/>
      <c r="C470" s="2"/>
      <c r="D470" s="2"/>
      <c r="E470" s="2"/>
      <c r="F470" s="10"/>
      <c r="G470" s="4"/>
    </row>
    <row r="471" spans="1:7" ht="18" customHeight="1" x14ac:dyDescent="0.25">
      <c r="A471" s="27" t="s">
        <v>596</v>
      </c>
      <c r="B471" s="27"/>
      <c r="C471" s="16"/>
      <c r="D471" s="16"/>
      <c r="E471" s="16"/>
      <c r="F471" s="21"/>
      <c r="G471" s="16"/>
    </row>
    <row r="472" spans="1:7" ht="18" customHeight="1" x14ac:dyDescent="0.25">
      <c r="A472" s="27" t="s">
        <v>597</v>
      </c>
      <c r="B472" s="27"/>
      <c r="C472" s="16"/>
      <c r="D472" s="16"/>
      <c r="E472" s="16"/>
      <c r="F472" s="21"/>
      <c r="G472" s="16"/>
    </row>
    <row r="473" spans="1:7" ht="18" customHeight="1" x14ac:dyDescent="0.25">
      <c r="A473" s="27" t="s">
        <v>598</v>
      </c>
      <c r="B473" s="27"/>
      <c r="C473" s="16"/>
      <c r="D473" s="16"/>
      <c r="E473" s="16"/>
      <c r="F473" s="21"/>
      <c r="G473" s="16"/>
    </row>
    <row r="474" spans="1:7" ht="18" customHeight="1" x14ac:dyDescent="0.25">
      <c r="F474" s="11"/>
    </row>
    <row r="475" spans="1:7" ht="18" customHeight="1" x14ac:dyDescent="0.25">
      <c r="A475" s="12" t="s">
        <v>13</v>
      </c>
      <c r="B475" s="13" t="s">
        <v>12</v>
      </c>
      <c r="C475" s="14" t="s">
        <v>15</v>
      </c>
      <c r="D475" s="14" t="s">
        <v>521</v>
      </c>
      <c r="E475" s="14" t="s">
        <v>1</v>
      </c>
      <c r="F475" s="22" t="s">
        <v>8</v>
      </c>
      <c r="G475" s="12" t="s">
        <v>2</v>
      </c>
    </row>
    <row r="476" spans="1:7" ht="18" customHeight="1" x14ac:dyDescent="0.25">
      <c r="A476" s="17">
        <v>1</v>
      </c>
      <c r="B476" s="18" t="s">
        <v>39</v>
      </c>
      <c r="C476" s="14"/>
      <c r="D476" s="14"/>
      <c r="E476" s="14"/>
      <c r="F476" s="19">
        <v>28712960</v>
      </c>
      <c r="G476" s="12"/>
    </row>
    <row r="477" spans="1:7" ht="18" customHeight="1" x14ac:dyDescent="0.25">
      <c r="A477" s="17">
        <v>2</v>
      </c>
      <c r="B477" s="18" t="s">
        <v>446</v>
      </c>
      <c r="C477" s="14"/>
      <c r="D477" s="14"/>
      <c r="E477" s="14"/>
      <c r="F477" s="19">
        <v>0</v>
      </c>
      <c r="G477" s="39"/>
    </row>
    <row r="478" spans="1:7" ht="18" customHeight="1" x14ac:dyDescent="0.25">
      <c r="A478" s="17">
        <v>3</v>
      </c>
      <c r="B478" s="18" t="s">
        <v>153</v>
      </c>
      <c r="C478" s="14"/>
      <c r="D478" s="14"/>
      <c r="E478" s="14"/>
      <c r="F478" s="19">
        <v>0</v>
      </c>
      <c r="G478" s="39"/>
    </row>
    <row r="479" spans="1:7" ht="18" customHeight="1" x14ac:dyDescent="0.25">
      <c r="A479" s="17">
        <v>4</v>
      </c>
      <c r="B479" s="18" t="s">
        <v>541</v>
      </c>
      <c r="C479" s="14"/>
      <c r="D479" s="14"/>
      <c r="E479" s="14"/>
      <c r="F479" s="19">
        <v>0</v>
      </c>
      <c r="G479" s="39"/>
    </row>
    <row r="480" spans="1:7" ht="18" customHeight="1" x14ac:dyDescent="0.25">
      <c r="A480" s="17">
        <v>5</v>
      </c>
      <c r="B480" s="18" t="s">
        <v>38</v>
      </c>
      <c r="C480" s="26"/>
      <c r="D480" s="26"/>
      <c r="E480" s="26"/>
      <c r="F480" s="19">
        <v>717824</v>
      </c>
      <c r="G480" s="40"/>
    </row>
    <row r="481" spans="1:7" ht="18" customHeight="1" x14ac:dyDescent="0.25">
      <c r="A481" s="17">
        <v>6</v>
      </c>
      <c r="B481" s="18" t="s">
        <v>227</v>
      </c>
      <c r="C481" s="26"/>
      <c r="D481" s="26"/>
      <c r="E481" s="26"/>
      <c r="F481" s="19">
        <v>0</v>
      </c>
      <c r="G481" s="40"/>
    </row>
    <row r="482" spans="1:7" ht="18" customHeight="1" x14ac:dyDescent="0.25">
      <c r="A482" s="17">
        <v>7</v>
      </c>
      <c r="B482" s="18" t="s">
        <v>548</v>
      </c>
      <c r="C482" s="26"/>
      <c r="D482" s="26"/>
      <c r="E482" s="26"/>
      <c r="F482" s="19">
        <v>12000</v>
      </c>
      <c r="G482" s="40"/>
    </row>
    <row r="483" spans="1:7" ht="18" customHeight="1" x14ac:dyDescent="0.25">
      <c r="A483" s="17">
        <v>8</v>
      </c>
      <c r="B483" s="18" t="s">
        <v>577</v>
      </c>
      <c r="C483" s="26"/>
      <c r="D483" s="26"/>
      <c r="E483" s="26"/>
      <c r="F483" s="19">
        <v>0</v>
      </c>
      <c r="G483" s="40"/>
    </row>
    <row r="484" spans="1:7" ht="18" customHeight="1" x14ac:dyDescent="0.25">
      <c r="A484" s="17">
        <v>9</v>
      </c>
      <c r="B484" s="18" t="s">
        <v>41</v>
      </c>
      <c r="C484" s="26"/>
      <c r="D484" s="26"/>
      <c r="E484" s="26"/>
      <c r="F484" s="19">
        <v>412811</v>
      </c>
      <c r="G484" s="40"/>
    </row>
    <row r="485" spans="1:7" ht="18" customHeight="1" x14ac:dyDescent="0.25">
      <c r="A485" s="17">
        <v>10</v>
      </c>
      <c r="B485" s="18" t="s">
        <v>42</v>
      </c>
      <c r="C485" s="26"/>
      <c r="D485" s="26"/>
      <c r="E485" s="26"/>
      <c r="F485" s="19">
        <v>200000</v>
      </c>
      <c r="G485" s="40"/>
    </row>
    <row r="486" spans="1:7" ht="18" customHeight="1" x14ac:dyDescent="0.25">
      <c r="A486" s="17"/>
      <c r="B486" s="18"/>
      <c r="C486" s="26"/>
      <c r="D486" s="26"/>
      <c r="E486" s="26"/>
      <c r="F486" s="19"/>
      <c r="G486" s="49">
        <f>F476+F477+F478+F479+F480+F481+F482+F483+F484+F485</f>
        <v>30055595</v>
      </c>
    </row>
    <row r="487" spans="1:7" ht="18" customHeight="1" x14ac:dyDescent="0.25">
      <c r="A487" s="17">
        <v>11</v>
      </c>
      <c r="B487" s="18" t="s">
        <v>599</v>
      </c>
      <c r="C487" s="26"/>
      <c r="D487" s="35" t="s">
        <v>602</v>
      </c>
      <c r="E487" s="26" t="s">
        <v>603</v>
      </c>
      <c r="F487" s="19"/>
      <c r="G487" s="77">
        <v>24000000</v>
      </c>
    </row>
    <row r="488" spans="1:7" ht="18" customHeight="1" x14ac:dyDescent="0.25">
      <c r="A488" s="17">
        <v>12</v>
      </c>
      <c r="B488" s="18" t="s">
        <v>600</v>
      </c>
      <c r="C488" s="26"/>
      <c r="D488" s="35" t="s">
        <v>602</v>
      </c>
      <c r="E488" s="26" t="s">
        <v>603</v>
      </c>
      <c r="F488" s="19"/>
      <c r="G488" s="77">
        <f>3500000-72</f>
        <v>3499928</v>
      </c>
    </row>
    <row r="489" spans="1:7" ht="18" customHeight="1" x14ac:dyDescent="0.25">
      <c r="A489" s="17">
        <v>13</v>
      </c>
      <c r="B489" s="18" t="s">
        <v>601</v>
      </c>
      <c r="C489" s="26"/>
      <c r="D489" s="35"/>
      <c r="E489" s="26"/>
      <c r="F489" s="19"/>
      <c r="G489" s="39">
        <v>15068200</v>
      </c>
    </row>
    <row r="490" spans="1:7" ht="18" customHeight="1" x14ac:dyDescent="0.25">
      <c r="A490" s="17">
        <v>14</v>
      </c>
      <c r="B490" s="18"/>
      <c r="C490" s="26"/>
      <c r="D490" s="35"/>
      <c r="E490" s="26"/>
      <c r="F490" s="19"/>
      <c r="G490" s="39">
        <v>0</v>
      </c>
    </row>
    <row r="491" spans="1:7" ht="18" customHeight="1" x14ac:dyDescent="0.25">
      <c r="A491" s="17">
        <v>15</v>
      </c>
      <c r="B491" s="18"/>
      <c r="C491" s="26"/>
      <c r="D491" s="26"/>
      <c r="E491" s="26"/>
      <c r="F491" s="19"/>
      <c r="G491" s="39">
        <v>0</v>
      </c>
    </row>
    <row r="492" spans="1:7" ht="18" customHeight="1" x14ac:dyDescent="0.25">
      <c r="A492" s="17">
        <v>16</v>
      </c>
      <c r="B492" s="18"/>
      <c r="C492" s="26"/>
      <c r="D492" s="26"/>
      <c r="E492" s="26"/>
      <c r="F492" s="19"/>
      <c r="G492" s="39">
        <v>0</v>
      </c>
    </row>
    <row r="493" spans="1:7" ht="18" customHeight="1" x14ac:dyDescent="0.25">
      <c r="A493" s="17"/>
      <c r="B493" s="18"/>
      <c r="C493" s="26"/>
      <c r="D493" s="26"/>
      <c r="E493" s="26"/>
      <c r="F493" s="19"/>
      <c r="G493" s="39">
        <v>0</v>
      </c>
    </row>
    <row r="494" spans="1:7" ht="18" customHeight="1" x14ac:dyDescent="0.25">
      <c r="A494" s="17"/>
      <c r="B494" s="18"/>
      <c r="C494" s="18"/>
      <c r="D494" s="18"/>
      <c r="E494" s="13" t="s">
        <v>43</v>
      </c>
      <c r="F494" s="19"/>
      <c r="G494" s="44">
        <f>G486+G487+G488+G489</f>
        <v>72623723</v>
      </c>
    </row>
    <row r="495" spans="1:7" ht="18" customHeight="1" x14ac:dyDescent="0.25">
      <c r="A495" s="20"/>
      <c r="B495" s="16"/>
      <c r="C495" s="16"/>
      <c r="D495" s="16"/>
      <c r="E495" s="16"/>
      <c r="F495" s="21"/>
      <c r="G495" s="21"/>
    </row>
    <row r="496" spans="1:7" ht="18" customHeight="1" x14ac:dyDescent="0.25">
      <c r="A496" s="20"/>
      <c r="B496" s="16" t="s">
        <v>593</v>
      </c>
      <c r="C496" s="16"/>
      <c r="D496" s="16"/>
      <c r="E496" s="16"/>
      <c r="F496" s="21"/>
      <c r="G496" s="16"/>
    </row>
    <row r="497" spans="1:7" ht="18" customHeight="1" x14ac:dyDescent="0.25">
      <c r="A497" s="8"/>
      <c r="B497" s="8" t="s">
        <v>29</v>
      </c>
      <c r="C497" s="8" t="s">
        <v>31</v>
      </c>
      <c r="E497" s="8" t="s">
        <v>36</v>
      </c>
      <c r="F497" s="11"/>
    </row>
    <row r="498" spans="1:7" ht="18" customHeight="1" x14ac:dyDescent="0.25">
      <c r="A498" s="8"/>
      <c r="F498" s="11"/>
    </row>
    <row r="499" spans="1:7" ht="18" customHeight="1" x14ac:dyDescent="0.25">
      <c r="A499" s="8"/>
      <c r="F499" s="11"/>
    </row>
    <row r="500" spans="1:7" ht="18" customHeight="1" x14ac:dyDescent="0.25">
      <c r="A500" s="8"/>
      <c r="F500" s="11"/>
    </row>
    <row r="501" spans="1:7" ht="18" customHeight="1" x14ac:dyDescent="0.25">
      <c r="B501" s="28" t="s">
        <v>30</v>
      </c>
      <c r="C501" s="24" t="s">
        <v>32</v>
      </c>
      <c r="D501" s="24"/>
      <c r="E501" s="24" t="s">
        <v>3</v>
      </c>
      <c r="F501" s="45" t="s">
        <v>273</v>
      </c>
    </row>
    <row r="502" spans="1:7" ht="18" customHeight="1" x14ac:dyDescent="0.25">
      <c r="B502" s="8" t="s">
        <v>5</v>
      </c>
      <c r="C502" s="1" t="s">
        <v>33</v>
      </c>
      <c r="E502" s="1" t="s">
        <v>6</v>
      </c>
      <c r="F502" s="11" t="s">
        <v>37</v>
      </c>
    </row>
    <row r="505" spans="1:7" ht="18" customHeight="1" x14ac:dyDescent="0.25">
      <c r="A505" s="2" t="s">
        <v>0</v>
      </c>
      <c r="B505" s="3"/>
      <c r="C505" s="3"/>
      <c r="D505" s="3"/>
      <c r="E505" s="3"/>
      <c r="F505" s="9"/>
      <c r="G505" s="4"/>
    </row>
    <row r="506" spans="1:7" ht="18" customHeight="1" x14ac:dyDescent="0.25">
      <c r="A506" s="47" t="s">
        <v>604</v>
      </c>
      <c r="B506" s="48"/>
      <c r="C506" s="2"/>
      <c r="D506" s="2"/>
      <c r="E506" s="2"/>
      <c r="F506" s="10"/>
      <c r="G506" s="4"/>
    </row>
    <row r="507" spans="1:7" ht="18" customHeight="1" x14ac:dyDescent="0.25">
      <c r="A507" s="47"/>
      <c r="B507" s="48"/>
      <c r="C507" s="2"/>
      <c r="D507" s="2"/>
      <c r="E507" s="2"/>
      <c r="F507" s="10"/>
      <c r="G507" s="4"/>
    </row>
    <row r="508" spans="1:7" ht="18" customHeight="1" x14ac:dyDescent="0.25">
      <c r="A508" s="27" t="s">
        <v>605</v>
      </c>
      <c r="B508" s="27"/>
      <c r="C508" s="16"/>
      <c r="D508" s="16"/>
      <c r="E508" s="16"/>
      <c r="F508" s="21"/>
      <c r="G508" s="16"/>
    </row>
    <row r="509" spans="1:7" ht="18" customHeight="1" x14ac:dyDescent="0.25">
      <c r="A509" s="27" t="s">
        <v>606</v>
      </c>
      <c r="B509" s="27"/>
      <c r="C509" s="16"/>
      <c r="D509" s="16"/>
      <c r="E509" s="16"/>
      <c r="F509" s="21"/>
      <c r="G509" s="16"/>
    </row>
    <row r="510" spans="1:7" ht="18" customHeight="1" x14ac:dyDescent="0.25">
      <c r="A510" s="27" t="s">
        <v>388</v>
      </c>
      <c r="B510" s="27"/>
      <c r="C510" s="16"/>
      <c r="D510" s="16"/>
      <c r="E510" s="16"/>
      <c r="F510" s="21"/>
      <c r="G510" s="16"/>
    </row>
    <row r="511" spans="1:7" ht="18" customHeight="1" x14ac:dyDescent="0.25">
      <c r="F511" s="11"/>
    </row>
    <row r="512" spans="1:7" ht="18" customHeight="1" x14ac:dyDescent="0.25">
      <c r="A512" s="12" t="s">
        <v>13</v>
      </c>
      <c r="B512" s="13" t="s">
        <v>12</v>
      </c>
      <c r="C512" s="14" t="s">
        <v>15</v>
      </c>
      <c r="D512" s="14" t="s">
        <v>521</v>
      </c>
      <c r="E512" s="14" t="s">
        <v>1</v>
      </c>
      <c r="F512" s="22" t="s">
        <v>8</v>
      </c>
      <c r="G512" s="12" t="s">
        <v>2</v>
      </c>
    </row>
    <row r="513" spans="1:7" ht="18" customHeight="1" x14ac:dyDescent="0.25">
      <c r="A513" s="17">
        <v>1</v>
      </c>
      <c r="B513" s="18" t="s">
        <v>39</v>
      </c>
      <c r="C513" s="14"/>
      <c r="D513" s="14"/>
      <c r="E513" s="14"/>
      <c r="F513" s="19">
        <v>0</v>
      </c>
      <c r="G513" s="12"/>
    </row>
    <row r="514" spans="1:7" ht="18" customHeight="1" x14ac:dyDescent="0.25">
      <c r="A514" s="17">
        <v>2</v>
      </c>
      <c r="B514" s="18" t="s">
        <v>446</v>
      </c>
      <c r="C514" s="14"/>
      <c r="D514" s="14"/>
      <c r="E514" s="14"/>
      <c r="F514" s="19">
        <v>62389884</v>
      </c>
      <c r="G514" s="39"/>
    </row>
    <row r="515" spans="1:7" ht="18" customHeight="1" x14ac:dyDescent="0.25">
      <c r="A515" s="17">
        <v>3</v>
      </c>
      <c r="B515" s="18" t="s">
        <v>153</v>
      </c>
      <c r="C515" s="14"/>
      <c r="D515" s="14"/>
      <c r="E515" s="14"/>
      <c r="F515" s="19">
        <v>5497610</v>
      </c>
      <c r="G515" s="39"/>
    </row>
    <row r="516" spans="1:7" ht="18" customHeight="1" x14ac:dyDescent="0.25">
      <c r="A516" s="17">
        <v>4</v>
      </c>
      <c r="B516" s="18" t="s">
        <v>541</v>
      </c>
      <c r="C516" s="14"/>
      <c r="D516" s="14"/>
      <c r="E516" s="14"/>
      <c r="F516" s="19">
        <v>0</v>
      </c>
      <c r="G516" s="39"/>
    </row>
    <row r="517" spans="1:7" ht="18" customHeight="1" x14ac:dyDescent="0.25">
      <c r="A517" s="17">
        <v>5</v>
      </c>
      <c r="B517" s="18" t="s">
        <v>38</v>
      </c>
      <c r="C517" s="26"/>
      <c r="D517" s="26"/>
      <c r="E517" s="26"/>
      <c r="F517" s="19">
        <v>1559747</v>
      </c>
      <c r="G517" s="40"/>
    </row>
    <row r="518" spans="1:7" ht="18" customHeight="1" x14ac:dyDescent="0.25">
      <c r="A518" s="17">
        <v>6</v>
      </c>
      <c r="B518" s="18" t="s">
        <v>227</v>
      </c>
      <c r="C518" s="26"/>
      <c r="D518" s="26"/>
      <c r="E518" s="26"/>
      <c r="F518" s="19">
        <v>0</v>
      </c>
      <c r="G518" s="40"/>
    </row>
    <row r="519" spans="1:7" ht="18" customHeight="1" x14ac:dyDescent="0.25">
      <c r="A519" s="17">
        <v>7</v>
      </c>
      <c r="B519" s="18" t="s">
        <v>548</v>
      </c>
      <c r="C519" s="26"/>
      <c r="D519" s="26"/>
      <c r="E519" s="26"/>
      <c r="F519" s="19">
        <v>6000</v>
      </c>
      <c r="G519" s="40"/>
    </row>
    <row r="520" spans="1:7" ht="18" customHeight="1" x14ac:dyDescent="0.25">
      <c r="A520" s="17">
        <v>8</v>
      </c>
      <c r="B520" s="18" t="s">
        <v>577</v>
      </c>
      <c r="C520" s="26"/>
      <c r="D520" s="26"/>
      <c r="E520" s="26"/>
      <c r="F520" s="19">
        <v>0</v>
      </c>
      <c r="G520" s="40"/>
    </row>
    <row r="521" spans="1:7" ht="18" customHeight="1" x14ac:dyDescent="0.25">
      <c r="A521" s="17">
        <v>9</v>
      </c>
      <c r="B521" s="18" t="s">
        <v>41</v>
      </c>
      <c r="C521" s="26"/>
      <c r="D521" s="26"/>
      <c r="E521" s="26"/>
      <c r="F521" s="19">
        <v>570092</v>
      </c>
      <c r="G521" s="40"/>
    </row>
    <row r="522" spans="1:7" ht="18" customHeight="1" x14ac:dyDescent="0.25">
      <c r="A522" s="17">
        <v>10</v>
      </c>
      <c r="B522" s="18" t="s">
        <v>42</v>
      </c>
      <c r="C522" s="26"/>
      <c r="D522" s="26"/>
      <c r="E522" s="26"/>
      <c r="F522" s="19">
        <v>200000</v>
      </c>
      <c r="G522" s="40"/>
    </row>
    <row r="523" spans="1:7" ht="18" customHeight="1" x14ac:dyDescent="0.25">
      <c r="A523" s="17"/>
      <c r="B523" s="18"/>
      <c r="C523" s="26"/>
      <c r="D523" s="26"/>
      <c r="E523" s="26"/>
      <c r="F523" s="19"/>
      <c r="G523" s="49">
        <f>F513+F514+F515+F516+F517+F518+F519+F520+F521+F522</f>
        <v>70223333</v>
      </c>
    </row>
    <row r="524" spans="1:7" ht="18" customHeight="1" x14ac:dyDescent="0.25">
      <c r="A524" s="17">
        <v>11</v>
      </c>
      <c r="B524" s="18" t="s">
        <v>612</v>
      </c>
      <c r="C524" s="26"/>
      <c r="D524" s="35" t="s">
        <v>232</v>
      </c>
      <c r="E524" s="26"/>
      <c r="F524" s="19"/>
      <c r="G524" s="77">
        <v>19379166</v>
      </c>
    </row>
    <row r="525" spans="1:7" ht="18" customHeight="1" x14ac:dyDescent="0.25">
      <c r="A525" s="17">
        <v>12</v>
      </c>
      <c r="B525" s="18" t="s">
        <v>613</v>
      </c>
      <c r="C525" s="26"/>
      <c r="D525" s="35" t="s">
        <v>614</v>
      </c>
      <c r="E525" s="26"/>
      <c r="F525" s="19"/>
      <c r="G525" s="77">
        <v>21630000</v>
      </c>
    </row>
    <row r="526" spans="1:7" ht="18" customHeight="1" x14ac:dyDescent="0.25">
      <c r="A526" s="17">
        <v>13</v>
      </c>
      <c r="B526" s="18"/>
      <c r="C526" s="26"/>
      <c r="D526" s="35"/>
      <c r="E526" s="26"/>
      <c r="F526" s="19"/>
      <c r="G526" s="39">
        <v>0</v>
      </c>
    </row>
    <row r="527" spans="1:7" ht="18" customHeight="1" x14ac:dyDescent="0.25">
      <c r="A527" s="17">
        <v>14</v>
      </c>
      <c r="B527" s="18"/>
      <c r="C527" s="26"/>
      <c r="D527" s="35"/>
      <c r="E527" s="26"/>
      <c r="F527" s="19"/>
      <c r="G527" s="39">
        <v>0</v>
      </c>
    </row>
    <row r="528" spans="1:7" ht="18" customHeight="1" x14ac:dyDescent="0.25">
      <c r="A528" s="17">
        <v>15</v>
      </c>
      <c r="B528" s="18"/>
      <c r="C528" s="26"/>
      <c r="D528" s="26"/>
      <c r="E528" s="26"/>
      <c r="F528" s="19"/>
      <c r="G528" s="39">
        <v>0</v>
      </c>
    </row>
    <row r="529" spans="1:7" ht="18" customHeight="1" x14ac:dyDescent="0.25">
      <c r="A529" s="17">
        <v>16</v>
      </c>
      <c r="B529" s="18"/>
      <c r="C529" s="26"/>
      <c r="D529" s="26"/>
      <c r="E529" s="26"/>
      <c r="F529" s="19"/>
      <c r="G529" s="39">
        <v>0</v>
      </c>
    </row>
    <row r="530" spans="1:7" ht="18" customHeight="1" x14ac:dyDescent="0.25">
      <c r="A530" s="17"/>
      <c r="B530" s="18"/>
      <c r="C530" s="26"/>
      <c r="D530" s="26"/>
      <c r="E530" s="26"/>
      <c r="F530" s="19"/>
      <c r="G530" s="39">
        <v>0</v>
      </c>
    </row>
    <row r="531" spans="1:7" ht="18" customHeight="1" x14ac:dyDescent="0.25">
      <c r="A531" s="17"/>
      <c r="B531" s="18"/>
      <c r="C531" s="18"/>
      <c r="D531" s="18"/>
      <c r="E531" s="13" t="s">
        <v>43</v>
      </c>
      <c r="F531" s="19"/>
      <c r="G531" s="44">
        <f>G523+G524+G525+G526</f>
        <v>111232499</v>
      </c>
    </row>
    <row r="532" spans="1:7" ht="18" customHeight="1" x14ac:dyDescent="0.25">
      <c r="A532" s="20"/>
      <c r="B532" s="16"/>
      <c r="C532" s="16"/>
      <c r="D532" s="16"/>
      <c r="E532" s="16"/>
      <c r="F532" s="21"/>
      <c r="G532" s="21"/>
    </row>
    <row r="533" spans="1:7" ht="18" customHeight="1" x14ac:dyDescent="0.25">
      <c r="A533" s="20"/>
      <c r="B533" s="16" t="s">
        <v>593</v>
      </c>
      <c r="C533" s="16"/>
      <c r="D533" s="16"/>
      <c r="E533" s="16"/>
      <c r="F533" s="21"/>
      <c r="G533" s="16"/>
    </row>
    <row r="534" spans="1:7" ht="18" customHeight="1" x14ac:dyDescent="0.25">
      <c r="A534" s="8"/>
      <c r="B534" s="8" t="s">
        <v>29</v>
      </c>
      <c r="C534" s="8" t="s">
        <v>31</v>
      </c>
      <c r="E534" s="8" t="s">
        <v>36</v>
      </c>
      <c r="F534" s="11"/>
    </row>
    <row r="535" spans="1:7" ht="18" customHeight="1" x14ac:dyDescent="0.25">
      <c r="A535" s="8"/>
      <c r="F535" s="11"/>
    </row>
    <row r="536" spans="1:7" ht="18" customHeight="1" x14ac:dyDescent="0.25">
      <c r="A536" s="8"/>
      <c r="F536" s="11"/>
    </row>
    <row r="537" spans="1:7" ht="18" customHeight="1" x14ac:dyDescent="0.25">
      <c r="A537" s="8"/>
      <c r="F537" s="11"/>
    </row>
    <row r="538" spans="1:7" ht="18" customHeight="1" x14ac:dyDescent="0.25">
      <c r="B538" s="28" t="s">
        <v>30</v>
      </c>
      <c r="C538" s="24" t="s">
        <v>32</v>
      </c>
      <c r="D538" s="24"/>
      <c r="E538" s="24" t="s">
        <v>3</v>
      </c>
      <c r="F538" s="45" t="s">
        <v>273</v>
      </c>
    </row>
    <row r="539" spans="1:7" ht="18" customHeight="1" x14ac:dyDescent="0.25">
      <c r="B539" s="8" t="s">
        <v>5</v>
      </c>
      <c r="C539" s="1" t="s">
        <v>33</v>
      </c>
      <c r="E539" s="1" t="s">
        <v>6</v>
      </c>
      <c r="F539" s="11" t="s">
        <v>37</v>
      </c>
    </row>
    <row r="543" spans="1:7" ht="18" customHeight="1" x14ac:dyDescent="0.25">
      <c r="A543" s="2" t="s">
        <v>0</v>
      </c>
      <c r="B543" s="3"/>
      <c r="C543" s="3"/>
      <c r="D543" s="3"/>
      <c r="E543" s="3"/>
      <c r="F543" s="9"/>
      <c r="G543" s="4"/>
    </row>
    <row r="544" spans="1:7" ht="18" customHeight="1" x14ac:dyDescent="0.25">
      <c r="A544" s="47" t="s">
        <v>607</v>
      </c>
      <c r="B544" s="48"/>
      <c r="C544" s="2"/>
      <c r="D544" s="2"/>
      <c r="E544" s="2"/>
      <c r="F544" s="10"/>
      <c r="G544" s="4"/>
    </row>
    <row r="545" spans="1:7" ht="18" customHeight="1" x14ac:dyDescent="0.25">
      <c r="A545" s="47"/>
      <c r="B545" s="48"/>
      <c r="C545" s="2"/>
      <c r="D545" s="2"/>
      <c r="E545" s="2"/>
      <c r="F545" s="10"/>
      <c r="G545" s="4"/>
    </row>
    <row r="546" spans="1:7" ht="18" customHeight="1" x14ac:dyDescent="0.25">
      <c r="A546" s="27" t="s">
        <v>605</v>
      </c>
      <c r="B546" s="27"/>
      <c r="C546" s="16"/>
      <c r="D546" s="16"/>
      <c r="E546" s="16"/>
      <c r="F546" s="21"/>
      <c r="G546" s="16"/>
    </row>
    <row r="547" spans="1:7" ht="18" customHeight="1" x14ac:dyDescent="0.25">
      <c r="A547" s="27" t="s">
        <v>606</v>
      </c>
      <c r="B547" s="27"/>
      <c r="C547" s="16"/>
      <c r="D547" s="16"/>
      <c r="E547" s="16"/>
      <c r="F547" s="21"/>
      <c r="G547" s="16"/>
    </row>
    <row r="548" spans="1:7" ht="18" customHeight="1" x14ac:dyDescent="0.25">
      <c r="A548" s="27" t="s">
        <v>608</v>
      </c>
      <c r="B548" s="27"/>
      <c r="C548" s="16"/>
      <c r="D548" s="16"/>
      <c r="E548" s="16"/>
      <c r="F548" s="21"/>
      <c r="G548" s="16"/>
    </row>
    <row r="549" spans="1:7" ht="18" customHeight="1" x14ac:dyDescent="0.25">
      <c r="F549" s="11"/>
    </row>
    <row r="550" spans="1:7" ht="18" customHeight="1" x14ac:dyDescent="0.25">
      <c r="A550" s="12" t="s">
        <v>13</v>
      </c>
      <c r="B550" s="13" t="s">
        <v>12</v>
      </c>
      <c r="C550" s="14" t="s">
        <v>15</v>
      </c>
      <c r="D550" s="14" t="s">
        <v>521</v>
      </c>
      <c r="E550" s="14" t="s">
        <v>1</v>
      </c>
      <c r="F550" s="22" t="s">
        <v>8</v>
      </c>
      <c r="G550" s="12" t="s">
        <v>2</v>
      </c>
    </row>
    <row r="551" spans="1:7" ht="18" customHeight="1" x14ac:dyDescent="0.25">
      <c r="A551" s="17">
        <v>1</v>
      </c>
      <c r="B551" s="18" t="s">
        <v>39</v>
      </c>
      <c r="C551" s="14"/>
      <c r="D551" s="14"/>
      <c r="E551" s="14"/>
      <c r="F551" s="19">
        <v>0</v>
      </c>
      <c r="G551" s="12"/>
    </row>
    <row r="552" spans="1:7" ht="18" customHeight="1" x14ac:dyDescent="0.25">
      <c r="A552" s="17">
        <v>2</v>
      </c>
      <c r="B552" s="18" t="s">
        <v>446</v>
      </c>
      <c r="C552" s="14"/>
      <c r="D552" s="14"/>
      <c r="E552" s="14"/>
      <c r="F552" s="19">
        <v>0</v>
      </c>
      <c r="G552" s="39"/>
    </row>
    <row r="553" spans="1:7" ht="18" customHeight="1" x14ac:dyDescent="0.25">
      <c r="A553" s="17">
        <v>3</v>
      </c>
      <c r="B553" s="18" t="s">
        <v>153</v>
      </c>
      <c r="C553" s="14"/>
      <c r="D553" s="14"/>
      <c r="E553" s="14"/>
      <c r="F553" s="19">
        <v>0</v>
      </c>
      <c r="G553" s="39"/>
    </row>
    <row r="554" spans="1:7" ht="18" customHeight="1" x14ac:dyDescent="0.25">
      <c r="A554" s="17">
        <v>4</v>
      </c>
      <c r="B554" s="18" t="s">
        <v>541</v>
      </c>
      <c r="C554" s="14"/>
      <c r="D554" s="14"/>
      <c r="E554" s="14"/>
      <c r="F554" s="19">
        <v>0</v>
      </c>
      <c r="G554" s="39"/>
    </row>
    <row r="555" spans="1:7" ht="18" customHeight="1" x14ac:dyDescent="0.25">
      <c r="A555" s="17">
        <v>5</v>
      </c>
      <c r="B555" s="18" t="s">
        <v>38</v>
      </c>
      <c r="C555" s="26"/>
      <c r="D555" s="26"/>
      <c r="E555" s="26"/>
      <c r="F555" s="19">
        <v>0</v>
      </c>
      <c r="G555" s="40"/>
    </row>
    <row r="556" spans="1:7" ht="18" customHeight="1" x14ac:dyDescent="0.25">
      <c r="A556" s="17">
        <v>6</v>
      </c>
      <c r="B556" s="18" t="s">
        <v>227</v>
      </c>
      <c r="C556" s="26"/>
      <c r="D556" s="26"/>
      <c r="E556" s="26"/>
      <c r="F556" s="19">
        <v>0</v>
      </c>
      <c r="G556" s="40"/>
    </row>
    <row r="557" spans="1:7" ht="18" customHeight="1" x14ac:dyDescent="0.25">
      <c r="A557" s="17">
        <v>7</v>
      </c>
      <c r="B557" s="18" t="s">
        <v>548</v>
      </c>
      <c r="C557" s="26"/>
      <c r="D557" s="26"/>
      <c r="E557" s="26"/>
      <c r="F557" s="19">
        <v>0</v>
      </c>
      <c r="G557" s="40"/>
    </row>
    <row r="558" spans="1:7" ht="18" customHeight="1" x14ac:dyDescent="0.25">
      <c r="A558" s="17">
        <v>8</v>
      </c>
      <c r="B558" s="18" t="s">
        <v>577</v>
      </c>
      <c r="C558" s="26"/>
      <c r="D558" s="26"/>
      <c r="E558" s="26"/>
      <c r="F558" s="19">
        <v>0</v>
      </c>
      <c r="G558" s="40"/>
    </row>
    <row r="559" spans="1:7" ht="18" customHeight="1" x14ac:dyDescent="0.25">
      <c r="A559" s="17">
        <v>9</v>
      </c>
      <c r="B559" s="18" t="s">
        <v>41</v>
      </c>
      <c r="C559" s="26"/>
      <c r="D559" s="26"/>
      <c r="E559" s="26"/>
      <c r="F559" s="19">
        <v>0</v>
      </c>
      <c r="G559" s="40"/>
    </row>
    <row r="560" spans="1:7" ht="18" customHeight="1" x14ac:dyDescent="0.25">
      <c r="A560" s="17">
        <v>10</v>
      </c>
      <c r="B560" s="18" t="s">
        <v>42</v>
      </c>
      <c r="C560" s="26"/>
      <c r="D560" s="26"/>
      <c r="E560" s="26"/>
      <c r="F560" s="19">
        <v>0</v>
      </c>
      <c r="G560" s="40"/>
    </row>
    <row r="561" spans="1:7" ht="18" customHeight="1" x14ac:dyDescent="0.25">
      <c r="A561" s="17"/>
      <c r="B561" s="18"/>
      <c r="C561" s="26"/>
      <c r="D561" s="26"/>
      <c r="E561" s="26"/>
      <c r="F561" s="19"/>
      <c r="G561" s="49">
        <f>F551+F552+F553+F554+F555+F556+F557+F558+F559+F560</f>
        <v>0</v>
      </c>
    </row>
    <row r="562" spans="1:7" ht="18" customHeight="1" x14ac:dyDescent="0.25">
      <c r="A562" s="17">
        <v>11</v>
      </c>
      <c r="B562" s="18" t="s">
        <v>610</v>
      </c>
      <c r="C562" s="26"/>
      <c r="D562" s="35"/>
      <c r="E562" s="26" t="s">
        <v>611</v>
      </c>
      <c r="F562" s="19"/>
      <c r="G562" s="77">
        <v>16000000</v>
      </c>
    </row>
    <row r="563" spans="1:7" ht="18" customHeight="1" x14ac:dyDescent="0.25">
      <c r="A563" s="17">
        <v>12</v>
      </c>
      <c r="B563" s="18" t="s">
        <v>612</v>
      </c>
      <c r="C563" s="26"/>
      <c r="D563" s="35" t="s">
        <v>232</v>
      </c>
      <c r="E563" s="26"/>
      <c r="F563" s="19"/>
      <c r="G563" s="77">
        <v>2725000</v>
      </c>
    </row>
    <row r="564" spans="1:7" ht="18" customHeight="1" x14ac:dyDescent="0.25">
      <c r="A564" s="17">
        <v>13</v>
      </c>
      <c r="B564" s="18"/>
      <c r="C564" s="26"/>
      <c r="D564" s="35"/>
      <c r="E564" s="26"/>
      <c r="F564" s="19"/>
      <c r="G564" s="39">
        <v>0</v>
      </c>
    </row>
    <row r="565" spans="1:7" ht="18" customHeight="1" x14ac:dyDescent="0.25">
      <c r="A565" s="17">
        <v>14</v>
      </c>
      <c r="B565" s="18"/>
      <c r="C565" s="26"/>
      <c r="D565" s="35"/>
      <c r="E565" s="26"/>
      <c r="F565" s="19"/>
      <c r="G565" s="39">
        <v>0</v>
      </c>
    </row>
    <row r="566" spans="1:7" ht="18" customHeight="1" x14ac:dyDescent="0.25">
      <c r="A566" s="17"/>
      <c r="B566" s="18"/>
      <c r="C566" s="26"/>
      <c r="D566" s="26"/>
      <c r="E566" s="26"/>
      <c r="F566" s="19"/>
      <c r="G566" s="39">
        <v>0</v>
      </c>
    </row>
    <row r="567" spans="1:7" ht="18" customHeight="1" x14ac:dyDescent="0.25">
      <c r="A567" s="17"/>
      <c r="B567" s="18"/>
      <c r="C567" s="18"/>
      <c r="D567" s="18"/>
      <c r="E567" s="13" t="s">
        <v>43</v>
      </c>
      <c r="F567" s="19"/>
      <c r="G567" s="44">
        <f>G561+G562+G563+G564</f>
        <v>18725000</v>
      </c>
    </row>
    <row r="568" spans="1:7" ht="18" customHeight="1" x14ac:dyDescent="0.25">
      <c r="A568" s="20"/>
      <c r="B568" s="16"/>
      <c r="C568" s="16"/>
      <c r="D568" s="16"/>
      <c r="E568" s="16"/>
      <c r="F568" s="21"/>
      <c r="G568" s="21"/>
    </row>
    <row r="569" spans="1:7" ht="18" customHeight="1" x14ac:dyDescent="0.25">
      <c r="A569" s="20"/>
      <c r="B569" s="16" t="s">
        <v>609</v>
      </c>
      <c r="C569" s="16"/>
      <c r="D569" s="16"/>
      <c r="E569" s="16"/>
      <c r="F569" s="21"/>
      <c r="G569" s="16"/>
    </row>
    <row r="570" spans="1:7" ht="18" customHeight="1" x14ac:dyDescent="0.25">
      <c r="A570" s="8"/>
      <c r="B570" s="8" t="s">
        <v>29</v>
      </c>
      <c r="C570" s="8" t="s">
        <v>31</v>
      </c>
      <c r="E570" s="8" t="s">
        <v>36</v>
      </c>
      <c r="F570" s="11"/>
    </row>
    <row r="571" spans="1:7" ht="18" customHeight="1" x14ac:dyDescent="0.25">
      <c r="A571" s="8"/>
      <c r="F571" s="11"/>
    </row>
    <row r="572" spans="1:7" ht="18" customHeight="1" x14ac:dyDescent="0.25">
      <c r="A572" s="8"/>
      <c r="F572" s="11"/>
    </row>
    <row r="573" spans="1:7" ht="18" customHeight="1" x14ac:dyDescent="0.25">
      <c r="A573" s="8"/>
      <c r="F573" s="11"/>
    </row>
    <row r="574" spans="1:7" ht="18" customHeight="1" x14ac:dyDescent="0.25">
      <c r="B574" s="28" t="s">
        <v>30</v>
      </c>
      <c r="C574" s="24" t="s">
        <v>32</v>
      </c>
      <c r="D574" s="24"/>
      <c r="E574" s="24" t="s">
        <v>3</v>
      </c>
      <c r="F574" s="45" t="s">
        <v>273</v>
      </c>
    </row>
    <row r="575" spans="1:7" ht="18" customHeight="1" x14ac:dyDescent="0.25">
      <c r="B575" s="8" t="s">
        <v>5</v>
      </c>
      <c r="C575" s="1" t="s">
        <v>33</v>
      </c>
      <c r="E575" s="1" t="s">
        <v>6</v>
      </c>
      <c r="F575" s="11" t="s">
        <v>37</v>
      </c>
    </row>
    <row r="578" spans="1:7" ht="18" customHeight="1" x14ac:dyDescent="0.25">
      <c r="A578" s="2" t="s">
        <v>0</v>
      </c>
      <c r="B578" s="3"/>
      <c r="C578" s="3"/>
      <c r="D578" s="3"/>
      <c r="E578" s="3"/>
      <c r="F578" s="9"/>
      <c r="G578" s="4"/>
    </row>
    <row r="579" spans="1:7" ht="18" customHeight="1" x14ac:dyDescent="0.25">
      <c r="A579" s="47" t="s">
        <v>621</v>
      </c>
      <c r="B579" s="48"/>
      <c r="C579" s="2"/>
      <c r="D579" s="2"/>
      <c r="E579" s="2"/>
      <c r="F579" s="10"/>
      <c r="G579" s="4"/>
    </row>
    <row r="580" spans="1:7" ht="18" customHeight="1" x14ac:dyDescent="0.25">
      <c r="A580" s="47"/>
      <c r="B580" s="48"/>
      <c r="C580" s="2"/>
      <c r="D580" s="2"/>
      <c r="E580" s="2"/>
      <c r="F580" s="10"/>
      <c r="G580" s="4"/>
    </row>
    <row r="581" spans="1:7" ht="18" customHeight="1" x14ac:dyDescent="0.25">
      <c r="A581" s="27" t="s">
        <v>615</v>
      </c>
      <c r="B581" s="27"/>
      <c r="C581" s="16"/>
      <c r="D581" s="16"/>
      <c r="E581" s="16"/>
      <c r="F581" s="21"/>
      <c r="G581" s="16"/>
    </row>
    <row r="582" spans="1:7" ht="18" customHeight="1" x14ac:dyDescent="0.25">
      <c r="A582" s="27" t="s">
        <v>616</v>
      </c>
      <c r="B582" s="27"/>
      <c r="C582" s="16"/>
      <c r="D582" s="16"/>
      <c r="E582" s="16"/>
      <c r="F582" s="21"/>
      <c r="G582" s="16"/>
    </row>
    <row r="583" spans="1:7" ht="18" customHeight="1" x14ac:dyDescent="0.25">
      <c r="A583" s="27" t="s">
        <v>617</v>
      </c>
      <c r="B583" s="27"/>
      <c r="C583" s="16"/>
      <c r="D583" s="16"/>
      <c r="E583" s="16"/>
      <c r="F583" s="21"/>
      <c r="G583" s="16"/>
    </row>
    <row r="584" spans="1:7" ht="18" customHeight="1" x14ac:dyDescent="0.25">
      <c r="F584" s="11"/>
    </row>
    <row r="585" spans="1:7" ht="18" customHeight="1" x14ac:dyDescent="0.25">
      <c r="A585" s="12" t="s">
        <v>13</v>
      </c>
      <c r="B585" s="13" t="s">
        <v>12</v>
      </c>
      <c r="C585" s="14" t="s">
        <v>15</v>
      </c>
      <c r="D585" s="14" t="s">
        <v>521</v>
      </c>
      <c r="E585" s="14" t="s">
        <v>1</v>
      </c>
      <c r="F585" s="22" t="s">
        <v>8</v>
      </c>
      <c r="G585" s="12" t="s">
        <v>2</v>
      </c>
    </row>
    <row r="586" spans="1:7" ht="18" customHeight="1" x14ac:dyDescent="0.25">
      <c r="A586" s="17">
        <v>1</v>
      </c>
      <c r="B586" s="18" t="s">
        <v>39</v>
      </c>
      <c r="C586" s="14"/>
      <c r="D586" s="14"/>
      <c r="E586" s="14"/>
      <c r="F586" s="19">
        <v>23510649</v>
      </c>
      <c r="G586" s="12"/>
    </row>
    <row r="587" spans="1:7" ht="18" customHeight="1" x14ac:dyDescent="0.25">
      <c r="A587" s="17">
        <v>2</v>
      </c>
      <c r="B587" s="18" t="s">
        <v>446</v>
      </c>
      <c r="C587" s="14"/>
      <c r="D587" s="14"/>
      <c r="E587" s="14"/>
      <c r="F587" s="19">
        <v>0</v>
      </c>
      <c r="G587" s="39"/>
    </row>
    <row r="588" spans="1:7" ht="18" customHeight="1" x14ac:dyDescent="0.25">
      <c r="A588" s="17">
        <v>3</v>
      </c>
      <c r="B588" s="18" t="s">
        <v>153</v>
      </c>
      <c r="C588" s="14"/>
      <c r="D588" s="14"/>
      <c r="E588" s="14"/>
      <c r="F588" s="19">
        <v>7156507</v>
      </c>
      <c r="G588" s="39"/>
    </row>
    <row r="589" spans="1:7" ht="18" customHeight="1" x14ac:dyDescent="0.25">
      <c r="A589" s="17">
        <v>4</v>
      </c>
      <c r="B589" s="18" t="s">
        <v>618</v>
      </c>
      <c r="C589" s="14"/>
      <c r="D589" s="14"/>
      <c r="E589" s="14"/>
      <c r="F589" s="19">
        <v>4500000</v>
      </c>
      <c r="G589" s="39"/>
    </row>
    <row r="590" spans="1:7" ht="18" customHeight="1" x14ac:dyDescent="0.25">
      <c r="A590" s="17">
        <v>5</v>
      </c>
      <c r="B590" s="18" t="s">
        <v>38</v>
      </c>
      <c r="C590" s="26"/>
      <c r="D590" s="26"/>
      <c r="E590" s="26"/>
      <c r="F590" s="19">
        <v>587766</v>
      </c>
      <c r="G590" s="40"/>
    </row>
    <row r="591" spans="1:7" ht="18" customHeight="1" x14ac:dyDescent="0.25">
      <c r="A591" s="17">
        <v>6</v>
      </c>
      <c r="B591" s="18" t="s">
        <v>227</v>
      </c>
      <c r="C591" s="26"/>
      <c r="D591" s="26"/>
      <c r="E591" s="26"/>
      <c r="F591" s="19">
        <v>0</v>
      </c>
      <c r="G591" s="40"/>
    </row>
    <row r="592" spans="1:7" ht="18" customHeight="1" x14ac:dyDescent="0.25">
      <c r="A592" s="17">
        <v>7</v>
      </c>
      <c r="B592" s="18" t="s">
        <v>548</v>
      </c>
      <c r="C592" s="26"/>
      <c r="D592" s="26"/>
      <c r="E592" s="26"/>
      <c r="F592" s="19">
        <v>12000</v>
      </c>
      <c r="G592" s="40"/>
    </row>
    <row r="593" spans="1:7" ht="18" customHeight="1" x14ac:dyDescent="0.25">
      <c r="A593" s="17">
        <v>8</v>
      </c>
      <c r="B593" s="18" t="s">
        <v>577</v>
      </c>
      <c r="C593" s="26"/>
      <c r="D593" s="26"/>
      <c r="E593" s="26"/>
      <c r="F593" s="19">
        <v>50000</v>
      </c>
      <c r="G593" s="40"/>
    </row>
    <row r="594" spans="1:7" ht="18" customHeight="1" x14ac:dyDescent="0.25">
      <c r="A594" s="17">
        <v>9</v>
      </c>
      <c r="B594" s="18" t="s">
        <v>41</v>
      </c>
      <c r="C594" s="26"/>
      <c r="D594" s="26"/>
      <c r="E594" s="26"/>
      <c r="F594" s="19">
        <v>795106</v>
      </c>
      <c r="G594" s="40"/>
    </row>
    <row r="595" spans="1:7" ht="18" customHeight="1" x14ac:dyDescent="0.25">
      <c r="A595" s="17">
        <v>10</v>
      </c>
      <c r="B595" s="18" t="s">
        <v>42</v>
      </c>
      <c r="C595" s="26"/>
      <c r="D595" s="26"/>
      <c r="E595" s="26"/>
      <c r="F595" s="19">
        <v>200000</v>
      </c>
      <c r="G595" s="40"/>
    </row>
    <row r="596" spans="1:7" ht="18" customHeight="1" x14ac:dyDescent="0.25">
      <c r="A596" s="17"/>
      <c r="B596" s="18"/>
      <c r="C596" s="26"/>
      <c r="D596" s="26"/>
      <c r="E596" s="26"/>
      <c r="F596" s="19"/>
      <c r="G596" s="49">
        <f>F586+F587+F588+F589+F590+F591+F592+F593+F594+F595</f>
        <v>36812028</v>
      </c>
    </row>
    <row r="597" spans="1:7" ht="18" customHeight="1" x14ac:dyDescent="0.25">
      <c r="A597" s="17">
        <v>11</v>
      </c>
      <c r="B597" s="18" t="s">
        <v>620</v>
      </c>
      <c r="C597" s="26"/>
      <c r="D597" s="35" t="s">
        <v>233</v>
      </c>
      <c r="E597" s="26"/>
      <c r="F597" s="19"/>
      <c r="G597" s="77">
        <v>30000000</v>
      </c>
    </row>
    <row r="598" spans="1:7" ht="18" customHeight="1" x14ac:dyDescent="0.25">
      <c r="A598" s="17">
        <v>12</v>
      </c>
      <c r="B598" s="18" t="s">
        <v>619</v>
      </c>
      <c r="C598" s="26"/>
      <c r="D598" s="35" t="s">
        <v>230</v>
      </c>
      <c r="E598" s="26"/>
      <c r="F598" s="19"/>
      <c r="G598" s="77">
        <v>30000000</v>
      </c>
    </row>
    <row r="599" spans="1:7" ht="18" customHeight="1" x14ac:dyDescent="0.25">
      <c r="A599" s="17">
        <v>13</v>
      </c>
      <c r="B599" s="18" t="s">
        <v>612</v>
      </c>
      <c r="C599" s="26"/>
      <c r="D599" s="35" t="s">
        <v>232</v>
      </c>
      <c r="E599" s="26"/>
      <c r="F599" s="19"/>
      <c r="G599" s="39">
        <v>2000000</v>
      </c>
    </row>
    <row r="600" spans="1:7" ht="18" customHeight="1" x14ac:dyDescent="0.25">
      <c r="A600" s="17">
        <v>14</v>
      </c>
      <c r="B600" s="18" t="s">
        <v>579</v>
      </c>
      <c r="C600" s="26"/>
      <c r="D600" s="35"/>
      <c r="E600" s="26" t="s">
        <v>611</v>
      </c>
      <c r="F600" s="19"/>
      <c r="G600" s="39">
        <v>24000000</v>
      </c>
    </row>
    <row r="601" spans="1:7" ht="18" customHeight="1" x14ac:dyDescent="0.25">
      <c r="A601" s="17">
        <v>15</v>
      </c>
      <c r="B601" s="18"/>
      <c r="C601" s="26"/>
      <c r="D601" s="26"/>
      <c r="E601" s="26"/>
      <c r="F601" s="19"/>
      <c r="G601" s="39">
        <v>0</v>
      </c>
    </row>
    <row r="602" spans="1:7" ht="18" customHeight="1" x14ac:dyDescent="0.25">
      <c r="A602" s="17">
        <v>16</v>
      </c>
      <c r="B602" s="18"/>
      <c r="C602" s="26"/>
      <c r="D602" s="26"/>
      <c r="E602" s="26"/>
      <c r="F602" s="19"/>
      <c r="G602" s="39">
        <v>0</v>
      </c>
    </row>
    <row r="603" spans="1:7" ht="18" customHeight="1" x14ac:dyDescent="0.25">
      <c r="A603" s="17"/>
      <c r="B603" s="18"/>
      <c r="C603" s="26"/>
      <c r="D603" s="26"/>
      <c r="E603" s="26"/>
      <c r="F603" s="19"/>
      <c r="G603" s="39">
        <v>0</v>
      </c>
    </row>
    <row r="604" spans="1:7" ht="18" customHeight="1" x14ac:dyDescent="0.25">
      <c r="A604" s="17"/>
      <c r="B604" s="18"/>
      <c r="C604" s="18"/>
      <c r="D604" s="18"/>
      <c r="E604" s="13" t="s">
        <v>43</v>
      </c>
      <c r="F604" s="19"/>
      <c r="G604" s="44">
        <f>G596+G597+G598+G599+G600</f>
        <v>122812028</v>
      </c>
    </row>
    <row r="605" spans="1:7" ht="18" customHeight="1" x14ac:dyDescent="0.25">
      <c r="A605" s="20"/>
      <c r="B605" s="16"/>
      <c r="C605" s="16"/>
      <c r="D605" s="16"/>
      <c r="E605" s="16"/>
      <c r="F605" s="21"/>
      <c r="G605" s="21"/>
    </row>
    <row r="606" spans="1:7" ht="18" customHeight="1" x14ac:dyDescent="0.25">
      <c r="A606" s="20"/>
      <c r="B606" s="16" t="s">
        <v>609</v>
      </c>
      <c r="C606" s="16"/>
      <c r="D606" s="16"/>
      <c r="E606" s="16"/>
      <c r="F606" s="21"/>
      <c r="G606" s="16"/>
    </row>
    <row r="607" spans="1:7" ht="18" customHeight="1" x14ac:dyDescent="0.25">
      <c r="A607" s="8"/>
      <c r="B607" s="8" t="s">
        <v>29</v>
      </c>
      <c r="C607" s="8" t="s">
        <v>31</v>
      </c>
      <c r="E607" s="8" t="s">
        <v>36</v>
      </c>
      <c r="F607" s="11"/>
    </row>
    <row r="608" spans="1:7" ht="18" customHeight="1" x14ac:dyDescent="0.25">
      <c r="A608" s="8"/>
      <c r="F608" s="11"/>
    </row>
    <row r="609" spans="1:7" ht="18" customHeight="1" x14ac:dyDescent="0.25">
      <c r="A609" s="8"/>
      <c r="F609" s="11"/>
    </row>
    <row r="610" spans="1:7" ht="18" customHeight="1" x14ac:dyDescent="0.25">
      <c r="A610" s="8"/>
      <c r="F610" s="11"/>
    </row>
    <row r="611" spans="1:7" ht="18" customHeight="1" x14ac:dyDescent="0.25">
      <c r="B611" s="28" t="s">
        <v>30</v>
      </c>
      <c r="C611" s="24" t="s">
        <v>32</v>
      </c>
      <c r="D611" s="24"/>
      <c r="E611" s="24" t="s">
        <v>3</v>
      </c>
      <c r="F611" s="45" t="s">
        <v>273</v>
      </c>
    </row>
    <row r="612" spans="1:7" ht="18" customHeight="1" x14ac:dyDescent="0.25">
      <c r="B612" s="8" t="s">
        <v>5</v>
      </c>
      <c r="C612" s="1" t="s">
        <v>33</v>
      </c>
      <c r="E612" s="1" t="s">
        <v>6</v>
      </c>
      <c r="F612" s="11" t="s">
        <v>37</v>
      </c>
    </row>
    <row r="615" spans="1:7" ht="18" customHeight="1" x14ac:dyDescent="0.25">
      <c r="A615" s="2" t="s">
        <v>0</v>
      </c>
      <c r="B615" s="3"/>
      <c r="C615" s="3"/>
      <c r="D615" s="3"/>
      <c r="E615" s="3"/>
      <c r="F615" s="9"/>
      <c r="G615" s="4"/>
    </row>
    <row r="616" spans="1:7" ht="18" customHeight="1" x14ac:dyDescent="0.25">
      <c r="A616" s="47" t="s">
        <v>621</v>
      </c>
      <c r="B616" s="48"/>
      <c r="C616" s="2"/>
      <c r="D616" s="2"/>
      <c r="E616" s="2"/>
      <c r="F616" s="10"/>
      <c r="G616" s="4"/>
    </row>
    <row r="617" spans="1:7" ht="18" customHeight="1" x14ac:dyDescent="0.25">
      <c r="A617" s="47"/>
      <c r="B617" s="48"/>
      <c r="C617" s="2"/>
      <c r="D617" s="2"/>
      <c r="E617" s="2"/>
      <c r="F617" s="10"/>
      <c r="G617" s="4"/>
    </row>
    <row r="618" spans="1:7" ht="18" customHeight="1" x14ac:dyDescent="0.25">
      <c r="A618" s="27" t="s">
        <v>622</v>
      </c>
      <c r="B618" s="27"/>
      <c r="C618" s="16"/>
      <c r="D618" s="16"/>
      <c r="E618" s="16"/>
      <c r="F618" s="21"/>
      <c r="G618" s="16"/>
    </row>
    <row r="619" spans="1:7" ht="18" customHeight="1" x14ac:dyDescent="0.25">
      <c r="A619" s="27" t="s">
        <v>623</v>
      </c>
      <c r="B619" s="27"/>
      <c r="C619" s="16"/>
      <c r="D619" s="16"/>
      <c r="E619" s="16"/>
      <c r="F619" s="21"/>
      <c r="G619" s="16"/>
    </row>
    <row r="620" spans="1:7" ht="18" customHeight="1" x14ac:dyDescent="0.25">
      <c r="A620" s="27" t="s">
        <v>617</v>
      </c>
      <c r="B620" s="27"/>
      <c r="C620" s="16"/>
      <c r="D620" s="16"/>
      <c r="E620" s="16"/>
      <c r="F620" s="21"/>
      <c r="G620" s="16"/>
    </row>
    <row r="621" spans="1:7" ht="18" customHeight="1" x14ac:dyDescent="0.25">
      <c r="F621" s="11"/>
    </row>
    <row r="622" spans="1:7" ht="18" customHeight="1" x14ac:dyDescent="0.25">
      <c r="A622" s="12" t="s">
        <v>13</v>
      </c>
      <c r="B622" s="13" t="s">
        <v>12</v>
      </c>
      <c r="C622" s="14" t="s">
        <v>15</v>
      </c>
      <c r="D622" s="14" t="s">
        <v>521</v>
      </c>
      <c r="E622" s="14" t="s">
        <v>1</v>
      </c>
      <c r="F622" s="22" t="s">
        <v>8</v>
      </c>
      <c r="G622" s="12" t="s">
        <v>2</v>
      </c>
    </row>
    <row r="623" spans="1:7" ht="18" customHeight="1" x14ac:dyDescent="0.25">
      <c r="A623" s="17">
        <v>1</v>
      </c>
      <c r="B623" s="18" t="s">
        <v>39</v>
      </c>
      <c r="C623" s="14"/>
      <c r="D623" s="14"/>
      <c r="E623" s="14"/>
      <c r="F623" s="19">
        <v>29166900</v>
      </c>
      <c r="G623" s="12"/>
    </row>
    <row r="624" spans="1:7" ht="18" customHeight="1" x14ac:dyDescent="0.25">
      <c r="A624" s="17">
        <v>2</v>
      </c>
      <c r="B624" s="18" t="s">
        <v>446</v>
      </c>
      <c r="C624" s="14"/>
      <c r="D624" s="14"/>
      <c r="E624" s="14"/>
      <c r="F624" s="19">
        <v>0</v>
      </c>
      <c r="G624" s="39"/>
    </row>
    <row r="625" spans="1:7" ht="18" customHeight="1" x14ac:dyDescent="0.25">
      <c r="A625" s="17">
        <v>3</v>
      </c>
      <c r="B625" s="18" t="s">
        <v>153</v>
      </c>
      <c r="C625" s="14"/>
      <c r="D625" s="14"/>
      <c r="E625" s="14"/>
      <c r="F625" s="19">
        <v>1024668</v>
      </c>
      <c r="G625" s="39"/>
    </row>
    <row r="626" spans="1:7" ht="18" customHeight="1" x14ac:dyDescent="0.25">
      <c r="A626" s="17">
        <v>4</v>
      </c>
      <c r="B626" s="18" t="s">
        <v>618</v>
      </c>
      <c r="C626" s="14"/>
      <c r="D626" s="14"/>
      <c r="E626" s="14"/>
      <c r="F626" s="19">
        <v>0</v>
      </c>
      <c r="G626" s="39"/>
    </row>
    <row r="627" spans="1:7" ht="18" customHeight="1" x14ac:dyDescent="0.25">
      <c r="A627" s="17">
        <v>5</v>
      </c>
      <c r="B627" s="18" t="s">
        <v>38</v>
      </c>
      <c r="C627" s="26"/>
      <c r="D627" s="26"/>
      <c r="E627" s="26"/>
      <c r="F627" s="19">
        <v>729173</v>
      </c>
      <c r="G627" s="40"/>
    </row>
    <row r="628" spans="1:7" ht="18" customHeight="1" x14ac:dyDescent="0.25">
      <c r="A628" s="17">
        <v>6</v>
      </c>
      <c r="B628" s="18" t="s">
        <v>227</v>
      </c>
      <c r="C628" s="26"/>
      <c r="D628" s="26"/>
      <c r="E628" s="26"/>
      <c r="F628" s="19">
        <v>0</v>
      </c>
      <c r="G628" s="40"/>
    </row>
    <row r="629" spans="1:7" ht="18" customHeight="1" x14ac:dyDescent="0.25">
      <c r="A629" s="17">
        <v>7</v>
      </c>
      <c r="B629" s="18" t="s">
        <v>548</v>
      </c>
      <c r="C629" s="26"/>
      <c r="D629" s="26"/>
      <c r="E629" s="26"/>
      <c r="F629" s="19">
        <v>6000</v>
      </c>
      <c r="G629" s="40"/>
    </row>
    <row r="630" spans="1:7" ht="18" customHeight="1" x14ac:dyDescent="0.25">
      <c r="A630" s="17">
        <v>8</v>
      </c>
      <c r="B630" s="18" t="s">
        <v>577</v>
      </c>
      <c r="C630" s="26"/>
      <c r="D630" s="26"/>
      <c r="E630" s="26"/>
      <c r="F630" s="19">
        <v>50000</v>
      </c>
      <c r="G630" s="40"/>
    </row>
    <row r="631" spans="1:7" ht="18" customHeight="1" x14ac:dyDescent="0.25">
      <c r="A631" s="17">
        <v>9</v>
      </c>
      <c r="B631" s="18" t="s">
        <v>41</v>
      </c>
      <c r="C631" s="26"/>
      <c r="D631" s="26"/>
      <c r="E631" s="26"/>
      <c r="F631" s="19">
        <v>767920</v>
      </c>
      <c r="G631" s="40"/>
    </row>
    <row r="632" spans="1:7" ht="18" customHeight="1" x14ac:dyDescent="0.25">
      <c r="A632" s="17">
        <v>10</v>
      </c>
      <c r="B632" s="18" t="s">
        <v>42</v>
      </c>
      <c r="C632" s="26"/>
      <c r="D632" s="26"/>
      <c r="E632" s="26"/>
      <c r="F632" s="19">
        <v>200000</v>
      </c>
      <c r="G632" s="40"/>
    </row>
    <row r="633" spans="1:7" ht="18" customHeight="1" x14ac:dyDescent="0.25">
      <c r="A633" s="17"/>
      <c r="B633" s="18"/>
      <c r="C633" s="26"/>
      <c r="D633" s="26"/>
      <c r="E633" s="26"/>
      <c r="F633" s="19"/>
      <c r="G633" s="49">
        <f>F623+F624+F625+F626+F627+F628+F629+F630+F631+F632</f>
        <v>31944661</v>
      </c>
    </row>
    <row r="634" spans="1:7" ht="18" customHeight="1" x14ac:dyDescent="0.25">
      <c r="A634" s="17">
        <v>11</v>
      </c>
      <c r="B634" s="18" t="s">
        <v>620</v>
      </c>
      <c r="C634" s="26"/>
      <c r="D634" s="35" t="s">
        <v>233</v>
      </c>
      <c r="E634" s="26"/>
      <c r="F634" s="19"/>
      <c r="G634" s="77">
        <v>33542000</v>
      </c>
    </row>
    <row r="635" spans="1:7" ht="18" customHeight="1" x14ac:dyDescent="0.25">
      <c r="A635" s="17">
        <v>12</v>
      </c>
      <c r="B635" s="18" t="s">
        <v>619</v>
      </c>
      <c r="C635" s="26"/>
      <c r="D635" s="35" t="s">
        <v>230</v>
      </c>
      <c r="E635" s="26"/>
      <c r="F635" s="19"/>
      <c r="G635" s="77">
        <v>25000000</v>
      </c>
    </row>
    <row r="636" spans="1:7" ht="18" customHeight="1" x14ac:dyDescent="0.25">
      <c r="A636" s="17">
        <v>13</v>
      </c>
      <c r="B636" s="18" t="s">
        <v>624</v>
      </c>
      <c r="C636" s="26"/>
      <c r="D636" s="35"/>
      <c r="E636" s="26" t="s">
        <v>611</v>
      </c>
      <c r="F636" s="19"/>
      <c r="G636" s="39">
        <v>10000000</v>
      </c>
    </row>
    <row r="637" spans="1:7" ht="18" customHeight="1" x14ac:dyDescent="0.25">
      <c r="A637" s="17">
        <v>14</v>
      </c>
      <c r="B637" s="18" t="s">
        <v>624</v>
      </c>
      <c r="C637" s="26"/>
      <c r="D637" s="35"/>
      <c r="E637" s="26" t="s">
        <v>611</v>
      </c>
      <c r="F637" s="19"/>
      <c r="G637" s="39">
        <v>8250000</v>
      </c>
    </row>
    <row r="638" spans="1:7" ht="18" customHeight="1" x14ac:dyDescent="0.25">
      <c r="A638" s="17">
        <v>15</v>
      </c>
      <c r="B638" s="18"/>
      <c r="C638" s="26"/>
      <c r="D638" s="26"/>
      <c r="E638" s="26"/>
      <c r="F638" s="19"/>
      <c r="G638" s="39">
        <v>0</v>
      </c>
    </row>
    <row r="639" spans="1:7" ht="18" customHeight="1" x14ac:dyDescent="0.25">
      <c r="A639" s="17">
        <v>16</v>
      </c>
      <c r="B639" s="18"/>
      <c r="C639" s="26"/>
      <c r="D639" s="26"/>
      <c r="E639" s="26"/>
      <c r="F639" s="19"/>
      <c r="G639" s="39">
        <v>0</v>
      </c>
    </row>
    <row r="640" spans="1:7" ht="18" customHeight="1" x14ac:dyDescent="0.25">
      <c r="A640" s="17"/>
      <c r="B640" s="18"/>
      <c r="C640" s="26"/>
      <c r="D640" s="26"/>
      <c r="E640" s="26"/>
      <c r="F640" s="19"/>
      <c r="G640" s="39">
        <v>0</v>
      </c>
    </row>
    <row r="641" spans="1:7" ht="18" customHeight="1" x14ac:dyDescent="0.25">
      <c r="A641" s="17"/>
      <c r="B641" s="18"/>
      <c r="C641" s="18"/>
      <c r="D641" s="18"/>
      <c r="E641" s="13" t="s">
        <v>43</v>
      </c>
      <c r="F641" s="19"/>
      <c r="G641" s="44">
        <f>G633+G634+G635+G636+G637</f>
        <v>108736661</v>
      </c>
    </row>
    <row r="642" spans="1:7" ht="18" customHeight="1" x14ac:dyDescent="0.25">
      <c r="A642" s="20"/>
      <c r="B642" s="16"/>
      <c r="C642" s="16"/>
      <c r="D642" s="16"/>
      <c r="E642" s="16"/>
      <c r="F642" s="21"/>
      <c r="G642" s="21"/>
    </row>
    <row r="643" spans="1:7" ht="18" customHeight="1" x14ac:dyDescent="0.25">
      <c r="A643" s="20"/>
      <c r="B643" s="16" t="s">
        <v>609</v>
      </c>
      <c r="C643" s="16"/>
      <c r="D643" s="16"/>
      <c r="E643" s="16"/>
      <c r="F643" s="21"/>
      <c r="G643" s="16"/>
    </row>
    <row r="644" spans="1:7" ht="18" customHeight="1" x14ac:dyDescent="0.25">
      <c r="A644" s="8"/>
      <c r="B644" s="8" t="s">
        <v>29</v>
      </c>
      <c r="C644" s="8" t="s">
        <v>31</v>
      </c>
      <c r="E644" s="8" t="s">
        <v>36</v>
      </c>
      <c r="F644" s="11"/>
    </row>
    <row r="645" spans="1:7" ht="18" customHeight="1" x14ac:dyDescent="0.25">
      <c r="A645" s="8"/>
      <c r="F645" s="11"/>
    </row>
    <row r="646" spans="1:7" ht="18" customHeight="1" x14ac:dyDescent="0.25">
      <c r="A646" s="8"/>
      <c r="F646" s="11"/>
    </row>
    <row r="647" spans="1:7" ht="18" customHeight="1" x14ac:dyDescent="0.25">
      <c r="A647" s="8"/>
      <c r="F647" s="11"/>
    </row>
    <row r="648" spans="1:7" ht="18" customHeight="1" x14ac:dyDescent="0.25">
      <c r="B648" s="28" t="s">
        <v>30</v>
      </c>
      <c r="C648" s="24" t="s">
        <v>32</v>
      </c>
      <c r="D648" s="24"/>
      <c r="E648" s="24" t="s">
        <v>3</v>
      </c>
      <c r="F648" s="45" t="s">
        <v>273</v>
      </c>
    </row>
    <row r="649" spans="1:7" ht="18" customHeight="1" x14ac:dyDescent="0.25">
      <c r="B649" s="8" t="s">
        <v>5</v>
      </c>
      <c r="C649" s="1" t="s">
        <v>33</v>
      </c>
      <c r="E649" s="1" t="s">
        <v>6</v>
      </c>
      <c r="F649" s="11" t="s">
        <v>37</v>
      </c>
    </row>
    <row r="654" spans="1:7" ht="24.95" customHeight="1" x14ac:dyDescent="0.25">
      <c r="A654" s="78" t="s">
        <v>0</v>
      </c>
      <c r="B654" s="79"/>
      <c r="C654" s="79"/>
      <c r="D654" s="79"/>
      <c r="E654" s="79"/>
      <c r="F654" s="80"/>
      <c r="G654" s="81"/>
    </row>
    <row r="655" spans="1:7" ht="24.95" customHeight="1" x14ac:dyDescent="0.3">
      <c r="A655" s="82" t="s">
        <v>621</v>
      </c>
      <c r="B655" s="83"/>
      <c r="C655" s="78"/>
      <c r="D655" s="78"/>
      <c r="E655" s="78"/>
      <c r="F655" s="84"/>
      <c r="G655" s="81"/>
    </row>
    <row r="656" spans="1:7" ht="24.95" customHeight="1" x14ac:dyDescent="0.3">
      <c r="A656" s="82"/>
      <c r="B656" s="83"/>
      <c r="C656" s="78"/>
      <c r="D656" s="78"/>
      <c r="E656" s="78"/>
      <c r="F656" s="84"/>
      <c r="G656" s="81"/>
    </row>
    <row r="657" spans="1:7" ht="24.95" customHeight="1" x14ac:dyDescent="0.3">
      <c r="A657" s="85" t="s">
        <v>625</v>
      </c>
      <c r="B657" s="85"/>
      <c r="C657" s="86"/>
      <c r="D657" s="86"/>
      <c r="E657" s="86"/>
      <c r="F657" s="87"/>
      <c r="G657" s="86"/>
    </row>
    <row r="658" spans="1:7" ht="24.95" customHeight="1" x14ac:dyDescent="0.3">
      <c r="A658" s="85" t="s">
        <v>645</v>
      </c>
      <c r="B658" s="85"/>
      <c r="C658" s="86"/>
      <c r="D658" s="86"/>
      <c r="E658" s="86"/>
      <c r="F658" s="87"/>
      <c r="G658" s="86"/>
    </row>
    <row r="659" spans="1:7" ht="24.95" customHeight="1" x14ac:dyDescent="0.3">
      <c r="A659" s="85" t="s">
        <v>646</v>
      </c>
      <c r="B659" s="85"/>
      <c r="C659" s="86"/>
      <c r="D659" s="86"/>
      <c r="E659" s="86"/>
      <c r="F659" s="87"/>
      <c r="G659" s="86"/>
    </row>
    <row r="660" spans="1:7" ht="24.95" customHeight="1" x14ac:dyDescent="0.3">
      <c r="A660" s="85"/>
      <c r="B660" s="85"/>
      <c r="C660" s="86"/>
      <c r="D660" s="86"/>
      <c r="E660" s="86"/>
      <c r="F660" s="87"/>
      <c r="G660" s="86"/>
    </row>
    <row r="661" spans="1:7" ht="24.95" customHeight="1" x14ac:dyDescent="0.3">
      <c r="A661" s="88" t="s">
        <v>13</v>
      </c>
      <c r="B661" s="89" t="s">
        <v>12</v>
      </c>
      <c r="C661" s="90" t="s">
        <v>258</v>
      </c>
      <c r="D661" s="90" t="s">
        <v>260</v>
      </c>
      <c r="E661" s="90" t="s">
        <v>1</v>
      </c>
      <c r="F661" s="91" t="s">
        <v>8</v>
      </c>
      <c r="G661" s="88" t="s">
        <v>2</v>
      </c>
    </row>
    <row r="662" spans="1:7" ht="24.95" customHeight="1" x14ac:dyDescent="0.3">
      <c r="A662" s="92">
        <v>1</v>
      </c>
      <c r="B662" s="93" t="s">
        <v>39</v>
      </c>
      <c r="C662" s="90"/>
      <c r="D662" s="90"/>
      <c r="E662" s="90"/>
      <c r="F662" s="94">
        <v>26326860</v>
      </c>
      <c r="G662" s="88"/>
    </row>
    <row r="663" spans="1:7" ht="24.95" customHeight="1" x14ac:dyDescent="0.3">
      <c r="A663" s="92">
        <v>2</v>
      </c>
      <c r="B663" s="93" t="s">
        <v>446</v>
      </c>
      <c r="C663" s="90"/>
      <c r="D663" s="90"/>
      <c r="E663" s="90"/>
      <c r="F663" s="94">
        <v>0</v>
      </c>
      <c r="G663" s="95"/>
    </row>
    <row r="664" spans="1:7" ht="24.95" customHeight="1" x14ac:dyDescent="0.3">
      <c r="A664" s="92">
        <v>3</v>
      </c>
      <c r="B664" s="93" t="s">
        <v>153</v>
      </c>
      <c r="C664" s="90"/>
      <c r="D664" s="90"/>
      <c r="E664" s="90"/>
      <c r="F664" s="94">
        <v>0</v>
      </c>
      <c r="G664" s="95"/>
    </row>
    <row r="665" spans="1:7" ht="24.95" customHeight="1" x14ac:dyDescent="0.3">
      <c r="A665" s="92">
        <v>4</v>
      </c>
      <c r="B665" s="93" t="s">
        <v>618</v>
      </c>
      <c r="C665" s="90"/>
      <c r="D665" s="90"/>
      <c r="E665" s="90"/>
      <c r="F665" s="94">
        <v>0</v>
      </c>
      <c r="G665" s="95"/>
    </row>
    <row r="666" spans="1:7" ht="24.95" customHeight="1" x14ac:dyDescent="0.3">
      <c r="A666" s="92">
        <v>5</v>
      </c>
      <c r="B666" s="93" t="s">
        <v>38</v>
      </c>
      <c r="C666" s="90"/>
      <c r="D666" s="96"/>
      <c r="E666" s="96"/>
      <c r="F666" s="94">
        <v>658172</v>
      </c>
      <c r="G666" s="97"/>
    </row>
    <row r="667" spans="1:7" ht="24.95" customHeight="1" x14ac:dyDescent="0.3">
      <c r="A667" s="92">
        <v>6</v>
      </c>
      <c r="B667" s="93" t="s">
        <v>227</v>
      </c>
      <c r="C667" s="90"/>
      <c r="D667" s="96"/>
      <c r="E667" s="96"/>
      <c r="F667" s="94">
        <v>0</v>
      </c>
      <c r="G667" s="97"/>
    </row>
    <row r="668" spans="1:7" ht="24.95" customHeight="1" x14ac:dyDescent="0.3">
      <c r="A668" s="92">
        <v>7</v>
      </c>
      <c r="B668" s="93" t="s">
        <v>548</v>
      </c>
      <c r="C668" s="90"/>
      <c r="D668" s="96"/>
      <c r="E668" s="96"/>
      <c r="F668" s="94">
        <v>0</v>
      </c>
      <c r="G668" s="97"/>
    </row>
    <row r="669" spans="1:7" ht="24.95" customHeight="1" x14ac:dyDescent="0.3">
      <c r="A669" s="92">
        <v>8</v>
      </c>
      <c r="B669" s="93" t="s">
        <v>577</v>
      </c>
      <c r="C669" s="90"/>
      <c r="D669" s="96"/>
      <c r="E669" s="96"/>
      <c r="F669" s="94">
        <v>0</v>
      </c>
      <c r="G669" s="97"/>
    </row>
    <row r="670" spans="1:7" ht="24.95" customHeight="1" x14ac:dyDescent="0.3">
      <c r="A670" s="92">
        <v>9</v>
      </c>
      <c r="B670" s="93" t="s">
        <v>41</v>
      </c>
      <c r="C670" s="90"/>
      <c r="D670" s="96"/>
      <c r="E670" s="96"/>
      <c r="F670" s="94">
        <v>1200000</v>
      </c>
      <c r="G670" s="97"/>
    </row>
    <row r="671" spans="1:7" ht="24.95" customHeight="1" x14ac:dyDescent="0.3">
      <c r="A671" s="92">
        <v>10</v>
      </c>
      <c r="B671" s="93" t="s">
        <v>42</v>
      </c>
      <c r="C671" s="90"/>
      <c r="D671" s="96"/>
      <c r="E671" s="96"/>
      <c r="F671" s="94">
        <v>200000</v>
      </c>
      <c r="G671" s="97"/>
    </row>
    <row r="672" spans="1:7" ht="24.95" customHeight="1" x14ac:dyDescent="0.3">
      <c r="A672" s="92"/>
      <c r="B672" s="93"/>
      <c r="C672" s="90"/>
      <c r="D672" s="96"/>
      <c r="E672" s="96"/>
      <c r="F672" s="94"/>
      <c r="G672" s="98">
        <f>F662+F663+F664+F665+F666+F667+F668+F669+F670+F671</f>
        <v>28385032</v>
      </c>
    </row>
    <row r="673" spans="1:7" ht="24.95" customHeight="1" x14ac:dyDescent="0.3">
      <c r="A673" s="92">
        <v>11</v>
      </c>
      <c r="B673" s="93" t="s">
        <v>620</v>
      </c>
      <c r="C673" s="90"/>
      <c r="D673" s="99" t="s">
        <v>233</v>
      </c>
      <c r="E673" s="96"/>
      <c r="F673" s="94"/>
      <c r="G673" s="100">
        <v>37500000</v>
      </c>
    </row>
    <row r="674" spans="1:7" ht="24.95" customHeight="1" x14ac:dyDescent="0.3">
      <c r="A674" s="92">
        <v>12</v>
      </c>
      <c r="B674" s="93" t="s">
        <v>619</v>
      </c>
      <c r="C674" s="90"/>
      <c r="D674" s="99" t="s">
        <v>230</v>
      </c>
      <c r="E674" s="96"/>
      <c r="F674" s="94"/>
      <c r="G674" s="100">
        <v>6960000</v>
      </c>
    </row>
    <row r="675" spans="1:7" ht="24.95" customHeight="1" x14ac:dyDescent="0.3">
      <c r="A675" s="92">
        <v>13</v>
      </c>
      <c r="B675" s="93" t="s">
        <v>626</v>
      </c>
      <c r="C675" s="101" t="s">
        <v>627</v>
      </c>
      <c r="D675" s="99"/>
      <c r="E675" s="96"/>
      <c r="F675" s="94"/>
      <c r="G675" s="100">
        <v>3039100</v>
      </c>
    </row>
    <row r="676" spans="1:7" ht="24.95" customHeight="1" x14ac:dyDescent="0.3">
      <c r="A676" s="92">
        <v>14</v>
      </c>
      <c r="B676" s="93" t="s">
        <v>628</v>
      </c>
      <c r="C676" s="101" t="s">
        <v>629</v>
      </c>
      <c r="D676" s="99"/>
      <c r="E676" s="96"/>
      <c r="F676" s="94"/>
      <c r="G676" s="100">
        <v>6191100</v>
      </c>
    </row>
    <row r="677" spans="1:7" ht="24.95" customHeight="1" x14ac:dyDescent="0.3">
      <c r="A677" s="92">
        <v>15</v>
      </c>
      <c r="B677" s="93" t="s">
        <v>630</v>
      </c>
      <c r="C677" s="90" t="s">
        <v>631</v>
      </c>
      <c r="D677" s="99"/>
      <c r="E677" s="96"/>
      <c r="F677" s="94"/>
      <c r="G677" s="100">
        <v>4095600</v>
      </c>
    </row>
    <row r="678" spans="1:7" ht="24.95" customHeight="1" x14ac:dyDescent="0.3">
      <c r="A678" s="92">
        <v>16</v>
      </c>
      <c r="B678" s="93" t="s">
        <v>632</v>
      </c>
      <c r="C678" s="101" t="s">
        <v>633</v>
      </c>
      <c r="D678" s="99"/>
      <c r="E678" s="96"/>
      <c r="F678" s="94"/>
      <c r="G678" s="95">
        <v>7293650</v>
      </c>
    </row>
    <row r="679" spans="1:7" ht="24.95" customHeight="1" x14ac:dyDescent="0.3">
      <c r="A679" s="92">
        <v>17</v>
      </c>
      <c r="B679" s="93" t="s">
        <v>634</v>
      </c>
      <c r="C679" s="101" t="s">
        <v>635</v>
      </c>
      <c r="D679" s="99"/>
      <c r="E679" s="96"/>
      <c r="F679" s="94"/>
      <c r="G679" s="95">
        <v>1964000</v>
      </c>
    </row>
    <row r="680" spans="1:7" ht="24.95" customHeight="1" x14ac:dyDescent="0.3">
      <c r="A680" s="92">
        <v>18</v>
      </c>
      <c r="B680" s="93" t="s">
        <v>634</v>
      </c>
      <c r="C680" s="101" t="s">
        <v>636</v>
      </c>
      <c r="D680" s="96"/>
      <c r="E680" s="96"/>
      <c r="F680" s="94"/>
      <c r="G680" s="95">
        <v>3058550</v>
      </c>
    </row>
    <row r="681" spans="1:7" ht="24.95" customHeight="1" x14ac:dyDescent="0.3">
      <c r="A681" s="92">
        <v>19</v>
      </c>
      <c r="B681" s="93" t="s">
        <v>637</v>
      </c>
      <c r="C681" s="90"/>
      <c r="D681" s="96"/>
      <c r="E681" s="96" t="s">
        <v>611</v>
      </c>
      <c r="F681" s="94"/>
      <c r="G681" s="95">
        <v>2004000</v>
      </c>
    </row>
    <row r="682" spans="1:7" ht="24.95" customHeight="1" x14ac:dyDescent="0.3">
      <c r="A682" s="92">
        <v>20</v>
      </c>
      <c r="B682" s="93" t="s">
        <v>641</v>
      </c>
      <c r="C682" s="90" t="s">
        <v>642</v>
      </c>
      <c r="D682" s="96"/>
      <c r="E682" s="96" t="s">
        <v>611</v>
      </c>
      <c r="F682" s="94"/>
      <c r="G682" s="95">
        <v>5000000</v>
      </c>
    </row>
    <row r="683" spans="1:7" ht="24.95" customHeight="1" x14ac:dyDescent="0.3">
      <c r="A683" s="92">
        <v>21</v>
      </c>
      <c r="B683" s="93" t="s">
        <v>641</v>
      </c>
      <c r="C683" s="90" t="s">
        <v>643</v>
      </c>
      <c r="D683" s="96"/>
      <c r="E683" s="96" t="s">
        <v>611</v>
      </c>
      <c r="F683" s="94"/>
      <c r="G683" s="95">
        <v>5000000</v>
      </c>
    </row>
    <row r="684" spans="1:7" ht="24.95" customHeight="1" x14ac:dyDescent="0.3">
      <c r="A684" s="92">
        <v>22</v>
      </c>
      <c r="B684" s="93" t="s">
        <v>644</v>
      </c>
      <c r="C684" s="90"/>
      <c r="D684" s="96"/>
      <c r="E684" s="96" t="s">
        <v>611</v>
      </c>
      <c r="F684" s="94"/>
      <c r="G684" s="95">
        <v>6319000</v>
      </c>
    </row>
    <row r="685" spans="1:7" ht="24.95" customHeight="1" x14ac:dyDescent="0.3">
      <c r="A685" s="92">
        <v>23</v>
      </c>
      <c r="B685" s="93" t="s">
        <v>638</v>
      </c>
      <c r="C685" s="90"/>
      <c r="D685" s="96"/>
      <c r="E685" s="96" t="s">
        <v>611</v>
      </c>
      <c r="F685" s="94"/>
      <c r="G685" s="95">
        <f>150000000-G672-G673-G674-G675-G676-G677-G678-G679-G680-G681-G682-G683-G684-G686</f>
        <v>33179900</v>
      </c>
    </row>
    <row r="686" spans="1:7" ht="24.95" customHeight="1" x14ac:dyDescent="0.3">
      <c r="A686" s="92">
        <v>24</v>
      </c>
      <c r="B686" s="93" t="s">
        <v>639</v>
      </c>
      <c r="C686" s="90"/>
      <c r="D686" s="99" t="s">
        <v>640</v>
      </c>
      <c r="E686" s="96"/>
      <c r="F686" s="94"/>
      <c r="G686" s="95">
        <v>10068</v>
      </c>
    </row>
    <row r="687" spans="1:7" ht="24.95" customHeight="1" x14ac:dyDescent="0.3">
      <c r="A687" s="92"/>
      <c r="B687" s="93"/>
      <c r="C687" s="90"/>
      <c r="D687" s="99"/>
      <c r="E687" s="96"/>
      <c r="F687" s="94"/>
      <c r="G687" s="95"/>
    </row>
    <row r="688" spans="1:7" ht="24.95" customHeight="1" x14ac:dyDescent="0.3">
      <c r="A688" s="92"/>
      <c r="B688" s="93"/>
      <c r="C688" s="93"/>
      <c r="D688" s="93"/>
      <c r="E688" s="89" t="s">
        <v>43</v>
      </c>
      <c r="F688" s="94"/>
      <c r="G688" s="102">
        <f>G672+G673+G674+G675+G676+G677+G678+G679+G680+G681+G682+G683+G684+G685+G686</f>
        <v>150000000</v>
      </c>
    </row>
    <row r="689" spans="1:7" ht="24.95" customHeight="1" x14ac:dyDescent="0.3">
      <c r="A689" s="103"/>
      <c r="B689" s="86"/>
      <c r="C689" s="86"/>
      <c r="D689" s="86"/>
      <c r="E689" s="86"/>
      <c r="F689" s="87"/>
      <c r="G689" s="87"/>
    </row>
    <row r="690" spans="1:7" ht="24.95" customHeight="1" x14ac:dyDescent="0.3">
      <c r="A690" s="103"/>
      <c r="B690" s="86" t="s">
        <v>609</v>
      </c>
      <c r="C690" s="86"/>
      <c r="D690" s="86"/>
      <c r="E690" s="86"/>
      <c r="F690" s="87"/>
      <c r="G690" s="86"/>
    </row>
    <row r="691" spans="1:7" ht="24.95" customHeight="1" x14ac:dyDescent="0.3">
      <c r="A691" s="103"/>
      <c r="B691" s="103" t="s">
        <v>29</v>
      </c>
      <c r="C691" s="103" t="s">
        <v>31</v>
      </c>
      <c r="D691" s="86"/>
      <c r="E691" s="103" t="s">
        <v>36</v>
      </c>
      <c r="F691" s="87"/>
      <c r="G691" s="86"/>
    </row>
    <row r="692" spans="1:7" ht="24.95" customHeight="1" x14ac:dyDescent="0.3">
      <c r="A692" s="103"/>
      <c r="B692" s="86"/>
      <c r="C692" s="86"/>
      <c r="D692" s="86"/>
      <c r="E692" s="86"/>
      <c r="F692" s="87"/>
      <c r="G692" s="86"/>
    </row>
    <row r="693" spans="1:7" ht="24.95" customHeight="1" x14ac:dyDescent="0.3">
      <c r="A693" s="103"/>
      <c r="B693" s="86"/>
      <c r="C693" s="86"/>
      <c r="D693" s="86"/>
      <c r="E693" s="86"/>
      <c r="F693" s="87"/>
      <c r="G693" s="86"/>
    </row>
    <row r="694" spans="1:7" ht="24.95" customHeight="1" x14ac:dyDescent="0.3">
      <c r="A694" s="103"/>
      <c r="B694" s="86"/>
      <c r="C694" s="86"/>
      <c r="D694" s="86"/>
      <c r="E694" s="86"/>
      <c r="F694" s="87"/>
      <c r="G694" s="86"/>
    </row>
    <row r="695" spans="1:7" ht="24.95" customHeight="1" x14ac:dyDescent="0.3">
      <c r="A695" s="86"/>
      <c r="B695" s="104" t="s">
        <v>30</v>
      </c>
      <c r="C695" s="105" t="s">
        <v>32</v>
      </c>
      <c r="D695" s="105"/>
      <c r="E695" s="105" t="s">
        <v>3</v>
      </c>
      <c r="F695" s="106" t="s">
        <v>273</v>
      </c>
      <c r="G695" s="86"/>
    </row>
    <row r="696" spans="1:7" ht="24.95" customHeight="1" x14ac:dyDescent="0.3">
      <c r="A696" s="86"/>
      <c r="B696" s="103" t="s">
        <v>5</v>
      </c>
      <c r="C696" s="86" t="s">
        <v>33</v>
      </c>
      <c r="D696" s="86"/>
      <c r="E696" s="86" t="s">
        <v>6</v>
      </c>
      <c r="F696" s="87" t="s">
        <v>37</v>
      </c>
      <c r="G696" s="86"/>
    </row>
    <row r="697" spans="1:7" ht="24.95" customHeight="1" x14ac:dyDescent="0.3">
      <c r="A697" s="86"/>
      <c r="B697" s="86"/>
      <c r="C697" s="86"/>
      <c r="D697" s="86"/>
      <c r="E697" s="86"/>
      <c r="F697" s="86"/>
      <c r="G697" s="86"/>
    </row>
    <row r="698" spans="1:7" ht="17.100000000000001" customHeight="1" x14ac:dyDescent="0.25"/>
  </sheetData>
  <pageMargins left="0.7" right="0.7" top="0.75" bottom="0.75" header="0.3" footer="0.3"/>
  <pageSetup paperSize="5" scale="85" orientation="landscape" horizontalDpi="4294967293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9"/>
  <sheetViews>
    <sheetView topLeftCell="A83" workbookViewId="0">
      <selection activeCell="D94" sqref="D94"/>
    </sheetView>
  </sheetViews>
  <sheetFormatPr defaultRowHeight="15" x14ac:dyDescent="0.25"/>
  <cols>
    <col min="1" max="1" width="7.140625" style="1" customWidth="1"/>
    <col min="2" max="2" width="63.42578125" style="1" customWidth="1"/>
    <col min="3" max="3" width="25" style="1" customWidth="1"/>
    <col min="4" max="4" width="22.7109375" style="1" customWidth="1"/>
    <col min="5" max="5" width="25" style="1" customWidth="1"/>
    <col min="6" max="6" width="17.42578125" style="1" customWidth="1"/>
    <col min="7" max="7" width="18.28515625" style="1" customWidth="1"/>
    <col min="8" max="16384" width="9.140625" style="1"/>
  </cols>
  <sheetData>
    <row r="1" spans="1:7" ht="20.100000000000001" customHeight="1" x14ac:dyDescent="0.25"/>
    <row r="2" spans="1:7" ht="20.100000000000001" customHeight="1" x14ac:dyDescent="0.25">
      <c r="A2" s="2" t="s">
        <v>0</v>
      </c>
      <c r="B2" s="3"/>
      <c r="C2" s="3"/>
      <c r="D2" s="3"/>
      <c r="E2" s="3"/>
      <c r="F2" s="9"/>
      <c r="G2" s="4"/>
    </row>
    <row r="3" spans="1:7" ht="20.100000000000001" customHeight="1" x14ac:dyDescent="0.25">
      <c r="A3" s="47" t="s">
        <v>653</v>
      </c>
      <c r="B3" s="48"/>
      <c r="C3" s="2"/>
      <c r="D3" s="2"/>
      <c r="E3" s="2"/>
      <c r="F3" s="10"/>
      <c r="G3" s="4"/>
    </row>
    <row r="4" spans="1:7" ht="20.100000000000001" customHeight="1" x14ac:dyDescent="0.25">
      <c r="A4" s="47"/>
      <c r="B4" s="48"/>
      <c r="C4" s="2"/>
      <c r="D4" s="2"/>
      <c r="E4" s="2"/>
      <c r="F4" s="10"/>
      <c r="G4" s="4"/>
    </row>
    <row r="5" spans="1:7" ht="20.100000000000001" customHeight="1" x14ac:dyDescent="0.25">
      <c r="A5" s="27" t="s">
        <v>647</v>
      </c>
      <c r="B5" s="27"/>
      <c r="C5" s="16"/>
      <c r="D5" s="16"/>
      <c r="E5" s="16"/>
      <c r="F5" s="21"/>
      <c r="G5" s="16"/>
    </row>
    <row r="6" spans="1:7" ht="20.100000000000001" customHeight="1" x14ac:dyDescent="0.25">
      <c r="A6" s="27" t="s">
        <v>648</v>
      </c>
      <c r="B6" s="27"/>
      <c r="C6" s="16"/>
      <c r="D6" s="16"/>
      <c r="E6" s="16"/>
      <c r="F6" s="21"/>
      <c r="G6" s="16"/>
    </row>
    <row r="7" spans="1:7" ht="20.100000000000001" customHeight="1" x14ac:dyDescent="0.25">
      <c r="A7" s="27" t="s">
        <v>649</v>
      </c>
      <c r="B7" s="27"/>
      <c r="C7" s="16"/>
      <c r="D7" s="16"/>
      <c r="E7" s="16"/>
      <c r="F7" s="21"/>
      <c r="G7" s="16"/>
    </row>
    <row r="8" spans="1:7" ht="20.100000000000001" customHeight="1" x14ac:dyDescent="0.25">
      <c r="F8" s="11"/>
    </row>
    <row r="9" spans="1:7" ht="20.100000000000001" customHeight="1" x14ac:dyDescent="0.25">
      <c r="A9" s="12" t="s">
        <v>13</v>
      </c>
      <c r="B9" s="13" t="s">
        <v>12</v>
      </c>
      <c r="C9" s="14" t="s">
        <v>15</v>
      </c>
      <c r="D9" s="14" t="s">
        <v>497</v>
      </c>
      <c r="E9" s="14" t="s">
        <v>1</v>
      </c>
      <c r="F9" s="22" t="s">
        <v>8</v>
      </c>
      <c r="G9" s="12" t="s">
        <v>2</v>
      </c>
    </row>
    <row r="10" spans="1:7" ht="20.100000000000001" customHeight="1" x14ac:dyDescent="0.25">
      <c r="A10" s="17">
        <v>1</v>
      </c>
      <c r="B10" s="18" t="s">
        <v>39</v>
      </c>
      <c r="C10" s="14"/>
      <c r="D10" s="14"/>
      <c r="E10" s="14"/>
      <c r="F10" s="19">
        <v>21870477</v>
      </c>
      <c r="G10" s="12"/>
    </row>
    <row r="11" spans="1:7" ht="20.100000000000001" customHeight="1" x14ac:dyDescent="0.25">
      <c r="A11" s="17">
        <v>2</v>
      </c>
      <c r="B11" s="18" t="s">
        <v>446</v>
      </c>
      <c r="C11" s="14"/>
      <c r="D11" s="14"/>
      <c r="E11" s="14"/>
      <c r="F11" s="19">
        <v>0</v>
      </c>
      <c r="G11" s="39"/>
    </row>
    <row r="12" spans="1:7" ht="20.100000000000001" customHeight="1" x14ac:dyDescent="0.25">
      <c r="A12" s="17">
        <v>3</v>
      </c>
      <c r="B12" s="18" t="s">
        <v>153</v>
      </c>
      <c r="C12" s="14"/>
      <c r="D12" s="14"/>
      <c r="E12" s="14"/>
      <c r="F12" s="19">
        <v>4221015</v>
      </c>
      <c r="G12" s="39"/>
    </row>
    <row r="13" spans="1:7" ht="20.100000000000001" customHeight="1" x14ac:dyDescent="0.25">
      <c r="A13" s="17">
        <v>4</v>
      </c>
      <c r="B13" s="18" t="s">
        <v>384</v>
      </c>
      <c r="C13" s="14"/>
      <c r="D13" s="14"/>
      <c r="E13" s="14"/>
      <c r="F13" s="19">
        <v>0</v>
      </c>
      <c r="G13" s="39"/>
    </row>
    <row r="14" spans="1:7" ht="20.100000000000001" customHeight="1" x14ac:dyDescent="0.25">
      <c r="A14" s="17">
        <v>5</v>
      </c>
      <c r="B14" s="18" t="s">
        <v>38</v>
      </c>
      <c r="C14" s="26"/>
      <c r="D14" s="26"/>
      <c r="E14" s="26"/>
      <c r="F14" s="19">
        <v>546762</v>
      </c>
      <c r="G14" s="40"/>
    </row>
    <row r="15" spans="1:7" ht="20.100000000000001" customHeight="1" x14ac:dyDescent="0.25">
      <c r="A15" s="17">
        <v>6</v>
      </c>
      <c r="B15" s="18" t="s">
        <v>227</v>
      </c>
      <c r="C15" s="26"/>
      <c r="D15" s="26"/>
      <c r="E15" s="26"/>
      <c r="F15" s="19">
        <v>100645</v>
      </c>
      <c r="G15" s="40"/>
    </row>
    <row r="16" spans="1:7" ht="20.100000000000001" customHeight="1" x14ac:dyDescent="0.25">
      <c r="A16" s="17">
        <v>7</v>
      </c>
      <c r="B16" s="18" t="s">
        <v>548</v>
      </c>
      <c r="C16" s="26"/>
      <c r="D16" s="26"/>
      <c r="E16" s="26"/>
      <c r="F16" s="19">
        <v>6000</v>
      </c>
      <c r="G16" s="40"/>
    </row>
    <row r="17" spans="1:7" ht="20.100000000000001" customHeight="1" x14ac:dyDescent="0.25">
      <c r="A17" s="17">
        <v>8</v>
      </c>
      <c r="B17" s="18" t="s">
        <v>41</v>
      </c>
      <c r="C17" s="26"/>
      <c r="D17" s="26"/>
      <c r="E17" s="26"/>
      <c r="F17" s="19">
        <v>281205</v>
      </c>
      <c r="G17" s="40"/>
    </row>
    <row r="18" spans="1:7" ht="20.100000000000001" customHeight="1" x14ac:dyDescent="0.25">
      <c r="A18" s="17">
        <v>9</v>
      </c>
      <c r="B18" s="18" t="s">
        <v>42</v>
      </c>
      <c r="C18" s="26"/>
      <c r="D18" s="26"/>
      <c r="E18" s="26"/>
      <c r="F18" s="19">
        <v>200000</v>
      </c>
      <c r="G18" s="40"/>
    </row>
    <row r="19" spans="1:7" ht="20.100000000000001" customHeight="1" x14ac:dyDescent="0.25">
      <c r="A19" s="17"/>
      <c r="B19" s="18"/>
      <c r="C19" s="26"/>
      <c r="D19" s="26"/>
      <c r="E19" s="26"/>
      <c r="F19" s="19"/>
      <c r="G19" s="49">
        <f>F10+F11+F12+F13+F14+F15+F16+F17+F18</f>
        <v>27226104</v>
      </c>
    </row>
    <row r="20" spans="1:7" ht="20.100000000000001" customHeight="1" x14ac:dyDescent="0.25">
      <c r="A20" s="17">
        <v>10</v>
      </c>
      <c r="B20" s="18" t="s">
        <v>651</v>
      </c>
      <c r="C20" s="26"/>
      <c r="D20" s="35" t="s">
        <v>233</v>
      </c>
      <c r="E20" s="26"/>
      <c r="F20" s="19"/>
      <c r="G20" s="39">
        <v>17500000</v>
      </c>
    </row>
    <row r="21" spans="1:7" ht="20.100000000000001" customHeight="1" x14ac:dyDescent="0.25">
      <c r="A21" s="17">
        <v>11</v>
      </c>
      <c r="B21" s="18"/>
      <c r="C21" s="26"/>
      <c r="D21" s="35"/>
      <c r="E21" s="26"/>
      <c r="F21" s="19"/>
      <c r="G21" s="39">
        <v>0</v>
      </c>
    </row>
    <row r="22" spans="1:7" ht="20.100000000000001" customHeight="1" x14ac:dyDescent="0.25">
      <c r="A22" s="17"/>
      <c r="B22" s="18"/>
      <c r="C22" s="26"/>
      <c r="D22" s="26"/>
      <c r="E22" s="26"/>
      <c r="F22" s="19"/>
      <c r="G22" s="39">
        <v>0</v>
      </c>
    </row>
    <row r="23" spans="1:7" ht="20.100000000000001" customHeight="1" x14ac:dyDescent="0.25">
      <c r="A23" s="17"/>
      <c r="B23" s="18"/>
      <c r="C23" s="26"/>
      <c r="D23" s="26"/>
      <c r="E23" s="26"/>
      <c r="F23" s="19"/>
      <c r="G23" s="39">
        <v>0</v>
      </c>
    </row>
    <row r="24" spans="1:7" ht="20.100000000000001" customHeight="1" x14ac:dyDescent="0.25">
      <c r="A24" s="17"/>
      <c r="B24" s="18"/>
      <c r="C24" s="18"/>
      <c r="D24" s="18"/>
      <c r="E24" s="13" t="s">
        <v>43</v>
      </c>
      <c r="F24" s="19"/>
      <c r="G24" s="44">
        <f>G19+G20+G21+G22+G23</f>
        <v>44726104</v>
      </c>
    </row>
    <row r="25" spans="1:7" ht="20.100000000000001" customHeight="1" x14ac:dyDescent="0.25">
      <c r="A25" s="20"/>
      <c r="B25" s="16"/>
      <c r="C25" s="16"/>
      <c r="D25" s="16"/>
      <c r="E25" s="16"/>
      <c r="F25" s="21"/>
      <c r="G25" s="21"/>
    </row>
    <row r="26" spans="1:7" ht="20.100000000000001" customHeight="1" x14ac:dyDescent="0.25">
      <c r="A26" s="20"/>
      <c r="B26" s="16" t="s">
        <v>652</v>
      </c>
      <c r="C26" s="16"/>
      <c r="D26" s="16"/>
      <c r="E26" s="16"/>
      <c r="F26" s="21"/>
      <c r="G26" s="16"/>
    </row>
    <row r="27" spans="1:7" ht="20.100000000000001" customHeight="1" x14ac:dyDescent="0.25">
      <c r="A27" s="8"/>
      <c r="B27" s="8" t="s">
        <v>29</v>
      </c>
      <c r="C27" s="8" t="s">
        <v>31</v>
      </c>
      <c r="E27" s="8" t="s">
        <v>36</v>
      </c>
      <c r="F27" s="11"/>
    </row>
    <row r="28" spans="1:7" ht="20.100000000000001" customHeight="1" x14ac:dyDescent="0.25">
      <c r="A28" s="8"/>
      <c r="F28" s="11"/>
    </row>
    <row r="29" spans="1:7" ht="20.100000000000001" customHeight="1" x14ac:dyDescent="0.25">
      <c r="A29" s="8"/>
      <c r="F29" s="11"/>
    </row>
    <row r="30" spans="1:7" x14ac:dyDescent="0.25">
      <c r="A30" s="8"/>
      <c r="F30" s="11"/>
    </row>
    <row r="31" spans="1:7" x14ac:dyDescent="0.25">
      <c r="B31" s="28" t="s">
        <v>30</v>
      </c>
      <c r="C31" s="24" t="s">
        <v>32</v>
      </c>
      <c r="D31" s="24"/>
      <c r="E31" s="24" t="s">
        <v>3</v>
      </c>
      <c r="F31" s="45" t="s">
        <v>273</v>
      </c>
    </row>
    <row r="32" spans="1:7" x14ac:dyDescent="0.25">
      <c r="B32" s="8" t="s">
        <v>5</v>
      </c>
      <c r="C32" s="1" t="s">
        <v>33</v>
      </c>
      <c r="E32" s="1" t="s">
        <v>6</v>
      </c>
      <c r="F32" s="11" t="s">
        <v>37</v>
      </c>
    </row>
    <row r="39" spans="1:7" ht="20.100000000000001" customHeight="1" x14ac:dyDescent="0.25">
      <c r="A39" s="2" t="s">
        <v>0</v>
      </c>
      <c r="B39" s="3"/>
      <c r="C39" s="3"/>
      <c r="D39" s="3"/>
      <c r="E39" s="3"/>
      <c r="F39" s="9"/>
      <c r="G39" s="4"/>
    </row>
    <row r="40" spans="1:7" ht="20.100000000000001" customHeight="1" x14ac:dyDescent="0.25">
      <c r="A40" s="47" t="s">
        <v>659</v>
      </c>
      <c r="B40" s="48"/>
      <c r="C40" s="2"/>
      <c r="D40" s="2"/>
      <c r="E40" s="2"/>
      <c r="F40" s="10"/>
      <c r="G40" s="4"/>
    </row>
    <row r="41" spans="1:7" ht="20.100000000000001" customHeight="1" x14ac:dyDescent="0.25">
      <c r="A41" s="47"/>
      <c r="B41" s="48"/>
      <c r="C41" s="2"/>
      <c r="D41" s="2"/>
      <c r="E41" s="2"/>
      <c r="F41" s="10"/>
      <c r="G41" s="4"/>
    </row>
    <row r="42" spans="1:7" ht="20.100000000000001" customHeight="1" x14ac:dyDescent="0.25">
      <c r="A42" s="27" t="s">
        <v>647</v>
      </c>
      <c r="B42" s="27"/>
      <c r="C42" s="16"/>
      <c r="D42" s="16"/>
      <c r="E42" s="16"/>
      <c r="F42" s="21"/>
      <c r="G42" s="16"/>
    </row>
    <row r="43" spans="1:7" ht="20.100000000000001" customHeight="1" x14ac:dyDescent="0.25">
      <c r="A43" s="27" t="s">
        <v>648</v>
      </c>
      <c r="B43" s="27"/>
      <c r="C43" s="16"/>
      <c r="D43" s="16"/>
      <c r="E43" s="16"/>
      <c r="F43" s="21"/>
      <c r="G43" s="16"/>
    </row>
    <row r="44" spans="1:7" ht="20.100000000000001" customHeight="1" x14ac:dyDescent="0.25">
      <c r="A44" s="27" t="s">
        <v>649</v>
      </c>
      <c r="B44" s="27"/>
      <c r="C44" s="16"/>
      <c r="D44" s="16"/>
      <c r="E44" s="16"/>
      <c r="F44" s="21"/>
      <c r="G44" s="16"/>
    </row>
    <row r="45" spans="1:7" ht="20.100000000000001" customHeight="1" x14ac:dyDescent="0.25">
      <c r="F45" s="11"/>
    </row>
    <row r="46" spans="1:7" ht="20.100000000000001" customHeight="1" x14ac:dyDescent="0.25">
      <c r="A46" s="12" t="s">
        <v>13</v>
      </c>
      <c r="B46" s="13" t="s">
        <v>12</v>
      </c>
      <c r="C46" s="14" t="s">
        <v>15</v>
      </c>
      <c r="D46" s="14" t="s">
        <v>497</v>
      </c>
      <c r="E46" s="14" t="s">
        <v>1</v>
      </c>
      <c r="F46" s="22" t="s">
        <v>8</v>
      </c>
      <c r="G46" s="12" t="s">
        <v>2</v>
      </c>
    </row>
    <row r="47" spans="1:7" ht="20.100000000000001" customHeight="1" x14ac:dyDescent="0.25">
      <c r="A47" s="17">
        <v>1</v>
      </c>
      <c r="B47" s="18" t="s">
        <v>39</v>
      </c>
      <c r="C47" s="14"/>
      <c r="D47" s="14"/>
      <c r="E47" s="14"/>
      <c r="F47" s="19">
        <v>0</v>
      </c>
      <c r="G47" s="12"/>
    </row>
    <row r="48" spans="1:7" ht="20.100000000000001" customHeight="1" x14ac:dyDescent="0.25">
      <c r="A48" s="17">
        <v>2</v>
      </c>
      <c r="B48" s="18" t="s">
        <v>446</v>
      </c>
      <c r="C48" s="14"/>
      <c r="D48" s="14"/>
      <c r="E48" s="14"/>
      <c r="F48" s="19">
        <v>0</v>
      </c>
      <c r="G48" s="39"/>
    </row>
    <row r="49" spans="1:7" ht="20.100000000000001" customHeight="1" x14ac:dyDescent="0.25">
      <c r="A49" s="17">
        <v>3</v>
      </c>
      <c r="B49" s="18" t="s">
        <v>153</v>
      </c>
      <c r="C49" s="14"/>
      <c r="D49" s="14"/>
      <c r="E49" s="14"/>
      <c r="F49" s="19">
        <v>0</v>
      </c>
      <c r="G49" s="39"/>
    </row>
    <row r="50" spans="1:7" ht="20.100000000000001" customHeight="1" x14ac:dyDescent="0.25">
      <c r="A50" s="17">
        <v>4</v>
      </c>
      <c r="B50" s="18" t="s">
        <v>384</v>
      </c>
      <c r="C50" s="14"/>
      <c r="D50" s="14"/>
      <c r="E50" s="14"/>
      <c r="F50" s="19">
        <v>0</v>
      </c>
      <c r="G50" s="39"/>
    </row>
    <row r="51" spans="1:7" ht="20.100000000000001" customHeight="1" x14ac:dyDescent="0.25">
      <c r="A51" s="17">
        <v>5</v>
      </c>
      <c r="B51" s="18" t="s">
        <v>38</v>
      </c>
      <c r="C51" s="26"/>
      <c r="D51" s="26"/>
      <c r="E51" s="26"/>
      <c r="F51" s="19">
        <v>0</v>
      </c>
      <c r="G51" s="40"/>
    </row>
    <row r="52" spans="1:7" ht="20.100000000000001" customHeight="1" x14ac:dyDescent="0.25">
      <c r="A52" s="17">
        <v>6</v>
      </c>
      <c r="B52" s="18" t="s">
        <v>227</v>
      </c>
      <c r="C52" s="26"/>
      <c r="D52" s="26"/>
      <c r="E52" s="26"/>
      <c r="F52" s="19">
        <v>0</v>
      </c>
      <c r="G52" s="40"/>
    </row>
    <row r="53" spans="1:7" ht="20.100000000000001" customHeight="1" x14ac:dyDescent="0.25">
      <c r="A53" s="17">
        <v>7</v>
      </c>
      <c r="B53" s="18" t="s">
        <v>548</v>
      </c>
      <c r="C53" s="26"/>
      <c r="D53" s="26"/>
      <c r="E53" s="26"/>
      <c r="F53" s="19">
        <v>0</v>
      </c>
      <c r="G53" s="40"/>
    </row>
    <row r="54" spans="1:7" ht="20.100000000000001" customHeight="1" x14ac:dyDescent="0.25">
      <c r="A54" s="17">
        <v>8</v>
      </c>
      <c r="B54" s="18" t="s">
        <v>41</v>
      </c>
      <c r="C54" s="26"/>
      <c r="D54" s="26"/>
      <c r="E54" s="26"/>
      <c r="F54" s="19">
        <v>0</v>
      </c>
      <c r="G54" s="40"/>
    </row>
    <row r="55" spans="1:7" ht="20.100000000000001" customHeight="1" x14ac:dyDescent="0.25">
      <c r="A55" s="17">
        <v>9</v>
      </c>
      <c r="B55" s="18" t="s">
        <v>42</v>
      </c>
      <c r="C55" s="26"/>
      <c r="D55" s="26"/>
      <c r="E55" s="26"/>
      <c r="F55" s="19">
        <v>0</v>
      </c>
      <c r="G55" s="40"/>
    </row>
    <row r="56" spans="1:7" ht="20.100000000000001" customHeight="1" x14ac:dyDescent="0.25">
      <c r="A56" s="17"/>
      <c r="B56" s="18"/>
      <c r="C56" s="26"/>
      <c r="D56" s="26"/>
      <c r="E56" s="26"/>
      <c r="F56" s="19"/>
      <c r="G56" s="49">
        <f>F47+F48+F49+F50+F51+F52+F53+F54+F55</f>
        <v>0</v>
      </c>
    </row>
    <row r="57" spans="1:7" ht="20.100000000000001" customHeight="1" x14ac:dyDescent="0.25">
      <c r="A57" s="17">
        <v>10</v>
      </c>
      <c r="B57" s="18"/>
      <c r="C57" s="26"/>
      <c r="D57" s="35"/>
      <c r="E57" s="26"/>
      <c r="F57" s="19"/>
      <c r="G57" s="39">
        <v>0</v>
      </c>
    </row>
    <row r="58" spans="1:7" ht="20.100000000000001" customHeight="1" x14ac:dyDescent="0.25">
      <c r="A58" s="17">
        <v>11</v>
      </c>
      <c r="B58" s="18" t="s">
        <v>650</v>
      </c>
      <c r="C58" s="26"/>
      <c r="D58" s="35" t="s">
        <v>230</v>
      </c>
      <c r="E58" s="26"/>
      <c r="F58" s="19"/>
      <c r="G58" s="39">
        <v>18750000</v>
      </c>
    </row>
    <row r="59" spans="1:7" ht="20.100000000000001" customHeight="1" x14ac:dyDescent="0.25">
      <c r="A59" s="17"/>
      <c r="B59" s="18"/>
      <c r="C59" s="26"/>
      <c r="D59" s="26"/>
      <c r="E59" s="26"/>
      <c r="F59" s="19"/>
      <c r="G59" s="39">
        <v>0</v>
      </c>
    </row>
    <row r="60" spans="1:7" ht="20.100000000000001" customHeight="1" x14ac:dyDescent="0.25">
      <c r="A60" s="17"/>
      <c r="B60" s="18"/>
      <c r="C60" s="26"/>
      <c r="D60" s="26"/>
      <c r="E60" s="26"/>
      <c r="F60" s="19"/>
      <c r="G60" s="39">
        <v>0</v>
      </c>
    </row>
    <row r="61" spans="1:7" ht="20.100000000000001" customHeight="1" x14ac:dyDescent="0.25">
      <c r="A61" s="17"/>
      <c r="B61" s="18"/>
      <c r="C61" s="18"/>
      <c r="D61" s="18"/>
      <c r="E61" s="13" t="s">
        <v>43</v>
      </c>
      <c r="F61" s="19"/>
      <c r="G61" s="44">
        <f>G56+G57+G58+G59+G60</f>
        <v>18750000</v>
      </c>
    </row>
    <row r="62" spans="1:7" ht="20.100000000000001" customHeight="1" x14ac:dyDescent="0.25">
      <c r="A62" s="20"/>
      <c r="B62" s="16"/>
      <c r="C62" s="16"/>
      <c r="D62" s="16"/>
      <c r="E62" s="16"/>
      <c r="F62" s="21"/>
      <c r="G62" s="21"/>
    </row>
    <row r="63" spans="1:7" ht="20.100000000000001" customHeight="1" x14ac:dyDescent="0.25">
      <c r="A63" s="20"/>
      <c r="B63" s="16" t="s">
        <v>660</v>
      </c>
      <c r="C63" s="16"/>
      <c r="D63" s="16"/>
      <c r="E63" s="16"/>
      <c r="F63" s="21"/>
      <c r="G63" s="16"/>
    </row>
    <row r="64" spans="1:7" ht="20.100000000000001" customHeight="1" x14ac:dyDescent="0.25">
      <c r="A64" s="8"/>
      <c r="B64" s="8" t="s">
        <v>29</v>
      </c>
      <c r="C64" s="8" t="s">
        <v>31</v>
      </c>
      <c r="E64" s="8" t="s">
        <v>36</v>
      </c>
      <c r="F64" s="11"/>
    </row>
    <row r="65" spans="1:7" ht="20.100000000000001" customHeight="1" x14ac:dyDescent="0.25">
      <c r="A65" s="8"/>
      <c r="F65" s="11"/>
    </row>
    <row r="66" spans="1:7" ht="20.100000000000001" customHeight="1" x14ac:dyDescent="0.25">
      <c r="A66" s="8"/>
      <c r="F66" s="11"/>
    </row>
    <row r="67" spans="1:7" x14ac:dyDescent="0.25">
      <c r="A67" s="8"/>
      <c r="F67" s="11"/>
    </row>
    <row r="68" spans="1:7" x14ac:dyDescent="0.25">
      <c r="B68" s="28" t="s">
        <v>30</v>
      </c>
      <c r="C68" s="24" t="s">
        <v>32</v>
      </c>
      <c r="D68" s="24"/>
      <c r="E68" s="24" t="s">
        <v>3</v>
      </c>
      <c r="F68" s="45" t="s">
        <v>273</v>
      </c>
    </row>
    <row r="69" spans="1:7" x14ac:dyDescent="0.25">
      <c r="B69" s="8" t="s">
        <v>5</v>
      </c>
      <c r="C69" s="1" t="s">
        <v>33</v>
      </c>
      <c r="E69" s="1" t="s">
        <v>6</v>
      </c>
      <c r="F69" s="11" t="s">
        <v>37</v>
      </c>
    </row>
    <row r="74" spans="1:7" ht="20.100000000000001" customHeight="1" x14ac:dyDescent="0.25">
      <c r="A74" s="2" t="s">
        <v>0</v>
      </c>
      <c r="B74" s="3"/>
      <c r="C74" s="3"/>
      <c r="D74" s="3"/>
      <c r="E74" s="3"/>
      <c r="F74" s="9"/>
      <c r="G74" s="4"/>
    </row>
    <row r="75" spans="1:7" ht="20.100000000000001" customHeight="1" x14ac:dyDescent="0.25">
      <c r="A75" s="47" t="s">
        <v>656</v>
      </c>
      <c r="B75" s="48"/>
      <c r="C75" s="2"/>
      <c r="D75" s="2"/>
      <c r="E75" s="2"/>
      <c r="F75" s="10"/>
      <c r="G75" s="4"/>
    </row>
    <row r="76" spans="1:7" ht="20.100000000000001" customHeight="1" x14ac:dyDescent="0.25">
      <c r="A76" s="47"/>
      <c r="B76" s="48"/>
      <c r="C76" s="2"/>
      <c r="D76" s="2"/>
      <c r="E76" s="2"/>
      <c r="F76" s="10"/>
      <c r="G76" s="4"/>
    </row>
    <row r="77" spans="1:7" ht="20.100000000000001" customHeight="1" x14ac:dyDescent="0.25">
      <c r="A77" s="27" t="s">
        <v>654</v>
      </c>
      <c r="B77" s="27"/>
      <c r="C77" s="16"/>
      <c r="D77" s="16"/>
      <c r="E77" s="16"/>
      <c r="F77" s="21"/>
      <c r="G77" s="16"/>
    </row>
    <row r="78" spans="1:7" ht="20.100000000000001" customHeight="1" x14ac:dyDescent="0.25">
      <c r="A78" s="27" t="s">
        <v>655</v>
      </c>
      <c r="B78" s="27"/>
      <c r="C78" s="16"/>
      <c r="D78" s="16"/>
      <c r="E78" s="16"/>
      <c r="F78" s="21"/>
      <c r="G78" s="16"/>
    </row>
    <row r="79" spans="1:7" ht="20.100000000000001" customHeight="1" x14ac:dyDescent="0.25">
      <c r="A79" s="27" t="s">
        <v>388</v>
      </c>
      <c r="B79" s="27"/>
      <c r="C79" s="16"/>
      <c r="D79" s="16"/>
      <c r="E79" s="16"/>
      <c r="F79" s="21"/>
      <c r="G79" s="16"/>
    </row>
    <row r="80" spans="1:7" ht="20.100000000000001" customHeight="1" x14ac:dyDescent="0.25">
      <c r="F80" s="11"/>
    </row>
    <row r="81" spans="1:7" ht="20.100000000000001" customHeight="1" x14ac:dyDescent="0.25">
      <c r="A81" s="12" t="s">
        <v>13</v>
      </c>
      <c r="B81" s="13" t="s">
        <v>12</v>
      </c>
      <c r="C81" s="14" t="s">
        <v>15</v>
      </c>
      <c r="D81" s="14" t="s">
        <v>497</v>
      </c>
      <c r="E81" s="14" t="s">
        <v>1</v>
      </c>
      <c r="F81" s="22" t="s">
        <v>8</v>
      </c>
      <c r="G81" s="12" t="s">
        <v>2</v>
      </c>
    </row>
    <row r="82" spans="1:7" ht="20.100000000000001" customHeight="1" x14ac:dyDescent="0.25">
      <c r="A82" s="17">
        <v>1</v>
      </c>
      <c r="B82" s="18" t="s">
        <v>39</v>
      </c>
      <c r="C82" s="14"/>
      <c r="D82" s="14"/>
      <c r="E82" s="14"/>
      <c r="F82" s="19">
        <v>0</v>
      </c>
      <c r="G82" s="12"/>
    </row>
    <row r="83" spans="1:7" ht="20.100000000000001" customHeight="1" x14ac:dyDescent="0.25">
      <c r="A83" s="17">
        <v>2</v>
      </c>
      <c r="B83" s="18" t="s">
        <v>446</v>
      </c>
      <c r="C83" s="14"/>
      <c r="D83" s="14"/>
      <c r="E83" s="14"/>
      <c r="F83" s="19">
        <v>37289115</v>
      </c>
      <c r="G83" s="39"/>
    </row>
    <row r="84" spans="1:7" ht="20.100000000000001" customHeight="1" x14ac:dyDescent="0.25">
      <c r="A84" s="17">
        <v>3</v>
      </c>
      <c r="B84" s="18" t="s">
        <v>153</v>
      </c>
      <c r="C84" s="14"/>
      <c r="D84" s="14"/>
      <c r="E84" s="14"/>
      <c r="F84" s="19">
        <v>0</v>
      </c>
      <c r="G84" s="39"/>
    </row>
    <row r="85" spans="1:7" ht="20.100000000000001" customHeight="1" x14ac:dyDescent="0.25">
      <c r="A85" s="17">
        <v>4</v>
      </c>
      <c r="B85" s="18" t="s">
        <v>384</v>
      </c>
      <c r="C85" s="14"/>
      <c r="D85" s="14"/>
      <c r="E85" s="14"/>
      <c r="F85" s="19">
        <v>0</v>
      </c>
      <c r="G85" s="39"/>
    </row>
    <row r="86" spans="1:7" ht="20.100000000000001" customHeight="1" x14ac:dyDescent="0.25">
      <c r="A86" s="17">
        <v>5</v>
      </c>
      <c r="B86" s="18" t="s">
        <v>38</v>
      </c>
      <c r="C86" s="26"/>
      <c r="D86" s="26"/>
      <c r="E86" s="26"/>
      <c r="F86" s="19">
        <v>932228</v>
      </c>
      <c r="G86" s="40"/>
    </row>
    <row r="87" spans="1:7" ht="20.100000000000001" customHeight="1" x14ac:dyDescent="0.25">
      <c r="A87" s="17">
        <v>6</v>
      </c>
      <c r="B87" s="18" t="s">
        <v>227</v>
      </c>
      <c r="C87" s="26"/>
      <c r="D87" s="26"/>
      <c r="E87" s="26"/>
      <c r="F87" s="19">
        <v>540418</v>
      </c>
      <c r="G87" s="40"/>
    </row>
    <row r="88" spans="1:7" ht="20.100000000000001" customHeight="1" x14ac:dyDescent="0.25">
      <c r="A88" s="17">
        <v>7</v>
      </c>
      <c r="B88" s="18" t="s">
        <v>548</v>
      </c>
      <c r="C88" s="26"/>
      <c r="D88" s="26"/>
      <c r="E88" s="26"/>
      <c r="F88" s="19">
        <v>6000</v>
      </c>
      <c r="G88" s="40"/>
    </row>
    <row r="89" spans="1:7" ht="20.100000000000001" customHeight="1" x14ac:dyDescent="0.25">
      <c r="A89" s="17">
        <v>8</v>
      </c>
      <c r="B89" s="18" t="s">
        <v>41</v>
      </c>
      <c r="C89" s="26"/>
      <c r="D89" s="26"/>
      <c r="E89" s="26"/>
      <c r="F89" s="19">
        <v>740682</v>
      </c>
      <c r="G89" s="40"/>
    </row>
    <row r="90" spans="1:7" ht="20.100000000000001" customHeight="1" x14ac:dyDescent="0.25">
      <c r="A90" s="17">
        <v>9</v>
      </c>
      <c r="B90" s="18" t="s">
        <v>42</v>
      </c>
      <c r="C90" s="26"/>
      <c r="D90" s="26"/>
      <c r="E90" s="26"/>
      <c r="F90" s="19">
        <v>200000</v>
      </c>
      <c r="G90" s="40"/>
    </row>
    <row r="91" spans="1:7" ht="20.100000000000001" customHeight="1" x14ac:dyDescent="0.25">
      <c r="A91" s="17"/>
      <c r="B91" s="18"/>
      <c r="C91" s="26"/>
      <c r="D91" s="26"/>
      <c r="E91" s="26"/>
      <c r="F91" s="19"/>
      <c r="G91" s="49">
        <f>F82+F83+F84+F85+F86+F87+F88+F89+F90</f>
        <v>39708443</v>
      </c>
    </row>
    <row r="92" spans="1:7" ht="20.100000000000001" customHeight="1" x14ac:dyDescent="0.25">
      <c r="A92" s="17">
        <v>10</v>
      </c>
      <c r="B92" s="18" t="s">
        <v>612</v>
      </c>
      <c r="C92" s="26"/>
      <c r="D92" s="35" t="s">
        <v>232</v>
      </c>
      <c r="E92" s="26"/>
      <c r="F92" s="19"/>
      <c r="G92" s="39">
        <v>5833330</v>
      </c>
    </row>
    <row r="93" spans="1:7" ht="20.100000000000001" customHeight="1" x14ac:dyDescent="0.25">
      <c r="A93" s="17">
        <v>11</v>
      </c>
      <c r="B93" s="18" t="s">
        <v>650</v>
      </c>
      <c r="C93" s="26"/>
      <c r="D93" s="35" t="s">
        <v>230</v>
      </c>
      <c r="E93" s="26"/>
      <c r="F93" s="19"/>
      <c r="G93" s="39">
        <v>23000000</v>
      </c>
    </row>
    <row r="94" spans="1:7" ht="20.100000000000001" customHeight="1" x14ac:dyDescent="0.25">
      <c r="A94" s="17"/>
      <c r="B94" s="18"/>
      <c r="C94" s="26"/>
      <c r="D94" s="26"/>
      <c r="E94" s="26"/>
      <c r="F94" s="19"/>
      <c r="G94" s="39">
        <v>0</v>
      </c>
    </row>
    <row r="95" spans="1:7" ht="20.100000000000001" customHeight="1" x14ac:dyDescent="0.25">
      <c r="A95" s="17"/>
      <c r="B95" s="18"/>
      <c r="C95" s="26"/>
      <c r="D95" s="26"/>
      <c r="E95" s="26"/>
      <c r="F95" s="19"/>
      <c r="G95" s="39">
        <v>0</v>
      </c>
    </row>
    <row r="96" spans="1:7" ht="20.100000000000001" customHeight="1" x14ac:dyDescent="0.25">
      <c r="A96" s="17"/>
      <c r="B96" s="18"/>
      <c r="C96" s="18"/>
      <c r="D96" s="18"/>
      <c r="E96" s="73" t="s">
        <v>658</v>
      </c>
      <c r="F96" s="74"/>
      <c r="G96" s="44">
        <f>G91+G92+G93+G94+G95</f>
        <v>68541773</v>
      </c>
    </row>
    <row r="97" spans="1:7" ht="20.100000000000001" customHeight="1" x14ac:dyDescent="0.25">
      <c r="A97" s="20"/>
      <c r="B97" s="16"/>
      <c r="C97" s="16"/>
      <c r="D97" s="16"/>
      <c r="E97" s="16"/>
      <c r="F97" s="21"/>
      <c r="G97" s="21"/>
    </row>
    <row r="98" spans="1:7" ht="20.100000000000001" customHeight="1" x14ac:dyDescent="0.25">
      <c r="A98" s="20"/>
      <c r="B98" s="16" t="s">
        <v>657</v>
      </c>
      <c r="C98" s="16"/>
      <c r="D98" s="16"/>
      <c r="E98" s="16"/>
      <c r="F98" s="21"/>
      <c r="G98" s="16"/>
    </row>
    <row r="99" spans="1:7" ht="20.100000000000001" customHeight="1" x14ac:dyDescent="0.25">
      <c r="A99" s="8"/>
      <c r="B99" s="8" t="s">
        <v>29</v>
      </c>
      <c r="C99" s="8" t="s">
        <v>31</v>
      </c>
      <c r="E99" s="8" t="s">
        <v>36</v>
      </c>
      <c r="F99" s="11"/>
    </row>
    <row r="100" spans="1:7" ht="20.100000000000001" customHeight="1" x14ac:dyDescent="0.25">
      <c r="A100" s="8"/>
      <c r="F100" s="11"/>
    </row>
    <row r="101" spans="1:7" ht="20.100000000000001" customHeight="1" x14ac:dyDescent="0.25">
      <c r="A101" s="8"/>
      <c r="F101" s="11"/>
    </row>
    <row r="102" spans="1:7" x14ac:dyDescent="0.25">
      <c r="A102" s="8"/>
      <c r="F102" s="11"/>
    </row>
    <row r="103" spans="1:7" x14ac:dyDescent="0.25">
      <c r="B103" s="28" t="s">
        <v>30</v>
      </c>
      <c r="C103" s="24" t="s">
        <v>32</v>
      </c>
      <c r="D103" s="24"/>
      <c r="E103" s="24" t="s">
        <v>3</v>
      </c>
      <c r="F103" s="45" t="s">
        <v>273</v>
      </c>
    </row>
    <row r="104" spans="1:7" x14ac:dyDescent="0.25">
      <c r="B104" s="8" t="s">
        <v>5</v>
      </c>
      <c r="C104" s="1" t="s">
        <v>33</v>
      </c>
      <c r="E104" s="1" t="s">
        <v>6</v>
      </c>
      <c r="F104" s="11" t="s">
        <v>37</v>
      </c>
    </row>
    <row r="108" spans="1:7" ht="20.100000000000001" customHeight="1" x14ac:dyDescent="0.25">
      <c r="A108" s="2" t="s">
        <v>0</v>
      </c>
      <c r="B108" s="3"/>
      <c r="C108" s="3"/>
      <c r="D108" s="3"/>
      <c r="E108" s="3"/>
      <c r="F108" s="9"/>
      <c r="G108" s="4"/>
    </row>
    <row r="109" spans="1:7" ht="20.100000000000001" customHeight="1" x14ac:dyDescent="0.25">
      <c r="A109" s="47" t="s">
        <v>656</v>
      </c>
      <c r="B109" s="48"/>
      <c r="C109" s="2"/>
      <c r="D109" s="2"/>
      <c r="E109" s="2"/>
      <c r="F109" s="10"/>
      <c r="G109" s="4"/>
    </row>
    <row r="110" spans="1:7" ht="20.100000000000001" customHeight="1" x14ac:dyDescent="0.25">
      <c r="A110" s="47"/>
      <c r="B110" s="48"/>
      <c r="C110" s="2"/>
      <c r="D110" s="2"/>
      <c r="E110" s="2"/>
      <c r="F110" s="10"/>
      <c r="G110" s="4"/>
    </row>
    <row r="111" spans="1:7" ht="20.100000000000001" customHeight="1" x14ac:dyDescent="0.25">
      <c r="A111" s="27" t="s">
        <v>661</v>
      </c>
      <c r="B111" s="27"/>
      <c r="C111" s="16"/>
      <c r="D111" s="16"/>
      <c r="E111" s="16"/>
      <c r="F111" s="21"/>
      <c r="G111" s="16"/>
    </row>
    <row r="112" spans="1:7" ht="20.100000000000001" customHeight="1" x14ac:dyDescent="0.25">
      <c r="A112" s="27" t="s">
        <v>662</v>
      </c>
      <c r="B112" s="27"/>
      <c r="C112" s="16"/>
      <c r="D112" s="16"/>
      <c r="E112" s="16"/>
      <c r="F112" s="21"/>
      <c r="G112" s="16"/>
    </row>
    <row r="113" spans="1:7" ht="20.100000000000001" customHeight="1" x14ac:dyDescent="0.25">
      <c r="A113" s="27" t="s">
        <v>388</v>
      </c>
      <c r="B113" s="27"/>
      <c r="C113" s="16"/>
      <c r="D113" s="16"/>
      <c r="E113" s="16"/>
      <c r="F113" s="21"/>
      <c r="G113" s="16"/>
    </row>
    <row r="114" spans="1:7" ht="20.100000000000001" customHeight="1" x14ac:dyDescent="0.25">
      <c r="F114" s="11"/>
    </row>
    <row r="115" spans="1:7" ht="20.100000000000001" customHeight="1" x14ac:dyDescent="0.25">
      <c r="A115" s="12" t="s">
        <v>13</v>
      </c>
      <c r="B115" s="13" t="s">
        <v>12</v>
      </c>
      <c r="C115" s="14" t="s">
        <v>15</v>
      </c>
      <c r="D115" s="14" t="s">
        <v>497</v>
      </c>
      <c r="E115" s="14" t="s">
        <v>1</v>
      </c>
      <c r="F115" s="22" t="s">
        <v>8</v>
      </c>
      <c r="G115" s="12" t="s">
        <v>2</v>
      </c>
    </row>
    <row r="116" spans="1:7" ht="20.100000000000001" customHeight="1" x14ac:dyDescent="0.25">
      <c r="A116" s="17">
        <v>1</v>
      </c>
      <c r="B116" s="18" t="s">
        <v>39</v>
      </c>
      <c r="C116" s="14"/>
      <c r="D116" s="14"/>
      <c r="E116" s="14"/>
      <c r="F116" s="19">
        <v>0</v>
      </c>
      <c r="G116" s="12"/>
    </row>
    <row r="117" spans="1:7" ht="20.100000000000001" customHeight="1" x14ac:dyDescent="0.25">
      <c r="A117" s="17">
        <v>2</v>
      </c>
      <c r="B117" s="18" t="s">
        <v>446</v>
      </c>
      <c r="C117" s="14"/>
      <c r="D117" s="14"/>
      <c r="E117" s="14"/>
      <c r="F117" s="19">
        <v>28616659</v>
      </c>
      <c r="G117" s="39"/>
    </row>
    <row r="118" spans="1:7" ht="20.100000000000001" customHeight="1" x14ac:dyDescent="0.25">
      <c r="A118" s="17">
        <v>3</v>
      </c>
      <c r="B118" s="18" t="s">
        <v>153</v>
      </c>
      <c r="C118" s="14"/>
      <c r="D118" s="14"/>
      <c r="E118" s="14"/>
      <c r="F118" s="19">
        <v>2717930</v>
      </c>
      <c r="G118" s="39"/>
    </row>
    <row r="119" spans="1:7" ht="20.100000000000001" customHeight="1" x14ac:dyDescent="0.25">
      <c r="A119" s="17">
        <v>4</v>
      </c>
      <c r="B119" s="18" t="s">
        <v>384</v>
      </c>
      <c r="C119" s="14"/>
      <c r="D119" s="14"/>
      <c r="E119" s="14"/>
      <c r="F119" s="19">
        <v>0</v>
      </c>
      <c r="G119" s="39"/>
    </row>
    <row r="120" spans="1:7" ht="20.100000000000001" customHeight="1" x14ac:dyDescent="0.25">
      <c r="A120" s="17">
        <v>5</v>
      </c>
      <c r="B120" s="18" t="s">
        <v>38</v>
      </c>
      <c r="C120" s="26"/>
      <c r="D120" s="26"/>
      <c r="E120" s="26"/>
      <c r="F120" s="19">
        <v>715416</v>
      </c>
      <c r="G120" s="40"/>
    </row>
    <row r="121" spans="1:7" ht="20.100000000000001" customHeight="1" x14ac:dyDescent="0.25">
      <c r="A121" s="17">
        <v>6</v>
      </c>
      <c r="B121" s="18" t="s">
        <v>227</v>
      </c>
      <c r="C121" s="26"/>
      <c r="D121" s="26"/>
      <c r="E121" s="26"/>
      <c r="F121" s="19">
        <v>267347</v>
      </c>
      <c r="G121" s="40"/>
    </row>
    <row r="122" spans="1:7" ht="20.100000000000001" customHeight="1" x14ac:dyDescent="0.25">
      <c r="A122" s="17">
        <v>7</v>
      </c>
      <c r="B122" s="18" t="s">
        <v>548</v>
      </c>
      <c r="C122" s="26"/>
      <c r="D122" s="26"/>
      <c r="E122" s="26"/>
      <c r="F122" s="19">
        <v>6000</v>
      </c>
      <c r="G122" s="40"/>
    </row>
    <row r="123" spans="1:7" ht="20.100000000000001" customHeight="1" x14ac:dyDescent="0.25">
      <c r="A123" s="17">
        <v>8</v>
      </c>
      <c r="B123" s="18" t="s">
        <v>41</v>
      </c>
      <c r="C123" s="26"/>
      <c r="D123" s="26"/>
      <c r="E123" s="26"/>
      <c r="F123" s="19">
        <v>377500</v>
      </c>
      <c r="G123" s="40"/>
    </row>
    <row r="124" spans="1:7" ht="20.100000000000001" customHeight="1" x14ac:dyDescent="0.25">
      <c r="A124" s="17">
        <v>9</v>
      </c>
      <c r="B124" s="18" t="s">
        <v>42</v>
      </c>
      <c r="C124" s="26"/>
      <c r="D124" s="26"/>
      <c r="E124" s="26"/>
      <c r="F124" s="19">
        <v>200000</v>
      </c>
      <c r="G124" s="40"/>
    </row>
    <row r="125" spans="1:7" ht="20.100000000000001" customHeight="1" x14ac:dyDescent="0.25">
      <c r="A125" s="17"/>
      <c r="B125" s="18"/>
      <c r="C125" s="26"/>
      <c r="D125" s="26"/>
      <c r="E125" s="26"/>
      <c r="F125" s="19"/>
      <c r="G125" s="49">
        <f>F116+F117+F118+F119+F120+F121+F122+F123+F124</f>
        <v>32900852</v>
      </c>
    </row>
    <row r="126" spans="1:7" ht="20.100000000000001" customHeight="1" x14ac:dyDescent="0.25">
      <c r="A126" s="17">
        <v>10</v>
      </c>
      <c r="B126" s="18" t="s">
        <v>650</v>
      </c>
      <c r="C126" s="26"/>
      <c r="D126" s="35" t="s">
        <v>230</v>
      </c>
      <c r="E126" s="26"/>
      <c r="F126" s="19"/>
      <c r="G126" s="39">
        <v>15000000</v>
      </c>
    </row>
    <row r="127" spans="1:7" ht="20.100000000000001" customHeight="1" x14ac:dyDescent="0.25">
      <c r="A127" s="17"/>
      <c r="B127" s="18"/>
      <c r="C127" s="26"/>
      <c r="D127" s="35"/>
      <c r="E127" s="26"/>
      <c r="F127" s="19"/>
      <c r="G127" s="39">
        <v>0</v>
      </c>
    </row>
    <row r="128" spans="1:7" ht="20.100000000000001" customHeight="1" x14ac:dyDescent="0.25">
      <c r="A128" s="17"/>
      <c r="B128" s="18"/>
      <c r="C128" s="26"/>
      <c r="D128" s="26"/>
      <c r="E128" s="26"/>
      <c r="F128" s="19"/>
      <c r="G128" s="39">
        <v>0</v>
      </c>
    </row>
    <row r="129" spans="1:7" ht="20.100000000000001" customHeight="1" x14ac:dyDescent="0.25">
      <c r="A129" s="17"/>
      <c r="B129" s="18"/>
      <c r="C129" s="26"/>
      <c r="D129" s="26"/>
      <c r="E129" s="26"/>
      <c r="F129" s="19"/>
      <c r="G129" s="39">
        <v>0</v>
      </c>
    </row>
    <row r="130" spans="1:7" ht="20.100000000000001" customHeight="1" x14ac:dyDescent="0.25">
      <c r="A130" s="17"/>
      <c r="B130" s="18"/>
      <c r="C130" s="18"/>
      <c r="D130" s="18"/>
      <c r="E130" s="73" t="s">
        <v>658</v>
      </c>
      <c r="F130" s="74"/>
      <c r="G130" s="44">
        <f>G125+G126+G127+G128+G129</f>
        <v>47900852</v>
      </c>
    </row>
    <row r="131" spans="1:7" ht="20.100000000000001" customHeight="1" x14ac:dyDescent="0.25">
      <c r="A131" s="20"/>
      <c r="B131" s="16"/>
      <c r="C131" s="16"/>
      <c r="D131" s="16"/>
      <c r="E131" s="16"/>
      <c r="F131" s="21"/>
      <c r="G131" s="21"/>
    </row>
    <row r="132" spans="1:7" ht="20.100000000000001" customHeight="1" x14ac:dyDescent="0.25">
      <c r="A132" s="20"/>
      <c r="B132" s="16" t="s">
        <v>657</v>
      </c>
      <c r="C132" s="16"/>
      <c r="D132" s="16"/>
      <c r="E132" s="16"/>
      <c r="F132" s="21"/>
      <c r="G132" s="16"/>
    </row>
    <row r="133" spans="1:7" ht="20.100000000000001" customHeight="1" x14ac:dyDescent="0.25">
      <c r="A133" s="8"/>
      <c r="B133" s="8" t="s">
        <v>29</v>
      </c>
      <c r="C133" s="8" t="s">
        <v>31</v>
      </c>
      <c r="E133" s="8" t="s">
        <v>36</v>
      </c>
      <c r="F133" s="11"/>
    </row>
    <row r="134" spans="1:7" ht="20.100000000000001" customHeight="1" x14ac:dyDescent="0.25">
      <c r="A134" s="8"/>
      <c r="F134" s="11"/>
    </row>
    <row r="135" spans="1:7" ht="20.100000000000001" customHeight="1" x14ac:dyDescent="0.25">
      <c r="A135" s="8"/>
      <c r="F135" s="11"/>
    </row>
    <row r="136" spans="1:7" x14ac:dyDescent="0.25">
      <c r="A136" s="8"/>
      <c r="F136" s="11"/>
    </row>
    <row r="137" spans="1:7" x14ac:dyDescent="0.25">
      <c r="B137" s="28" t="s">
        <v>30</v>
      </c>
      <c r="C137" s="24" t="s">
        <v>32</v>
      </c>
      <c r="D137" s="24"/>
      <c r="E137" s="24" t="s">
        <v>3</v>
      </c>
      <c r="F137" s="45" t="s">
        <v>273</v>
      </c>
    </row>
    <row r="138" spans="1:7" x14ac:dyDescent="0.25">
      <c r="B138" s="8" t="s">
        <v>5</v>
      </c>
      <c r="C138" s="1" t="s">
        <v>33</v>
      </c>
      <c r="E138" s="1" t="s">
        <v>6</v>
      </c>
      <c r="F138" s="11" t="s">
        <v>37</v>
      </c>
    </row>
    <row r="144" spans="1:7" ht="20.100000000000001" customHeight="1" x14ac:dyDescent="0.25">
      <c r="A144" s="2" t="s">
        <v>0</v>
      </c>
      <c r="B144" s="3"/>
      <c r="C144" s="3"/>
      <c r="D144" s="3"/>
      <c r="E144" s="3"/>
      <c r="F144" s="9"/>
      <c r="G144" s="4"/>
    </row>
    <row r="145" spans="1:7" ht="20.100000000000001" customHeight="1" x14ac:dyDescent="0.25">
      <c r="A145" s="47" t="s">
        <v>664</v>
      </c>
      <c r="B145" s="48"/>
      <c r="C145" s="2"/>
      <c r="D145" s="2"/>
      <c r="E145" s="2"/>
      <c r="F145" s="10"/>
      <c r="G145" s="4"/>
    </row>
    <row r="146" spans="1:7" ht="20.100000000000001" customHeight="1" x14ac:dyDescent="0.25">
      <c r="A146" s="47"/>
      <c r="B146" s="48"/>
      <c r="C146" s="2"/>
      <c r="D146" s="2"/>
      <c r="E146" s="2"/>
      <c r="F146" s="10"/>
      <c r="G146" s="4"/>
    </row>
    <row r="147" spans="1:7" ht="20.100000000000001" customHeight="1" x14ac:dyDescent="0.25">
      <c r="A147" s="27" t="s">
        <v>661</v>
      </c>
      <c r="B147" s="27"/>
      <c r="C147" s="16"/>
      <c r="D147" s="16"/>
      <c r="E147" s="16"/>
      <c r="F147" s="21"/>
      <c r="G147" s="16"/>
    </row>
    <row r="148" spans="1:7" ht="20.100000000000001" customHeight="1" x14ac:dyDescent="0.25">
      <c r="A148" s="27" t="s">
        <v>662</v>
      </c>
      <c r="B148" s="27"/>
      <c r="C148" s="16"/>
      <c r="D148" s="16"/>
      <c r="E148" s="16"/>
      <c r="F148" s="21"/>
      <c r="G148" s="16"/>
    </row>
    <row r="149" spans="1:7" ht="20.100000000000001" customHeight="1" x14ac:dyDescent="0.25">
      <c r="A149" s="27" t="s">
        <v>388</v>
      </c>
      <c r="B149" s="27"/>
      <c r="C149" s="16"/>
      <c r="D149" s="16"/>
      <c r="E149" s="16"/>
      <c r="F149" s="21"/>
      <c r="G149" s="16"/>
    </row>
    <row r="150" spans="1:7" ht="20.100000000000001" customHeight="1" x14ac:dyDescent="0.25">
      <c r="F150" s="11"/>
    </row>
    <row r="151" spans="1:7" ht="20.100000000000001" customHeight="1" x14ac:dyDescent="0.25">
      <c r="A151" s="12" t="s">
        <v>13</v>
      </c>
      <c r="B151" s="13" t="s">
        <v>12</v>
      </c>
      <c r="C151" s="14" t="s">
        <v>15</v>
      </c>
      <c r="D151" s="14" t="s">
        <v>497</v>
      </c>
      <c r="E151" s="14" t="s">
        <v>1</v>
      </c>
      <c r="F151" s="22" t="s">
        <v>8</v>
      </c>
      <c r="G151" s="12" t="s">
        <v>2</v>
      </c>
    </row>
    <row r="152" spans="1:7" ht="20.100000000000001" customHeight="1" x14ac:dyDescent="0.25">
      <c r="A152" s="17">
        <v>1</v>
      </c>
      <c r="B152" s="18" t="s">
        <v>39</v>
      </c>
      <c r="C152" s="14"/>
      <c r="D152" s="14"/>
      <c r="E152" s="14"/>
      <c r="F152" s="19">
        <v>0</v>
      </c>
      <c r="G152" s="12"/>
    </row>
    <row r="153" spans="1:7" ht="20.100000000000001" customHeight="1" x14ac:dyDescent="0.25">
      <c r="A153" s="17">
        <v>2</v>
      </c>
      <c r="B153" s="18" t="s">
        <v>446</v>
      </c>
      <c r="C153" s="14"/>
      <c r="D153" s="14"/>
      <c r="E153" s="14"/>
      <c r="F153" s="19">
        <v>0</v>
      </c>
      <c r="G153" s="39"/>
    </row>
    <row r="154" spans="1:7" ht="20.100000000000001" customHeight="1" x14ac:dyDescent="0.25">
      <c r="A154" s="17">
        <v>3</v>
      </c>
      <c r="B154" s="18" t="s">
        <v>153</v>
      </c>
      <c r="C154" s="14"/>
      <c r="D154" s="14"/>
      <c r="E154" s="14"/>
      <c r="F154" s="19">
        <v>0</v>
      </c>
      <c r="G154" s="39"/>
    </row>
    <row r="155" spans="1:7" ht="20.100000000000001" customHeight="1" x14ac:dyDescent="0.25">
      <c r="A155" s="17">
        <v>4</v>
      </c>
      <c r="B155" s="18" t="s">
        <v>384</v>
      </c>
      <c r="C155" s="14"/>
      <c r="D155" s="14"/>
      <c r="E155" s="14"/>
      <c r="F155" s="19">
        <v>0</v>
      </c>
      <c r="G155" s="39"/>
    </row>
    <row r="156" spans="1:7" ht="20.100000000000001" customHeight="1" x14ac:dyDescent="0.25">
      <c r="A156" s="17">
        <v>5</v>
      </c>
      <c r="B156" s="18" t="s">
        <v>38</v>
      </c>
      <c r="C156" s="26"/>
      <c r="D156" s="26"/>
      <c r="E156" s="26"/>
      <c r="F156" s="19">
        <v>0</v>
      </c>
      <c r="G156" s="40"/>
    </row>
    <row r="157" spans="1:7" ht="20.100000000000001" customHeight="1" x14ac:dyDescent="0.25">
      <c r="A157" s="17">
        <v>6</v>
      </c>
      <c r="B157" s="18" t="s">
        <v>227</v>
      </c>
      <c r="C157" s="26"/>
      <c r="D157" s="26"/>
      <c r="E157" s="26"/>
      <c r="F157" s="19">
        <v>0</v>
      </c>
      <c r="G157" s="40"/>
    </row>
    <row r="158" spans="1:7" ht="20.100000000000001" customHeight="1" x14ac:dyDescent="0.25">
      <c r="A158" s="17">
        <v>7</v>
      </c>
      <c r="B158" s="18" t="s">
        <v>548</v>
      </c>
      <c r="C158" s="26"/>
      <c r="D158" s="26"/>
      <c r="E158" s="26"/>
      <c r="F158" s="19">
        <v>0</v>
      </c>
      <c r="G158" s="40"/>
    </row>
    <row r="159" spans="1:7" ht="20.100000000000001" customHeight="1" x14ac:dyDescent="0.25">
      <c r="A159" s="17">
        <v>8</v>
      </c>
      <c r="B159" s="18" t="s">
        <v>41</v>
      </c>
      <c r="C159" s="26"/>
      <c r="D159" s="26"/>
      <c r="E159" s="26"/>
      <c r="F159" s="19">
        <v>0</v>
      </c>
      <c r="G159" s="40"/>
    </row>
    <row r="160" spans="1:7" ht="20.100000000000001" customHeight="1" x14ac:dyDescent="0.25">
      <c r="A160" s="17">
        <v>9</v>
      </c>
      <c r="B160" s="18" t="s">
        <v>42</v>
      </c>
      <c r="C160" s="26"/>
      <c r="D160" s="26"/>
      <c r="E160" s="26"/>
      <c r="F160" s="19">
        <v>0</v>
      </c>
      <c r="G160" s="40"/>
    </row>
    <row r="161" spans="1:7" ht="20.100000000000001" customHeight="1" x14ac:dyDescent="0.25">
      <c r="A161" s="17"/>
      <c r="B161" s="18"/>
      <c r="C161" s="26"/>
      <c r="D161" s="26"/>
      <c r="E161" s="26"/>
      <c r="F161" s="19"/>
      <c r="G161" s="49">
        <f>F152+F153+F154+F155+F156+F157+F158+F159+F160</f>
        <v>0</v>
      </c>
    </row>
    <row r="162" spans="1:7" ht="20.100000000000001" customHeight="1" x14ac:dyDescent="0.25">
      <c r="A162" s="17">
        <v>10</v>
      </c>
      <c r="B162" s="18" t="s">
        <v>663</v>
      </c>
      <c r="C162" s="26"/>
      <c r="D162" s="35" t="s">
        <v>614</v>
      </c>
      <c r="E162" s="26"/>
      <c r="F162" s="19"/>
      <c r="G162" s="39">
        <v>12750000</v>
      </c>
    </row>
    <row r="163" spans="1:7" ht="20.100000000000001" customHeight="1" x14ac:dyDescent="0.25">
      <c r="A163" s="17"/>
      <c r="B163" s="18"/>
      <c r="C163" s="26"/>
      <c r="D163" s="35"/>
      <c r="E163" s="26"/>
      <c r="F163" s="19"/>
      <c r="G163" s="39">
        <v>0</v>
      </c>
    </row>
    <row r="164" spans="1:7" ht="20.100000000000001" customHeight="1" x14ac:dyDescent="0.25">
      <c r="A164" s="17"/>
      <c r="B164" s="18"/>
      <c r="C164" s="26"/>
      <c r="D164" s="26"/>
      <c r="E164" s="26"/>
      <c r="F164" s="19"/>
      <c r="G164" s="39">
        <v>0</v>
      </c>
    </row>
    <row r="165" spans="1:7" ht="20.100000000000001" customHeight="1" x14ac:dyDescent="0.25">
      <c r="A165" s="17"/>
      <c r="B165" s="18"/>
      <c r="C165" s="26"/>
      <c r="D165" s="26"/>
      <c r="E165" s="26"/>
      <c r="F165" s="19"/>
      <c r="G165" s="39">
        <v>0</v>
      </c>
    </row>
    <row r="166" spans="1:7" ht="20.100000000000001" customHeight="1" x14ac:dyDescent="0.25">
      <c r="A166" s="17"/>
      <c r="B166" s="18"/>
      <c r="C166" s="18"/>
      <c r="D166" s="18"/>
      <c r="E166" s="73" t="s">
        <v>666</v>
      </c>
      <c r="F166" s="74"/>
      <c r="G166" s="44">
        <f>G161+G162+G163+G164+G165</f>
        <v>12750000</v>
      </c>
    </row>
    <row r="167" spans="1:7" ht="20.100000000000001" customHeight="1" x14ac:dyDescent="0.25">
      <c r="A167" s="20"/>
      <c r="B167" s="16"/>
      <c r="C167" s="16"/>
      <c r="D167" s="16"/>
      <c r="E167" s="16"/>
      <c r="F167" s="21"/>
      <c r="G167" s="21"/>
    </row>
    <row r="168" spans="1:7" ht="20.100000000000001" customHeight="1" x14ac:dyDescent="0.25">
      <c r="A168" s="20"/>
      <c r="B168" s="16" t="s">
        <v>665</v>
      </c>
      <c r="C168" s="16"/>
      <c r="D168" s="16"/>
      <c r="E168" s="16"/>
      <c r="F168" s="21"/>
      <c r="G168" s="16"/>
    </row>
    <row r="169" spans="1:7" ht="20.100000000000001" customHeight="1" x14ac:dyDescent="0.25">
      <c r="A169" s="8"/>
      <c r="B169" s="8" t="s">
        <v>29</v>
      </c>
      <c r="C169" s="8" t="s">
        <v>31</v>
      </c>
      <c r="E169" s="8" t="s">
        <v>36</v>
      </c>
      <c r="F169" s="11"/>
    </row>
    <row r="170" spans="1:7" ht="20.100000000000001" customHeight="1" x14ac:dyDescent="0.25">
      <c r="A170" s="8"/>
      <c r="F170" s="11"/>
    </row>
    <row r="171" spans="1:7" ht="20.100000000000001" customHeight="1" x14ac:dyDescent="0.25">
      <c r="A171" s="8"/>
      <c r="F171" s="11"/>
    </row>
    <row r="172" spans="1:7" x14ac:dyDescent="0.25">
      <c r="A172" s="8"/>
      <c r="F172" s="11"/>
    </row>
    <row r="173" spans="1:7" x14ac:dyDescent="0.25">
      <c r="B173" s="28" t="s">
        <v>30</v>
      </c>
      <c r="C173" s="24" t="s">
        <v>32</v>
      </c>
      <c r="D173" s="24"/>
      <c r="E173" s="24" t="s">
        <v>3</v>
      </c>
      <c r="F173" s="45" t="s">
        <v>273</v>
      </c>
    </row>
    <row r="174" spans="1:7" x14ac:dyDescent="0.25">
      <c r="B174" s="8" t="s">
        <v>5</v>
      </c>
      <c r="C174" s="1" t="s">
        <v>33</v>
      </c>
      <c r="E174" s="1" t="s">
        <v>6</v>
      </c>
      <c r="F174" s="11" t="s">
        <v>37</v>
      </c>
    </row>
    <row r="176" spans="1:7" ht="20.100000000000001" customHeight="1" x14ac:dyDescent="0.25">
      <c r="A176" s="2" t="s">
        <v>0</v>
      </c>
      <c r="B176" s="3"/>
      <c r="C176" s="3"/>
      <c r="D176" s="3"/>
      <c r="E176" s="3"/>
      <c r="F176" s="9"/>
      <c r="G176" s="4"/>
    </row>
    <row r="177" spans="1:7" ht="20.100000000000001" customHeight="1" x14ac:dyDescent="0.25">
      <c r="A177" s="47" t="s">
        <v>670</v>
      </c>
      <c r="B177" s="48"/>
      <c r="C177" s="2"/>
      <c r="D177" s="2"/>
      <c r="E177" s="2"/>
      <c r="F177" s="10"/>
      <c r="G177" s="4"/>
    </row>
    <row r="178" spans="1:7" ht="20.100000000000001" customHeight="1" x14ac:dyDescent="0.25">
      <c r="A178" s="47"/>
      <c r="B178" s="48"/>
      <c r="C178" s="2"/>
      <c r="D178" s="2"/>
      <c r="E178" s="2"/>
      <c r="F178" s="10"/>
      <c r="G178" s="4"/>
    </row>
    <row r="179" spans="1:7" ht="20.100000000000001" customHeight="1" x14ac:dyDescent="0.25">
      <c r="A179" s="27" t="s">
        <v>661</v>
      </c>
      <c r="B179" s="27"/>
      <c r="C179" s="16"/>
      <c r="D179" s="16"/>
      <c r="E179" s="16"/>
      <c r="F179" s="21"/>
      <c r="G179" s="16"/>
    </row>
    <row r="180" spans="1:7" ht="20.100000000000001" customHeight="1" x14ac:dyDescent="0.25">
      <c r="A180" s="27" t="s">
        <v>662</v>
      </c>
      <c r="B180" s="27"/>
      <c r="C180" s="16"/>
      <c r="D180" s="16"/>
      <c r="E180" s="16"/>
      <c r="F180" s="21"/>
      <c r="G180" s="16"/>
    </row>
    <row r="181" spans="1:7" ht="20.100000000000001" customHeight="1" x14ac:dyDescent="0.25">
      <c r="A181" s="27" t="s">
        <v>388</v>
      </c>
      <c r="B181" s="27"/>
      <c r="C181" s="16"/>
      <c r="D181" s="16"/>
      <c r="E181" s="16"/>
      <c r="F181" s="21"/>
      <c r="G181" s="16"/>
    </row>
    <row r="182" spans="1:7" ht="20.100000000000001" customHeight="1" x14ac:dyDescent="0.25">
      <c r="F182" s="11"/>
    </row>
    <row r="183" spans="1:7" ht="20.100000000000001" customHeight="1" x14ac:dyDescent="0.25">
      <c r="A183" s="12" t="s">
        <v>13</v>
      </c>
      <c r="B183" s="13" t="s">
        <v>12</v>
      </c>
      <c r="C183" s="14" t="s">
        <v>15</v>
      </c>
      <c r="D183" s="14" t="s">
        <v>497</v>
      </c>
      <c r="E183" s="14" t="s">
        <v>1</v>
      </c>
      <c r="F183" s="22" t="s">
        <v>8</v>
      </c>
      <c r="G183" s="12" t="s">
        <v>2</v>
      </c>
    </row>
    <row r="184" spans="1:7" ht="20.100000000000001" customHeight="1" x14ac:dyDescent="0.25">
      <c r="A184" s="17">
        <v>1</v>
      </c>
      <c r="B184" s="18" t="s">
        <v>39</v>
      </c>
      <c r="C184" s="14"/>
      <c r="D184" s="14"/>
      <c r="E184" s="14"/>
      <c r="F184" s="19">
        <v>0</v>
      </c>
      <c r="G184" s="12"/>
    </row>
    <row r="185" spans="1:7" ht="20.100000000000001" customHeight="1" x14ac:dyDescent="0.25">
      <c r="A185" s="17">
        <v>2</v>
      </c>
      <c r="B185" s="18" t="s">
        <v>446</v>
      </c>
      <c r="C185" s="14"/>
      <c r="D185" s="14"/>
      <c r="E185" s="14"/>
      <c r="F185" s="19">
        <v>0</v>
      </c>
      <c r="G185" s="39"/>
    </row>
    <row r="186" spans="1:7" ht="20.100000000000001" customHeight="1" x14ac:dyDescent="0.25">
      <c r="A186" s="17">
        <v>3</v>
      </c>
      <c r="B186" s="18" t="s">
        <v>153</v>
      </c>
      <c r="C186" s="14"/>
      <c r="D186" s="14"/>
      <c r="E186" s="14"/>
      <c r="F186" s="19">
        <v>0</v>
      </c>
      <c r="G186" s="39"/>
    </row>
    <row r="187" spans="1:7" ht="20.100000000000001" customHeight="1" x14ac:dyDescent="0.25">
      <c r="A187" s="17">
        <v>4</v>
      </c>
      <c r="B187" s="18" t="s">
        <v>384</v>
      </c>
      <c r="C187" s="14"/>
      <c r="D187" s="14"/>
      <c r="E187" s="14"/>
      <c r="F187" s="19">
        <v>0</v>
      </c>
      <c r="G187" s="39"/>
    </row>
    <row r="188" spans="1:7" ht="20.100000000000001" customHeight="1" x14ac:dyDescent="0.25">
      <c r="A188" s="17">
        <v>5</v>
      </c>
      <c r="B188" s="18" t="s">
        <v>38</v>
      </c>
      <c r="C188" s="26"/>
      <c r="D188" s="26"/>
      <c r="E188" s="26"/>
      <c r="F188" s="19">
        <v>0</v>
      </c>
      <c r="G188" s="40"/>
    </row>
    <row r="189" spans="1:7" ht="20.100000000000001" customHeight="1" x14ac:dyDescent="0.25">
      <c r="A189" s="17">
        <v>6</v>
      </c>
      <c r="B189" s="18" t="s">
        <v>227</v>
      </c>
      <c r="C189" s="26"/>
      <c r="D189" s="26"/>
      <c r="E189" s="26"/>
      <c r="F189" s="19">
        <v>0</v>
      </c>
      <c r="G189" s="40"/>
    </row>
    <row r="190" spans="1:7" ht="20.100000000000001" customHeight="1" x14ac:dyDescent="0.25">
      <c r="A190" s="17">
        <v>7</v>
      </c>
      <c r="B190" s="18" t="s">
        <v>548</v>
      </c>
      <c r="C190" s="26"/>
      <c r="D190" s="26"/>
      <c r="E190" s="26"/>
      <c r="F190" s="19">
        <v>0</v>
      </c>
      <c r="G190" s="40"/>
    </row>
    <row r="191" spans="1:7" ht="20.100000000000001" customHeight="1" x14ac:dyDescent="0.25">
      <c r="A191" s="17">
        <v>8</v>
      </c>
      <c r="B191" s="18" t="s">
        <v>41</v>
      </c>
      <c r="C191" s="26"/>
      <c r="D191" s="26"/>
      <c r="E191" s="26"/>
      <c r="F191" s="19">
        <v>0</v>
      </c>
      <c r="G191" s="40"/>
    </row>
    <row r="192" spans="1:7" ht="20.100000000000001" customHeight="1" x14ac:dyDescent="0.25">
      <c r="A192" s="17">
        <v>9</v>
      </c>
      <c r="B192" s="18" t="s">
        <v>42</v>
      </c>
      <c r="C192" s="26"/>
      <c r="D192" s="26"/>
      <c r="E192" s="26"/>
      <c r="F192" s="19">
        <v>0</v>
      </c>
      <c r="G192" s="40"/>
    </row>
    <row r="193" spans="1:7" ht="20.100000000000001" customHeight="1" x14ac:dyDescent="0.25">
      <c r="A193" s="17"/>
      <c r="B193" s="18"/>
      <c r="C193" s="26"/>
      <c r="D193" s="26"/>
      <c r="E193" s="26"/>
      <c r="F193" s="19"/>
      <c r="G193" s="49">
        <f>F184+F185+F186+F187+F188+F189+F190+F191+F192</f>
        <v>0</v>
      </c>
    </row>
    <row r="194" spans="1:7" ht="20.100000000000001" customHeight="1" x14ac:dyDescent="0.25">
      <c r="A194" s="17">
        <v>10</v>
      </c>
      <c r="B194" s="18" t="s">
        <v>671</v>
      </c>
      <c r="C194" s="26"/>
      <c r="D194" s="26" t="s">
        <v>667</v>
      </c>
      <c r="E194" s="26"/>
      <c r="F194" s="19"/>
      <c r="G194" s="39">
        <f>5000000</f>
        <v>5000000</v>
      </c>
    </row>
    <row r="195" spans="1:7" ht="20.100000000000001" customHeight="1" x14ac:dyDescent="0.25">
      <c r="A195" s="17">
        <v>11</v>
      </c>
      <c r="B195" s="18" t="s">
        <v>672</v>
      </c>
      <c r="C195" s="26"/>
      <c r="D195" s="26" t="s">
        <v>667</v>
      </c>
      <c r="E195" s="26"/>
      <c r="F195" s="19"/>
      <c r="G195" s="39">
        <f>5000000</f>
        <v>5000000</v>
      </c>
    </row>
    <row r="196" spans="1:7" ht="20.100000000000001" customHeight="1" x14ac:dyDescent="0.25">
      <c r="A196" s="17"/>
      <c r="B196" s="18"/>
      <c r="C196" s="26"/>
      <c r="D196" s="26"/>
      <c r="E196" s="26"/>
      <c r="F196" s="19"/>
      <c r="G196" s="39">
        <v>0</v>
      </c>
    </row>
    <row r="197" spans="1:7" ht="20.100000000000001" customHeight="1" x14ac:dyDescent="0.25">
      <c r="A197" s="17"/>
      <c r="B197" s="18"/>
      <c r="C197" s="26"/>
      <c r="D197" s="26"/>
      <c r="E197" s="26"/>
      <c r="F197" s="19"/>
      <c r="G197" s="39">
        <v>0</v>
      </c>
    </row>
    <row r="198" spans="1:7" ht="20.100000000000001" customHeight="1" x14ac:dyDescent="0.25">
      <c r="A198" s="17"/>
      <c r="B198" s="18"/>
      <c r="C198" s="18"/>
      <c r="D198" s="18"/>
      <c r="E198" s="73" t="s">
        <v>668</v>
      </c>
      <c r="F198" s="74"/>
      <c r="G198" s="44">
        <f>G193+G194+G195+G196+G197</f>
        <v>10000000</v>
      </c>
    </row>
    <row r="199" spans="1:7" ht="20.100000000000001" customHeight="1" x14ac:dyDescent="0.25">
      <c r="A199" s="20"/>
      <c r="B199" s="16"/>
      <c r="C199" s="16"/>
      <c r="D199" s="16"/>
      <c r="E199" s="16"/>
      <c r="F199" s="21"/>
      <c r="G199" s="21"/>
    </row>
    <row r="200" spans="1:7" ht="20.100000000000001" customHeight="1" x14ac:dyDescent="0.25">
      <c r="A200" s="20"/>
      <c r="B200" s="16" t="s">
        <v>669</v>
      </c>
      <c r="C200" s="16"/>
      <c r="D200" s="16"/>
      <c r="E200" s="16"/>
      <c r="F200" s="21"/>
      <c r="G200" s="16"/>
    </row>
    <row r="201" spans="1:7" ht="20.100000000000001" customHeight="1" x14ac:dyDescent="0.25">
      <c r="A201" s="8"/>
      <c r="B201" s="8" t="s">
        <v>29</v>
      </c>
      <c r="C201" s="8" t="s">
        <v>31</v>
      </c>
      <c r="E201" s="8" t="s">
        <v>36</v>
      </c>
      <c r="F201" s="11"/>
    </row>
    <row r="202" spans="1:7" ht="20.100000000000001" customHeight="1" x14ac:dyDescent="0.25">
      <c r="A202" s="8"/>
      <c r="F202" s="11"/>
    </row>
    <row r="203" spans="1:7" ht="20.100000000000001" customHeight="1" x14ac:dyDescent="0.25">
      <c r="A203" s="8"/>
      <c r="F203" s="11"/>
    </row>
    <row r="204" spans="1:7" x14ac:dyDescent="0.25">
      <c r="A204" s="8"/>
      <c r="F204" s="11"/>
    </row>
    <row r="205" spans="1:7" x14ac:dyDescent="0.25">
      <c r="B205" s="28" t="s">
        <v>30</v>
      </c>
      <c r="C205" s="24" t="s">
        <v>32</v>
      </c>
      <c r="D205" s="24"/>
      <c r="E205" s="24" t="s">
        <v>3</v>
      </c>
      <c r="F205" s="45" t="s">
        <v>273</v>
      </c>
    </row>
    <row r="206" spans="1:7" x14ac:dyDescent="0.25">
      <c r="B206" s="8" t="s">
        <v>5</v>
      </c>
      <c r="C206" s="1" t="s">
        <v>33</v>
      </c>
      <c r="E206" s="1" t="s">
        <v>6</v>
      </c>
      <c r="F206" s="11" t="s">
        <v>37</v>
      </c>
    </row>
    <row r="211" spans="1:7" ht="20.100000000000001" customHeight="1" x14ac:dyDescent="0.25">
      <c r="A211" s="2" t="s">
        <v>0</v>
      </c>
      <c r="B211" s="3"/>
      <c r="C211" s="3"/>
      <c r="D211" s="3"/>
      <c r="E211" s="3"/>
      <c r="F211" s="9"/>
      <c r="G211" s="4"/>
    </row>
    <row r="212" spans="1:7" ht="20.100000000000001" customHeight="1" x14ac:dyDescent="0.25">
      <c r="A212" s="47" t="s">
        <v>677</v>
      </c>
      <c r="B212" s="48"/>
      <c r="C212" s="2"/>
      <c r="D212" s="2"/>
      <c r="E212" s="2"/>
      <c r="F212" s="10"/>
      <c r="G212" s="4"/>
    </row>
    <row r="213" spans="1:7" ht="20.100000000000001" customHeight="1" x14ac:dyDescent="0.25">
      <c r="A213" s="47"/>
      <c r="B213" s="48"/>
      <c r="C213" s="2"/>
      <c r="D213" s="2"/>
      <c r="E213" s="2"/>
      <c r="F213" s="10"/>
      <c r="G213" s="4"/>
    </row>
    <row r="214" spans="1:7" ht="20.100000000000001" customHeight="1" x14ac:dyDescent="0.25">
      <c r="A214" s="27" t="s">
        <v>674</v>
      </c>
      <c r="B214" s="27"/>
      <c r="C214" s="16"/>
      <c r="D214" s="16"/>
      <c r="E214" s="16"/>
      <c r="F214" s="21"/>
      <c r="G214" s="16"/>
    </row>
    <row r="215" spans="1:7" ht="20.100000000000001" customHeight="1" x14ac:dyDescent="0.25">
      <c r="A215" s="27" t="s">
        <v>675</v>
      </c>
      <c r="B215" s="27"/>
      <c r="C215" s="16"/>
      <c r="D215" s="16"/>
      <c r="E215" s="16"/>
      <c r="F215" s="21"/>
      <c r="G215" s="16"/>
    </row>
    <row r="216" spans="1:7" ht="20.100000000000001" customHeight="1" x14ac:dyDescent="0.25">
      <c r="A216" s="27" t="s">
        <v>676</v>
      </c>
      <c r="B216" s="27"/>
      <c r="C216" s="16"/>
      <c r="D216" s="16"/>
      <c r="E216" s="16"/>
      <c r="F216" s="21"/>
      <c r="G216" s="16"/>
    </row>
    <row r="217" spans="1:7" ht="20.100000000000001" customHeight="1" x14ac:dyDescent="0.25">
      <c r="F217" s="11"/>
    </row>
    <row r="218" spans="1:7" ht="20.100000000000001" customHeight="1" x14ac:dyDescent="0.25">
      <c r="A218" s="12" t="s">
        <v>13</v>
      </c>
      <c r="B218" s="13" t="s">
        <v>12</v>
      </c>
      <c r="C218" s="14" t="s">
        <v>15</v>
      </c>
      <c r="D218" s="14" t="s">
        <v>497</v>
      </c>
      <c r="E218" s="14" t="s">
        <v>1</v>
      </c>
      <c r="F218" s="22" t="s">
        <v>8</v>
      </c>
      <c r="G218" s="12" t="s">
        <v>2</v>
      </c>
    </row>
    <row r="219" spans="1:7" ht="20.100000000000001" customHeight="1" x14ac:dyDescent="0.25">
      <c r="A219" s="17">
        <v>1</v>
      </c>
      <c r="B219" s="18" t="s">
        <v>39</v>
      </c>
      <c r="C219" s="14"/>
      <c r="D219" s="14"/>
      <c r="E219" s="14"/>
      <c r="F219" s="19">
        <v>0</v>
      </c>
      <c r="G219" s="12"/>
    </row>
    <row r="220" spans="1:7" ht="20.100000000000001" customHeight="1" x14ac:dyDescent="0.25">
      <c r="A220" s="17">
        <v>2</v>
      </c>
      <c r="B220" s="18" t="s">
        <v>446</v>
      </c>
      <c r="C220" s="14"/>
      <c r="D220" s="14"/>
      <c r="E220" s="14"/>
      <c r="F220" s="19">
        <v>78864466</v>
      </c>
      <c r="G220" s="39"/>
    </row>
    <row r="221" spans="1:7" ht="20.100000000000001" customHeight="1" x14ac:dyDescent="0.25">
      <c r="A221" s="17">
        <v>3</v>
      </c>
      <c r="B221" s="18" t="s">
        <v>153</v>
      </c>
      <c r="C221" s="14"/>
      <c r="D221" s="14"/>
      <c r="E221" s="14"/>
      <c r="F221" s="19">
        <v>2276090</v>
      </c>
      <c r="G221" s="39"/>
    </row>
    <row r="222" spans="1:7" ht="20.100000000000001" customHeight="1" x14ac:dyDescent="0.25">
      <c r="A222" s="17">
        <v>4</v>
      </c>
      <c r="B222" s="18" t="s">
        <v>683</v>
      </c>
      <c r="C222" s="14"/>
      <c r="D222" s="14"/>
      <c r="E222" s="14"/>
      <c r="F222" s="19">
        <v>50000</v>
      </c>
      <c r="G222" s="39"/>
    </row>
    <row r="223" spans="1:7" ht="20.100000000000001" customHeight="1" x14ac:dyDescent="0.25">
      <c r="A223" s="17">
        <v>5</v>
      </c>
      <c r="B223" s="18" t="s">
        <v>38</v>
      </c>
      <c r="C223" s="26"/>
      <c r="D223" s="26"/>
      <c r="E223" s="26"/>
      <c r="F223" s="19">
        <v>1971612</v>
      </c>
      <c r="G223" s="40"/>
    </row>
    <row r="224" spans="1:7" ht="20.100000000000001" customHeight="1" x14ac:dyDescent="0.25">
      <c r="A224" s="17">
        <v>6</v>
      </c>
      <c r="B224" s="18" t="s">
        <v>227</v>
      </c>
      <c r="C224" s="26"/>
      <c r="D224" s="26"/>
      <c r="E224" s="26"/>
      <c r="F224" s="19">
        <v>0</v>
      </c>
      <c r="G224" s="40"/>
    </row>
    <row r="225" spans="1:7" ht="20.100000000000001" customHeight="1" x14ac:dyDescent="0.25">
      <c r="A225" s="17">
        <v>7</v>
      </c>
      <c r="B225" s="18" t="s">
        <v>548</v>
      </c>
      <c r="C225" s="26"/>
      <c r="D225" s="26"/>
      <c r="E225" s="26"/>
      <c r="F225" s="19">
        <v>6000</v>
      </c>
      <c r="G225" s="40"/>
    </row>
    <row r="226" spans="1:7" ht="20.100000000000001" customHeight="1" x14ac:dyDescent="0.25">
      <c r="A226" s="17">
        <v>8</v>
      </c>
      <c r="B226" s="18" t="s">
        <v>41</v>
      </c>
      <c r="C226" s="26"/>
      <c r="D226" s="26"/>
      <c r="E226" s="26"/>
      <c r="F226" s="19">
        <v>525000</v>
      </c>
      <c r="G226" s="40"/>
    </row>
    <row r="227" spans="1:7" ht="20.100000000000001" customHeight="1" x14ac:dyDescent="0.25">
      <c r="A227" s="17">
        <v>9</v>
      </c>
      <c r="B227" s="18" t="s">
        <v>42</v>
      </c>
      <c r="C227" s="26"/>
      <c r="D227" s="26"/>
      <c r="E227" s="26"/>
      <c r="F227" s="19">
        <v>200000</v>
      </c>
      <c r="G227" s="40"/>
    </row>
    <row r="228" spans="1:7" ht="20.100000000000001" customHeight="1" x14ac:dyDescent="0.25">
      <c r="A228" s="17"/>
      <c r="B228" s="18"/>
      <c r="C228" s="26"/>
      <c r="D228" s="26"/>
      <c r="E228" s="26"/>
      <c r="F228" s="19"/>
      <c r="G228" s="49">
        <f>F219+F220+F221+F222+F223+F224+F225+F226+F227</f>
        <v>83893168</v>
      </c>
    </row>
    <row r="229" spans="1:7" ht="20.100000000000001" customHeight="1" x14ac:dyDescent="0.25">
      <c r="A229" s="17">
        <v>10</v>
      </c>
      <c r="B229" s="18" t="s">
        <v>650</v>
      </c>
      <c r="C229" s="26" t="s">
        <v>272</v>
      </c>
      <c r="D229" s="35" t="s">
        <v>230</v>
      </c>
      <c r="E229" s="26"/>
      <c r="F229" s="19"/>
      <c r="G229" s="39">
        <v>27000000</v>
      </c>
    </row>
    <row r="230" spans="1:7" ht="20.100000000000001" customHeight="1" x14ac:dyDescent="0.25">
      <c r="A230" s="17">
        <v>11</v>
      </c>
      <c r="B230" s="18"/>
      <c r="C230" s="26"/>
      <c r="D230" s="26"/>
      <c r="E230" s="26"/>
      <c r="F230" s="19"/>
      <c r="G230" s="39">
        <v>0</v>
      </c>
    </row>
    <row r="231" spans="1:7" ht="20.100000000000001" customHeight="1" x14ac:dyDescent="0.25">
      <c r="A231" s="17"/>
      <c r="B231" s="18"/>
      <c r="C231" s="26"/>
      <c r="D231" s="26"/>
      <c r="E231" s="26"/>
      <c r="F231" s="19"/>
      <c r="G231" s="39">
        <v>0</v>
      </c>
    </row>
    <row r="232" spans="1:7" ht="20.100000000000001" customHeight="1" x14ac:dyDescent="0.25">
      <c r="A232" s="17"/>
      <c r="B232" s="18"/>
      <c r="C232" s="26"/>
      <c r="D232" s="26"/>
      <c r="E232" s="26"/>
      <c r="F232" s="19"/>
      <c r="G232" s="39">
        <v>0</v>
      </c>
    </row>
    <row r="233" spans="1:7" ht="20.100000000000001" customHeight="1" x14ac:dyDescent="0.25">
      <c r="A233" s="17"/>
      <c r="B233" s="18"/>
      <c r="C233" s="18"/>
      <c r="D233" s="18"/>
      <c r="E233" s="73" t="s">
        <v>658</v>
      </c>
      <c r="F233" s="74"/>
      <c r="G233" s="44">
        <f>G228+G229+G230+G231+G232</f>
        <v>110893168</v>
      </c>
    </row>
    <row r="234" spans="1:7" ht="20.100000000000001" customHeight="1" x14ac:dyDescent="0.25">
      <c r="A234" s="20"/>
      <c r="B234" s="16"/>
      <c r="C234" s="16"/>
      <c r="D234" s="16"/>
      <c r="E234" s="16"/>
      <c r="F234" s="21"/>
      <c r="G234" s="21"/>
    </row>
    <row r="235" spans="1:7" ht="20.100000000000001" customHeight="1" x14ac:dyDescent="0.25">
      <c r="A235" s="20"/>
      <c r="B235" s="16" t="s">
        <v>673</v>
      </c>
      <c r="C235" s="16"/>
      <c r="D235" s="16"/>
      <c r="E235" s="16"/>
      <c r="F235" s="21"/>
      <c r="G235" s="16"/>
    </row>
    <row r="236" spans="1:7" ht="20.100000000000001" customHeight="1" x14ac:dyDescent="0.25">
      <c r="A236" s="8"/>
      <c r="B236" s="8" t="s">
        <v>29</v>
      </c>
      <c r="C236" s="8" t="s">
        <v>31</v>
      </c>
      <c r="E236" s="8" t="s">
        <v>36</v>
      </c>
      <c r="F236" s="11"/>
    </row>
    <row r="237" spans="1:7" ht="20.100000000000001" customHeight="1" x14ac:dyDescent="0.25">
      <c r="A237" s="8"/>
      <c r="F237" s="11"/>
    </row>
    <row r="238" spans="1:7" ht="20.100000000000001" customHeight="1" x14ac:dyDescent="0.25">
      <c r="A238" s="8"/>
      <c r="F238" s="11"/>
    </row>
    <row r="239" spans="1:7" x14ac:dyDescent="0.25">
      <c r="A239" s="8"/>
      <c r="F239" s="11"/>
    </row>
    <row r="240" spans="1:7" x14ac:dyDescent="0.25">
      <c r="B240" s="28" t="s">
        <v>30</v>
      </c>
      <c r="C240" s="24" t="s">
        <v>32</v>
      </c>
      <c r="D240" s="24"/>
      <c r="E240" s="24" t="s">
        <v>3</v>
      </c>
      <c r="F240" s="45" t="s">
        <v>273</v>
      </c>
    </row>
    <row r="241" spans="1:7" x14ac:dyDescent="0.25">
      <c r="B241" s="8" t="s">
        <v>5</v>
      </c>
      <c r="C241" s="1" t="s">
        <v>33</v>
      </c>
      <c r="E241" s="1" t="s">
        <v>6</v>
      </c>
      <c r="F241" s="11" t="s">
        <v>37</v>
      </c>
    </row>
    <row r="243" spans="1:7" ht="20.100000000000001" customHeight="1" x14ac:dyDescent="0.25">
      <c r="A243" s="2" t="s">
        <v>0</v>
      </c>
      <c r="B243" s="3"/>
      <c r="C243" s="3"/>
      <c r="D243" s="3"/>
      <c r="E243" s="3"/>
      <c r="F243" s="9"/>
      <c r="G243" s="4"/>
    </row>
    <row r="244" spans="1:7" ht="20.100000000000001" customHeight="1" x14ac:dyDescent="0.25">
      <c r="A244" s="47" t="s">
        <v>681</v>
      </c>
      <c r="B244" s="48"/>
      <c r="C244" s="2"/>
      <c r="D244" s="2"/>
      <c r="E244" s="2"/>
      <c r="F244" s="10"/>
      <c r="G244" s="4"/>
    </row>
    <row r="245" spans="1:7" ht="20.100000000000001" customHeight="1" x14ac:dyDescent="0.25">
      <c r="A245" s="47"/>
      <c r="B245" s="48"/>
      <c r="C245" s="2"/>
      <c r="D245" s="2"/>
      <c r="E245" s="2"/>
      <c r="F245" s="10"/>
      <c r="G245" s="4"/>
    </row>
    <row r="246" spans="1:7" ht="20.100000000000001" customHeight="1" x14ac:dyDescent="0.25">
      <c r="A246" s="27" t="s">
        <v>678</v>
      </c>
      <c r="B246" s="27"/>
      <c r="C246" s="16"/>
      <c r="D246" s="16"/>
      <c r="E246" s="16"/>
      <c r="F246" s="21"/>
      <c r="G246" s="16"/>
    </row>
    <row r="247" spans="1:7" ht="20.100000000000001" customHeight="1" x14ac:dyDescent="0.25">
      <c r="A247" s="27" t="s">
        <v>679</v>
      </c>
      <c r="B247" s="27"/>
      <c r="C247" s="16"/>
      <c r="D247" s="16"/>
      <c r="E247" s="16"/>
      <c r="F247" s="21"/>
      <c r="G247" s="16"/>
    </row>
    <row r="248" spans="1:7" ht="20.100000000000001" customHeight="1" x14ac:dyDescent="0.25">
      <c r="A248" s="27" t="s">
        <v>680</v>
      </c>
      <c r="B248" s="27"/>
      <c r="C248" s="16"/>
      <c r="D248" s="16"/>
      <c r="E248" s="16"/>
      <c r="F248" s="21"/>
      <c r="G248" s="16"/>
    </row>
    <row r="249" spans="1:7" ht="20.100000000000001" customHeight="1" x14ac:dyDescent="0.25">
      <c r="F249" s="11"/>
    </row>
    <row r="250" spans="1:7" ht="20.100000000000001" customHeight="1" x14ac:dyDescent="0.25">
      <c r="A250" s="12" t="s">
        <v>13</v>
      </c>
      <c r="B250" s="13" t="s">
        <v>12</v>
      </c>
      <c r="C250" s="14" t="s">
        <v>15</v>
      </c>
      <c r="D250" s="14" t="s">
        <v>497</v>
      </c>
      <c r="E250" s="14" t="s">
        <v>1</v>
      </c>
      <c r="F250" s="22" t="s">
        <v>8</v>
      </c>
      <c r="G250" s="12" t="s">
        <v>2</v>
      </c>
    </row>
    <row r="251" spans="1:7" ht="20.100000000000001" customHeight="1" x14ac:dyDescent="0.25">
      <c r="A251" s="17">
        <v>1</v>
      </c>
      <c r="B251" s="18" t="s">
        <v>39</v>
      </c>
      <c r="C251" s="14"/>
      <c r="D251" s="14"/>
      <c r="E251" s="14"/>
      <c r="F251" s="19">
        <v>0</v>
      </c>
      <c r="G251" s="12"/>
    </row>
    <row r="252" spans="1:7" ht="20.100000000000001" customHeight="1" x14ac:dyDescent="0.25">
      <c r="A252" s="17">
        <v>2</v>
      </c>
      <c r="B252" s="18" t="s">
        <v>446</v>
      </c>
      <c r="C252" s="14"/>
      <c r="D252" s="14"/>
      <c r="E252" s="14"/>
      <c r="F252" s="19">
        <v>37641950</v>
      </c>
      <c r="G252" s="39"/>
    </row>
    <row r="253" spans="1:7" ht="20.100000000000001" customHeight="1" x14ac:dyDescent="0.25">
      <c r="A253" s="17">
        <v>3</v>
      </c>
      <c r="B253" s="18" t="s">
        <v>153</v>
      </c>
      <c r="C253" s="14"/>
      <c r="D253" s="14"/>
      <c r="E253" s="14"/>
      <c r="F253" s="19">
        <v>0</v>
      </c>
      <c r="G253" s="39"/>
    </row>
    <row r="254" spans="1:7" ht="20.100000000000001" customHeight="1" x14ac:dyDescent="0.25">
      <c r="A254" s="17">
        <v>4</v>
      </c>
      <c r="B254" s="18" t="s">
        <v>384</v>
      </c>
      <c r="C254" s="14"/>
      <c r="D254" s="14"/>
      <c r="E254" s="14"/>
      <c r="F254" s="19">
        <v>0</v>
      </c>
      <c r="G254" s="39"/>
    </row>
    <row r="255" spans="1:7" ht="20.100000000000001" customHeight="1" x14ac:dyDescent="0.25">
      <c r="A255" s="17">
        <v>5</v>
      </c>
      <c r="B255" s="18" t="s">
        <v>38</v>
      </c>
      <c r="C255" s="26"/>
      <c r="D255" s="26"/>
      <c r="E255" s="26"/>
      <c r="F255" s="19">
        <v>941049</v>
      </c>
      <c r="G255" s="40"/>
    </row>
    <row r="256" spans="1:7" ht="20.100000000000001" customHeight="1" x14ac:dyDescent="0.25">
      <c r="A256" s="17">
        <v>6</v>
      </c>
      <c r="B256" s="18" t="s">
        <v>227</v>
      </c>
      <c r="C256" s="26"/>
      <c r="D256" s="26"/>
      <c r="E256" s="26"/>
      <c r="F256" s="19">
        <v>0</v>
      </c>
      <c r="G256" s="40"/>
    </row>
    <row r="257" spans="1:7" ht="20.100000000000001" customHeight="1" x14ac:dyDescent="0.25">
      <c r="A257" s="17">
        <v>7</v>
      </c>
      <c r="B257" s="18" t="s">
        <v>548</v>
      </c>
      <c r="C257" s="26"/>
      <c r="D257" s="26"/>
      <c r="E257" s="26"/>
      <c r="F257" s="19">
        <v>6000</v>
      </c>
      <c r="G257" s="40"/>
    </row>
    <row r="258" spans="1:7" ht="20.100000000000001" customHeight="1" x14ac:dyDescent="0.25">
      <c r="A258" s="17">
        <v>8</v>
      </c>
      <c r="B258" s="18" t="s">
        <v>41</v>
      </c>
      <c r="C258" s="26"/>
      <c r="D258" s="26"/>
      <c r="E258" s="26"/>
      <c r="F258" s="19">
        <v>470000</v>
      </c>
      <c r="G258" s="40"/>
    </row>
    <row r="259" spans="1:7" ht="20.100000000000001" customHeight="1" x14ac:dyDescent="0.25">
      <c r="A259" s="17">
        <v>9</v>
      </c>
      <c r="B259" s="18" t="s">
        <v>42</v>
      </c>
      <c r="C259" s="26"/>
      <c r="D259" s="26"/>
      <c r="E259" s="26"/>
      <c r="F259" s="19">
        <v>200000</v>
      </c>
      <c r="G259" s="40"/>
    </row>
    <row r="260" spans="1:7" ht="20.100000000000001" customHeight="1" x14ac:dyDescent="0.25">
      <c r="A260" s="17"/>
      <c r="B260" s="18"/>
      <c r="C260" s="26"/>
      <c r="D260" s="26"/>
      <c r="E260" s="26"/>
      <c r="F260" s="19"/>
      <c r="G260" s="49">
        <f>F251+F252+F253+F254+F255+F256+F257+F258+F259</f>
        <v>39258999</v>
      </c>
    </row>
    <row r="261" spans="1:7" ht="20.100000000000001" customHeight="1" x14ac:dyDescent="0.25">
      <c r="A261" s="17">
        <v>10</v>
      </c>
      <c r="B261" s="18" t="s">
        <v>663</v>
      </c>
      <c r="C261" s="26" t="s">
        <v>272</v>
      </c>
      <c r="D261" s="35" t="s">
        <v>614</v>
      </c>
      <c r="E261" s="26"/>
      <c r="F261" s="19"/>
      <c r="G261" s="39">
        <v>47000000</v>
      </c>
    </row>
    <row r="262" spans="1:7" ht="20.100000000000001" customHeight="1" x14ac:dyDescent="0.25">
      <c r="A262" s="17">
        <v>11</v>
      </c>
      <c r="B262" s="18"/>
      <c r="C262" s="26"/>
      <c r="D262" s="26"/>
      <c r="E262" s="26"/>
      <c r="F262" s="19"/>
      <c r="G262" s="39">
        <v>0</v>
      </c>
    </row>
    <row r="263" spans="1:7" ht="20.100000000000001" customHeight="1" x14ac:dyDescent="0.25">
      <c r="A263" s="17"/>
      <c r="B263" s="18"/>
      <c r="C263" s="26"/>
      <c r="D263" s="26"/>
      <c r="E263" s="26"/>
      <c r="F263" s="19"/>
      <c r="G263" s="39">
        <v>0</v>
      </c>
    </row>
    <row r="264" spans="1:7" ht="20.100000000000001" customHeight="1" x14ac:dyDescent="0.25">
      <c r="A264" s="17"/>
      <c r="B264" s="18"/>
      <c r="C264" s="26"/>
      <c r="D264" s="26"/>
      <c r="E264" s="26"/>
      <c r="F264" s="19"/>
      <c r="G264" s="39">
        <v>0</v>
      </c>
    </row>
    <row r="265" spans="1:7" ht="20.100000000000001" customHeight="1" x14ac:dyDescent="0.25">
      <c r="A265" s="17"/>
      <c r="B265" s="18"/>
      <c r="C265" s="18"/>
      <c r="D265" s="18"/>
      <c r="E265" s="73" t="s">
        <v>682</v>
      </c>
      <c r="F265" s="74"/>
      <c r="G265" s="44">
        <f>G260+G261+G262+G263+G264</f>
        <v>86258999</v>
      </c>
    </row>
    <row r="266" spans="1:7" ht="20.100000000000001" customHeight="1" x14ac:dyDescent="0.25">
      <c r="A266" s="20"/>
      <c r="B266" s="16"/>
      <c r="C266" s="16"/>
      <c r="D266" s="16"/>
      <c r="E266" s="16"/>
      <c r="F266" s="21"/>
      <c r="G266" s="21"/>
    </row>
    <row r="267" spans="1:7" ht="20.100000000000001" customHeight="1" x14ac:dyDescent="0.25">
      <c r="A267" s="20"/>
      <c r="B267" s="16" t="s">
        <v>673</v>
      </c>
      <c r="C267" s="16"/>
      <c r="D267" s="16"/>
      <c r="E267" s="16"/>
      <c r="F267" s="21"/>
      <c r="G267" s="16"/>
    </row>
    <row r="268" spans="1:7" ht="20.100000000000001" customHeight="1" x14ac:dyDescent="0.25">
      <c r="A268" s="8"/>
      <c r="B268" s="8" t="s">
        <v>29</v>
      </c>
      <c r="C268" s="8" t="s">
        <v>31</v>
      </c>
      <c r="E268" s="8" t="s">
        <v>36</v>
      </c>
      <c r="F268" s="11"/>
    </row>
    <row r="269" spans="1:7" ht="20.100000000000001" customHeight="1" x14ac:dyDescent="0.25">
      <c r="A269" s="8"/>
      <c r="F269" s="11"/>
    </row>
    <row r="270" spans="1:7" ht="20.100000000000001" customHeight="1" x14ac:dyDescent="0.25">
      <c r="A270" s="8"/>
      <c r="F270" s="11"/>
    </row>
    <row r="271" spans="1:7" x14ac:dyDescent="0.25">
      <c r="A271" s="8"/>
      <c r="F271" s="11"/>
    </row>
    <row r="272" spans="1:7" x14ac:dyDescent="0.25">
      <c r="B272" s="28" t="s">
        <v>30</v>
      </c>
      <c r="C272" s="24" t="s">
        <v>32</v>
      </c>
      <c r="D272" s="24"/>
      <c r="E272" s="24" t="s">
        <v>3</v>
      </c>
      <c r="F272" s="45" t="s">
        <v>273</v>
      </c>
    </row>
    <row r="273" spans="1:7" x14ac:dyDescent="0.25">
      <c r="B273" s="8" t="s">
        <v>5</v>
      </c>
      <c r="C273" s="1" t="s">
        <v>33</v>
      </c>
      <c r="E273" s="1" t="s">
        <v>6</v>
      </c>
      <c r="F273" s="11" t="s">
        <v>37</v>
      </c>
    </row>
    <row r="277" spans="1:7" ht="20.100000000000001" customHeight="1" x14ac:dyDescent="0.25">
      <c r="A277" s="2" t="s">
        <v>0</v>
      </c>
      <c r="B277" s="3"/>
      <c r="C277" s="3"/>
      <c r="D277" s="3"/>
      <c r="E277" s="3"/>
      <c r="F277" s="9"/>
      <c r="G277" s="4"/>
    </row>
    <row r="278" spans="1:7" ht="20.100000000000001" customHeight="1" x14ac:dyDescent="0.25">
      <c r="A278" s="47" t="s">
        <v>687</v>
      </c>
      <c r="B278" s="48"/>
      <c r="C278" s="2"/>
      <c r="D278" s="2"/>
      <c r="E278" s="2"/>
      <c r="F278" s="10"/>
      <c r="G278" s="4"/>
    </row>
    <row r="279" spans="1:7" ht="20.100000000000001" customHeight="1" x14ac:dyDescent="0.25">
      <c r="A279" s="47"/>
      <c r="B279" s="48"/>
      <c r="C279" s="2"/>
      <c r="D279" s="2"/>
      <c r="E279" s="2"/>
      <c r="F279" s="10"/>
      <c r="G279" s="4"/>
    </row>
    <row r="280" spans="1:7" ht="20.100000000000001" customHeight="1" x14ac:dyDescent="0.25">
      <c r="A280" s="27" t="s">
        <v>684</v>
      </c>
      <c r="B280" s="27"/>
      <c r="C280" s="16"/>
      <c r="D280" s="16"/>
      <c r="E280" s="16"/>
      <c r="F280" s="21"/>
      <c r="G280" s="16"/>
    </row>
    <row r="281" spans="1:7" ht="20.100000000000001" customHeight="1" x14ac:dyDescent="0.25">
      <c r="A281" s="27" t="s">
        <v>685</v>
      </c>
      <c r="B281" s="27"/>
      <c r="C281" s="16"/>
      <c r="D281" s="16"/>
      <c r="E281" s="16"/>
      <c r="F281" s="21"/>
      <c r="G281" s="16"/>
    </row>
    <row r="282" spans="1:7" ht="20.100000000000001" customHeight="1" x14ac:dyDescent="0.25">
      <c r="A282" s="27" t="s">
        <v>686</v>
      </c>
      <c r="B282" s="27"/>
      <c r="C282" s="16"/>
      <c r="D282" s="16"/>
      <c r="E282" s="16"/>
      <c r="F282" s="21"/>
      <c r="G282" s="16"/>
    </row>
    <row r="283" spans="1:7" ht="20.100000000000001" customHeight="1" x14ac:dyDescent="0.25">
      <c r="F283" s="11"/>
    </row>
    <row r="284" spans="1:7" ht="20.100000000000001" customHeight="1" x14ac:dyDescent="0.25">
      <c r="A284" s="12" t="s">
        <v>13</v>
      </c>
      <c r="B284" s="13" t="s">
        <v>12</v>
      </c>
      <c r="C284" s="14" t="s">
        <v>15</v>
      </c>
      <c r="D284" s="14" t="s">
        <v>497</v>
      </c>
      <c r="E284" s="14" t="s">
        <v>1</v>
      </c>
      <c r="F284" s="22" t="s">
        <v>8</v>
      </c>
      <c r="G284" s="12" t="s">
        <v>2</v>
      </c>
    </row>
    <row r="285" spans="1:7" ht="20.100000000000001" customHeight="1" x14ac:dyDescent="0.25">
      <c r="A285" s="17">
        <v>1</v>
      </c>
      <c r="B285" s="18" t="s">
        <v>39</v>
      </c>
      <c r="C285" s="14"/>
      <c r="D285" s="14"/>
      <c r="E285" s="14"/>
      <c r="F285" s="19">
        <v>23979004</v>
      </c>
      <c r="G285" s="12"/>
    </row>
    <row r="286" spans="1:7" ht="20.100000000000001" customHeight="1" x14ac:dyDescent="0.25">
      <c r="A286" s="17">
        <v>2</v>
      </c>
      <c r="B286" s="18" t="s">
        <v>446</v>
      </c>
      <c r="C286" s="14"/>
      <c r="D286" s="14"/>
      <c r="E286" s="14"/>
      <c r="F286" s="19">
        <v>0</v>
      </c>
      <c r="G286" s="39"/>
    </row>
    <row r="287" spans="1:7" ht="20.100000000000001" customHeight="1" x14ac:dyDescent="0.25">
      <c r="A287" s="17">
        <v>3</v>
      </c>
      <c r="B287" s="18" t="s">
        <v>153</v>
      </c>
      <c r="C287" s="14"/>
      <c r="D287" s="14"/>
      <c r="E287" s="14"/>
      <c r="F287" s="19">
        <v>0</v>
      </c>
      <c r="G287" s="39"/>
    </row>
    <row r="288" spans="1:7" ht="20.100000000000001" customHeight="1" x14ac:dyDescent="0.25">
      <c r="A288" s="17">
        <v>4</v>
      </c>
      <c r="B288" s="18" t="s">
        <v>384</v>
      </c>
      <c r="C288" s="14"/>
      <c r="D288" s="14"/>
      <c r="E288" s="14"/>
      <c r="F288" s="19">
        <v>0</v>
      </c>
      <c r="G288" s="39"/>
    </row>
    <row r="289" spans="1:7" ht="20.100000000000001" customHeight="1" x14ac:dyDescent="0.25">
      <c r="A289" s="17">
        <v>5</v>
      </c>
      <c r="B289" s="18" t="s">
        <v>38</v>
      </c>
      <c r="C289" s="26"/>
      <c r="D289" s="26"/>
      <c r="E289" s="26"/>
      <c r="F289" s="19">
        <v>599475</v>
      </c>
      <c r="G289" s="40"/>
    </row>
    <row r="290" spans="1:7" ht="20.100000000000001" customHeight="1" x14ac:dyDescent="0.25">
      <c r="A290" s="17">
        <v>6</v>
      </c>
      <c r="B290" s="18" t="s">
        <v>227</v>
      </c>
      <c r="C290" s="26"/>
      <c r="D290" s="26"/>
      <c r="E290" s="26"/>
      <c r="F290" s="19">
        <v>0</v>
      </c>
      <c r="G290" s="40"/>
    </row>
    <row r="291" spans="1:7" ht="20.100000000000001" customHeight="1" x14ac:dyDescent="0.25">
      <c r="A291" s="17">
        <v>7</v>
      </c>
      <c r="B291" s="18" t="s">
        <v>548</v>
      </c>
      <c r="C291" s="26"/>
      <c r="D291" s="26"/>
      <c r="E291" s="26"/>
      <c r="F291" s="19">
        <v>6000</v>
      </c>
      <c r="G291" s="40"/>
    </row>
    <row r="292" spans="1:7" ht="20.100000000000001" customHeight="1" x14ac:dyDescent="0.25">
      <c r="A292" s="17">
        <v>8</v>
      </c>
      <c r="B292" s="18" t="s">
        <v>41</v>
      </c>
      <c r="C292" s="26"/>
      <c r="D292" s="26"/>
      <c r="E292" s="26"/>
      <c r="F292" s="19">
        <v>539790</v>
      </c>
      <c r="G292" s="40"/>
    </row>
    <row r="293" spans="1:7" ht="20.100000000000001" customHeight="1" x14ac:dyDescent="0.25">
      <c r="A293" s="17">
        <v>9</v>
      </c>
      <c r="B293" s="18" t="s">
        <v>42</v>
      </c>
      <c r="C293" s="26"/>
      <c r="D293" s="26"/>
      <c r="E293" s="26"/>
      <c r="F293" s="19">
        <v>200000</v>
      </c>
      <c r="G293" s="40"/>
    </row>
    <row r="294" spans="1:7" ht="20.100000000000001" customHeight="1" x14ac:dyDescent="0.25">
      <c r="A294" s="17"/>
      <c r="B294" s="18"/>
      <c r="C294" s="26"/>
      <c r="D294" s="26"/>
      <c r="E294" s="26"/>
      <c r="F294" s="19"/>
      <c r="G294" s="49">
        <f>F285+F286+F287+F288+F289+F290+F291+F292+F293</f>
        <v>25324269</v>
      </c>
    </row>
    <row r="295" spans="1:7" ht="20.100000000000001" customHeight="1" x14ac:dyDescent="0.25">
      <c r="A295" s="17">
        <v>10</v>
      </c>
      <c r="B295" s="18" t="s">
        <v>689</v>
      </c>
      <c r="C295" s="26" t="s">
        <v>272</v>
      </c>
      <c r="D295" s="26" t="s">
        <v>690</v>
      </c>
      <c r="E295" s="26"/>
      <c r="F295" s="19"/>
      <c r="G295" s="39">
        <v>8000000</v>
      </c>
    </row>
    <row r="296" spans="1:7" ht="20.100000000000001" customHeight="1" x14ac:dyDescent="0.25">
      <c r="A296" s="17">
        <v>11</v>
      </c>
      <c r="B296" s="18" t="s">
        <v>691</v>
      </c>
      <c r="C296" s="26" t="s">
        <v>272</v>
      </c>
      <c r="D296" s="26">
        <v>7880122848</v>
      </c>
      <c r="E296" s="26"/>
      <c r="F296" s="19"/>
      <c r="G296" s="39">
        <v>8000000</v>
      </c>
    </row>
    <row r="297" spans="1:7" ht="20.100000000000001" customHeight="1" x14ac:dyDescent="0.25">
      <c r="A297" s="17">
        <v>12</v>
      </c>
      <c r="B297" s="18" t="s">
        <v>692</v>
      </c>
      <c r="C297" s="26" t="s">
        <v>272</v>
      </c>
      <c r="D297" s="26">
        <v>4551144831</v>
      </c>
      <c r="E297" s="26"/>
      <c r="F297" s="19"/>
      <c r="G297" s="39">
        <v>9000000</v>
      </c>
    </row>
    <row r="298" spans="1:7" ht="20.100000000000001" customHeight="1" x14ac:dyDescent="0.25">
      <c r="A298" s="17"/>
      <c r="B298" s="18"/>
      <c r="C298" s="26"/>
      <c r="D298" s="26"/>
      <c r="E298" s="26"/>
      <c r="F298" s="19"/>
      <c r="G298" s="39">
        <v>0</v>
      </c>
    </row>
    <row r="299" spans="1:7" ht="20.100000000000001" customHeight="1" x14ac:dyDescent="0.25">
      <c r="A299" s="17"/>
      <c r="B299" s="18"/>
      <c r="C299" s="18"/>
      <c r="D299" s="18"/>
      <c r="E299" s="73" t="s">
        <v>688</v>
      </c>
      <c r="F299" s="74"/>
      <c r="G299" s="44">
        <f>G294+G295+G296+G297+G298</f>
        <v>50324269</v>
      </c>
    </row>
    <row r="300" spans="1:7" ht="20.100000000000001" customHeight="1" x14ac:dyDescent="0.25">
      <c r="A300" s="20"/>
      <c r="B300" s="16"/>
      <c r="C300" s="16"/>
      <c r="D300" s="16"/>
      <c r="E300" s="16"/>
      <c r="F300" s="21"/>
      <c r="G300" s="21"/>
    </row>
    <row r="301" spans="1:7" ht="20.100000000000001" customHeight="1" x14ac:dyDescent="0.25">
      <c r="A301" s="20"/>
      <c r="B301" s="16" t="s">
        <v>673</v>
      </c>
      <c r="C301" s="16"/>
      <c r="D301" s="16"/>
      <c r="E301" s="16"/>
      <c r="F301" s="21"/>
      <c r="G301" s="16"/>
    </row>
    <row r="302" spans="1:7" ht="20.100000000000001" customHeight="1" x14ac:dyDescent="0.25">
      <c r="A302" s="8"/>
      <c r="B302" s="8" t="s">
        <v>29</v>
      </c>
      <c r="C302" s="8" t="s">
        <v>31</v>
      </c>
      <c r="E302" s="8" t="s">
        <v>36</v>
      </c>
      <c r="F302" s="11"/>
    </row>
    <row r="303" spans="1:7" ht="20.100000000000001" customHeight="1" x14ac:dyDescent="0.25">
      <c r="A303" s="8"/>
      <c r="F303" s="11"/>
    </row>
    <row r="304" spans="1:7" ht="20.100000000000001" customHeight="1" x14ac:dyDescent="0.25">
      <c r="A304" s="8"/>
      <c r="F304" s="11"/>
    </row>
    <row r="305" spans="1:7" x14ac:dyDescent="0.25">
      <c r="A305" s="8"/>
      <c r="F305" s="11"/>
    </row>
    <row r="306" spans="1:7" x14ac:dyDescent="0.25">
      <c r="B306" s="28" t="s">
        <v>30</v>
      </c>
      <c r="C306" s="24" t="s">
        <v>32</v>
      </c>
      <c r="D306" s="24"/>
      <c r="E306" s="24" t="s">
        <v>3</v>
      </c>
      <c r="F306" s="45" t="s">
        <v>273</v>
      </c>
    </row>
    <row r="307" spans="1:7" x14ac:dyDescent="0.25">
      <c r="B307" s="8" t="s">
        <v>5</v>
      </c>
      <c r="C307" s="1" t="s">
        <v>33</v>
      </c>
      <c r="E307" s="1" t="s">
        <v>6</v>
      </c>
      <c r="F307" s="11" t="s">
        <v>37</v>
      </c>
    </row>
    <row r="309" spans="1:7" ht="20.100000000000001" customHeight="1" x14ac:dyDescent="0.25">
      <c r="A309" s="2" t="s">
        <v>0</v>
      </c>
      <c r="B309" s="3"/>
      <c r="C309" s="3"/>
      <c r="D309" s="3"/>
      <c r="E309" s="3"/>
      <c r="F309" s="9"/>
      <c r="G309" s="4"/>
    </row>
    <row r="310" spans="1:7" ht="20.100000000000001" customHeight="1" x14ac:dyDescent="0.25">
      <c r="A310" s="47" t="s">
        <v>681</v>
      </c>
      <c r="B310" s="48"/>
      <c r="C310" s="2"/>
      <c r="D310" s="2"/>
      <c r="E310" s="2"/>
      <c r="F310" s="10"/>
      <c r="G310" s="4"/>
    </row>
    <row r="311" spans="1:7" ht="20.100000000000001" customHeight="1" x14ac:dyDescent="0.25">
      <c r="A311" s="47"/>
      <c r="B311" s="48"/>
      <c r="C311" s="2"/>
      <c r="D311" s="2"/>
      <c r="E311" s="2"/>
      <c r="F311" s="10"/>
      <c r="G311" s="4"/>
    </row>
    <row r="312" spans="1:7" ht="20.100000000000001" customHeight="1" x14ac:dyDescent="0.25">
      <c r="A312" s="27" t="s">
        <v>693</v>
      </c>
      <c r="B312" s="27"/>
      <c r="C312" s="16"/>
      <c r="D312" s="16"/>
      <c r="E312" s="16"/>
      <c r="F312" s="21"/>
      <c r="G312" s="16"/>
    </row>
    <row r="313" spans="1:7" ht="20.100000000000001" customHeight="1" x14ac:dyDescent="0.25">
      <c r="A313" s="27" t="s">
        <v>694</v>
      </c>
      <c r="B313" s="27"/>
      <c r="C313" s="16"/>
      <c r="D313" s="16"/>
      <c r="E313" s="16"/>
      <c r="F313" s="21"/>
      <c r="G313" s="16"/>
    </row>
    <row r="314" spans="1:7" ht="20.100000000000001" customHeight="1" x14ac:dyDescent="0.25">
      <c r="A314" s="27" t="s">
        <v>388</v>
      </c>
      <c r="B314" s="27"/>
      <c r="C314" s="16"/>
      <c r="D314" s="16"/>
      <c r="E314" s="16"/>
      <c r="F314" s="21"/>
      <c r="G314" s="16"/>
    </row>
    <row r="315" spans="1:7" ht="20.100000000000001" customHeight="1" x14ac:dyDescent="0.25">
      <c r="F315" s="11"/>
    </row>
    <row r="316" spans="1:7" ht="20.100000000000001" customHeight="1" x14ac:dyDescent="0.25">
      <c r="A316" s="12" t="s">
        <v>13</v>
      </c>
      <c r="B316" s="13" t="s">
        <v>12</v>
      </c>
      <c r="C316" s="14" t="s">
        <v>15</v>
      </c>
      <c r="D316" s="14" t="s">
        <v>260</v>
      </c>
      <c r="E316" s="14" t="s">
        <v>1</v>
      </c>
      <c r="F316" s="22" t="s">
        <v>8</v>
      </c>
      <c r="G316" s="12" t="s">
        <v>2</v>
      </c>
    </row>
    <row r="317" spans="1:7" ht="20.100000000000001" customHeight="1" x14ac:dyDescent="0.25">
      <c r="A317" s="17">
        <v>1</v>
      </c>
      <c r="B317" s="18" t="s">
        <v>39</v>
      </c>
      <c r="C317" s="14"/>
      <c r="D317" s="14"/>
      <c r="E317" s="14"/>
      <c r="F317" s="19">
        <v>0</v>
      </c>
      <c r="G317" s="12"/>
    </row>
    <row r="318" spans="1:7" ht="20.100000000000001" customHeight="1" x14ac:dyDescent="0.25">
      <c r="A318" s="17">
        <v>2</v>
      </c>
      <c r="B318" s="18" t="s">
        <v>446</v>
      </c>
      <c r="C318" s="14"/>
      <c r="D318" s="14"/>
      <c r="E318" s="14"/>
      <c r="F318" s="19">
        <v>34755900</v>
      </c>
      <c r="G318" s="39"/>
    </row>
    <row r="319" spans="1:7" ht="20.100000000000001" customHeight="1" x14ac:dyDescent="0.25">
      <c r="A319" s="17">
        <v>3</v>
      </c>
      <c r="B319" s="18" t="s">
        <v>153</v>
      </c>
      <c r="C319" s="14"/>
      <c r="D319" s="14"/>
      <c r="E319" s="14"/>
      <c r="F319" s="19">
        <v>0</v>
      </c>
      <c r="G319" s="39"/>
    </row>
    <row r="320" spans="1:7" ht="20.100000000000001" customHeight="1" x14ac:dyDescent="0.25">
      <c r="A320" s="17">
        <v>4</v>
      </c>
      <c r="B320" s="18" t="s">
        <v>384</v>
      </c>
      <c r="C320" s="14"/>
      <c r="D320" s="14"/>
      <c r="E320" s="14"/>
      <c r="F320" s="19">
        <v>0</v>
      </c>
      <c r="G320" s="39"/>
    </row>
    <row r="321" spans="1:7" ht="20.100000000000001" customHeight="1" x14ac:dyDescent="0.25">
      <c r="A321" s="17">
        <v>5</v>
      </c>
      <c r="B321" s="18" t="s">
        <v>38</v>
      </c>
      <c r="C321" s="26"/>
      <c r="D321" s="26"/>
      <c r="E321" s="26"/>
      <c r="F321" s="19">
        <v>868898</v>
      </c>
      <c r="G321" s="40"/>
    </row>
    <row r="322" spans="1:7" ht="20.100000000000001" customHeight="1" x14ac:dyDescent="0.25">
      <c r="A322" s="17">
        <v>6</v>
      </c>
      <c r="B322" s="18" t="s">
        <v>227</v>
      </c>
      <c r="C322" s="26"/>
      <c r="D322" s="26"/>
      <c r="E322" s="26"/>
      <c r="F322" s="19">
        <v>0</v>
      </c>
      <c r="G322" s="40"/>
    </row>
    <row r="323" spans="1:7" ht="20.100000000000001" customHeight="1" x14ac:dyDescent="0.25">
      <c r="A323" s="17">
        <v>7</v>
      </c>
      <c r="B323" s="18" t="s">
        <v>548</v>
      </c>
      <c r="C323" s="26"/>
      <c r="D323" s="26"/>
      <c r="E323" s="26"/>
      <c r="F323" s="19">
        <v>12000</v>
      </c>
      <c r="G323" s="40"/>
    </row>
    <row r="324" spans="1:7" ht="20.100000000000001" customHeight="1" x14ac:dyDescent="0.25">
      <c r="A324" s="17">
        <v>8</v>
      </c>
      <c r="B324" s="18" t="s">
        <v>41</v>
      </c>
      <c r="C324" s="26"/>
      <c r="D324" s="26"/>
      <c r="E324" s="26"/>
      <c r="F324" s="19">
        <v>152441</v>
      </c>
      <c r="G324" s="40"/>
    </row>
    <row r="325" spans="1:7" ht="20.100000000000001" customHeight="1" x14ac:dyDescent="0.25">
      <c r="A325" s="17">
        <v>9</v>
      </c>
      <c r="B325" s="18" t="s">
        <v>42</v>
      </c>
      <c r="C325" s="26"/>
      <c r="D325" s="26"/>
      <c r="E325" s="26"/>
      <c r="F325" s="19">
        <v>200000</v>
      </c>
      <c r="G325" s="40"/>
    </row>
    <row r="326" spans="1:7" ht="20.100000000000001" customHeight="1" x14ac:dyDescent="0.25">
      <c r="A326" s="17"/>
      <c r="B326" s="18"/>
      <c r="C326" s="26"/>
      <c r="D326" s="26"/>
      <c r="E326" s="26"/>
      <c r="F326" s="19"/>
      <c r="G326" s="49">
        <f>F317+F318+F319+F320+F321+F322+F323+F324+F325</f>
        <v>35989239</v>
      </c>
    </row>
    <row r="327" spans="1:7" ht="20.100000000000001" customHeight="1" x14ac:dyDescent="0.25">
      <c r="A327" s="17">
        <v>10</v>
      </c>
      <c r="B327" s="18" t="s">
        <v>697</v>
      </c>
      <c r="C327" s="26" t="s">
        <v>272</v>
      </c>
      <c r="D327" s="35" t="s">
        <v>695</v>
      </c>
      <c r="E327" s="26" t="s">
        <v>700</v>
      </c>
      <c r="F327" s="19"/>
      <c r="G327" s="39">
        <v>6000000</v>
      </c>
    </row>
    <row r="328" spans="1:7" ht="20.100000000000001" customHeight="1" x14ac:dyDescent="0.25">
      <c r="A328" s="17">
        <v>11</v>
      </c>
      <c r="B328" s="18" t="s">
        <v>699</v>
      </c>
      <c r="C328" s="26" t="s">
        <v>272</v>
      </c>
      <c r="D328" s="35" t="s">
        <v>695</v>
      </c>
      <c r="E328" s="26" t="s">
        <v>700</v>
      </c>
      <c r="F328" s="19"/>
      <c r="G328" s="39">
        <v>3000000</v>
      </c>
    </row>
    <row r="329" spans="1:7" ht="20.100000000000001" customHeight="1" x14ac:dyDescent="0.25">
      <c r="A329" s="17">
        <v>12</v>
      </c>
      <c r="B329" s="18" t="s">
        <v>698</v>
      </c>
      <c r="C329" s="26" t="s">
        <v>272</v>
      </c>
      <c r="D329" s="35" t="s">
        <v>695</v>
      </c>
      <c r="E329" s="26" t="s">
        <v>700</v>
      </c>
      <c r="F329" s="19"/>
      <c r="G329" s="39">
        <f>50000000-G326-G327-G328</f>
        <v>5010761</v>
      </c>
    </row>
    <row r="330" spans="1:7" ht="20.100000000000001" customHeight="1" x14ac:dyDescent="0.25">
      <c r="A330" s="17"/>
      <c r="B330" s="18"/>
      <c r="C330" s="26"/>
      <c r="D330" s="26"/>
      <c r="E330" s="26"/>
      <c r="F330" s="19"/>
      <c r="G330" s="39">
        <v>0</v>
      </c>
    </row>
    <row r="331" spans="1:7" ht="20.100000000000001" customHeight="1" x14ac:dyDescent="0.25">
      <c r="A331" s="17"/>
      <c r="B331" s="18"/>
      <c r="C331" s="18"/>
      <c r="D331" s="18"/>
      <c r="E331" s="73" t="s">
        <v>696</v>
      </c>
      <c r="F331" s="74"/>
      <c r="G331" s="44">
        <f>G326+G327+G328+G329+G330</f>
        <v>50000000</v>
      </c>
    </row>
    <row r="332" spans="1:7" ht="20.100000000000001" customHeight="1" x14ac:dyDescent="0.25">
      <c r="A332" s="20"/>
      <c r="B332" s="16"/>
      <c r="C332" s="16"/>
      <c r="D332" s="16"/>
      <c r="E332" s="16"/>
      <c r="F332" s="21"/>
      <c r="G332" s="21"/>
    </row>
    <row r="333" spans="1:7" ht="20.100000000000001" customHeight="1" x14ac:dyDescent="0.25">
      <c r="A333" s="20"/>
      <c r="B333" s="16" t="s">
        <v>673</v>
      </c>
      <c r="C333" s="16"/>
      <c r="D333" s="16"/>
      <c r="E333" s="16"/>
      <c r="F333" s="21"/>
      <c r="G333" s="16"/>
    </row>
    <row r="334" spans="1:7" ht="20.100000000000001" customHeight="1" x14ac:dyDescent="0.25">
      <c r="A334" s="8"/>
      <c r="B334" s="8" t="s">
        <v>29</v>
      </c>
      <c r="C334" s="8" t="s">
        <v>31</v>
      </c>
      <c r="E334" s="8" t="s">
        <v>36</v>
      </c>
      <c r="F334" s="11"/>
    </row>
    <row r="335" spans="1:7" ht="20.100000000000001" customHeight="1" x14ac:dyDescent="0.25">
      <c r="A335" s="8"/>
      <c r="F335" s="11"/>
    </row>
    <row r="336" spans="1:7" ht="20.100000000000001" customHeight="1" x14ac:dyDescent="0.25">
      <c r="A336" s="8"/>
      <c r="F336" s="11"/>
    </row>
    <row r="337" spans="1:7" x14ac:dyDescent="0.25">
      <c r="A337" s="8"/>
      <c r="F337" s="11"/>
    </row>
    <row r="338" spans="1:7" x14ac:dyDescent="0.25">
      <c r="B338" s="28" t="s">
        <v>30</v>
      </c>
      <c r="C338" s="24" t="s">
        <v>32</v>
      </c>
      <c r="D338" s="24"/>
      <c r="E338" s="24" t="s">
        <v>3</v>
      </c>
      <c r="F338" s="45" t="s">
        <v>273</v>
      </c>
    </row>
    <row r="339" spans="1:7" x14ac:dyDescent="0.25">
      <c r="B339" s="8" t="s">
        <v>5</v>
      </c>
      <c r="C339" s="1" t="s">
        <v>33</v>
      </c>
      <c r="E339" s="1" t="s">
        <v>6</v>
      </c>
      <c r="F339" s="11" t="s">
        <v>37</v>
      </c>
    </row>
    <row r="344" spans="1:7" ht="20.100000000000001" customHeight="1" x14ac:dyDescent="0.25">
      <c r="A344" s="2" t="s">
        <v>0</v>
      </c>
      <c r="B344" s="3"/>
      <c r="C344" s="3"/>
      <c r="D344" s="3"/>
      <c r="E344" s="3"/>
      <c r="F344" s="9"/>
      <c r="G344" s="4"/>
    </row>
    <row r="345" spans="1:7" ht="20.100000000000001" customHeight="1" x14ac:dyDescent="0.25">
      <c r="A345" s="47" t="s">
        <v>701</v>
      </c>
      <c r="B345" s="48"/>
      <c r="C345" s="2"/>
      <c r="D345" s="2"/>
      <c r="E345" s="2"/>
      <c r="F345" s="10"/>
      <c r="G345" s="4"/>
    </row>
    <row r="346" spans="1:7" ht="20.100000000000001" customHeight="1" x14ac:dyDescent="0.25">
      <c r="A346" s="47"/>
      <c r="B346" s="48"/>
      <c r="C346" s="2"/>
      <c r="D346" s="2"/>
      <c r="E346" s="2"/>
      <c r="F346" s="10"/>
      <c r="G346" s="4"/>
    </row>
    <row r="347" spans="1:7" ht="20.100000000000001" customHeight="1" x14ac:dyDescent="0.25">
      <c r="A347" s="27" t="s">
        <v>703</v>
      </c>
      <c r="B347" s="27"/>
      <c r="C347" s="16"/>
      <c r="D347" s="16"/>
      <c r="E347" s="16"/>
      <c r="F347" s="21"/>
      <c r="G347" s="16"/>
    </row>
    <row r="348" spans="1:7" ht="20.100000000000001" customHeight="1" x14ac:dyDescent="0.25">
      <c r="A348" s="27" t="s">
        <v>704</v>
      </c>
      <c r="B348" s="27"/>
      <c r="C348" s="16"/>
      <c r="D348" s="16"/>
      <c r="E348" s="16"/>
      <c r="F348" s="21"/>
      <c r="G348" s="16"/>
    </row>
    <row r="349" spans="1:7" ht="20.100000000000001" customHeight="1" x14ac:dyDescent="0.25">
      <c r="A349" s="27" t="s">
        <v>705</v>
      </c>
      <c r="B349" s="27"/>
      <c r="C349" s="16"/>
      <c r="D349" s="16"/>
      <c r="E349" s="16"/>
      <c r="F349" s="21"/>
      <c r="G349" s="16"/>
    </row>
    <row r="350" spans="1:7" ht="20.100000000000001" customHeight="1" x14ac:dyDescent="0.25">
      <c r="F350" s="11"/>
    </row>
    <row r="351" spans="1:7" ht="20.100000000000001" customHeight="1" x14ac:dyDescent="0.25">
      <c r="A351" s="12" t="s">
        <v>13</v>
      </c>
      <c r="B351" s="13" t="s">
        <v>12</v>
      </c>
      <c r="C351" s="14" t="s">
        <v>15</v>
      </c>
      <c r="D351" s="14" t="s">
        <v>260</v>
      </c>
      <c r="E351" s="14" t="s">
        <v>1</v>
      </c>
      <c r="F351" s="22" t="s">
        <v>8</v>
      </c>
      <c r="G351" s="12" t="s">
        <v>2</v>
      </c>
    </row>
    <row r="352" spans="1:7" ht="20.100000000000001" customHeight="1" x14ac:dyDescent="0.25">
      <c r="A352" s="17">
        <v>1</v>
      </c>
      <c r="B352" s="18" t="s">
        <v>39</v>
      </c>
      <c r="C352" s="14"/>
      <c r="D352" s="14"/>
      <c r="E352" s="14"/>
      <c r="F352" s="19">
        <v>20833400</v>
      </c>
      <c r="G352" s="12"/>
    </row>
    <row r="353" spans="1:7" ht="20.100000000000001" customHeight="1" x14ac:dyDescent="0.25">
      <c r="A353" s="17">
        <v>2</v>
      </c>
      <c r="B353" s="18" t="s">
        <v>446</v>
      </c>
      <c r="C353" s="14"/>
      <c r="D353" s="14"/>
      <c r="E353" s="14"/>
      <c r="F353" s="19">
        <v>0</v>
      </c>
      <c r="G353" s="39"/>
    </row>
    <row r="354" spans="1:7" ht="20.100000000000001" customHeight="1" x14ac:dyDescent="0.25">
      <c r="A354" s="17">
        <v>3</v>
      </c>
      <c r="B354" s="18" t="s">
        <v>153</v>
      </c>
      <c r="C354" s="14"/>
      <c r="D354" s="14"/>
      <c r="E354" s="14"/>
      <c r="F354" s="19">
        <v>0</v>
      </c>
      <c r="G354" s="39"/>
    </row>
    <row r="355" spans="1:7" ht="20.100000000000001" customHeight="1" x14ac:dyDescent="0.25">
      <c r="A355" s="17">
        <v>4</v>
      </c>
      <c r="B355" s="18" t="s">
        <v>384</v>
      </c>
      <c r="C355" s="14"/>
      <c r="D355" s="14"/>
      <c r="E355" s="14"/>
      <c r="F355" s="19">
        <v>0</v>
      </c>
      <c r="G355" s="39"/>
    </row>
    <row r="356" spans="1:7" ht="20.100000000000001" customHeight="1" x14ac:dyDescent="0.25">
      <c r="A356" s="17">
        <v>5</v>
      </c>
      <c r="B356" s="18" t="s">
        <v>38</v>
      </c>
      <c r="C356" s="26"/>
      <c r="D356" s="26"/>
      <c r="E356" s="26"/>
      <c r="F356" s="19">
        <v>520835</v>
      </c>
      <c r="G356" s="40"/>
    </row>
    <row r="357" spans="1:7" ht="20.100000000000001" customHeight="1" x14ac:dyDescent="0.25">
      <c r="A357" s="17">
        <v>6</v>
      </c>
      <c r="B357" s="18" t="s">
        <v>227</v>
      </c>
      <c r="C357" s="26"/>
      <c r="D357" s="26"/>
      <c r="E357" s="26"/>
      <c r="F357" s="19">
        <v>0</v>
      </c>
      <c r="G357" s="40"/>
    </row>
    <row r="358" spans="1:7" ht="20.100000000000001" customHeight="1" x14ac:dyDescent="0.25">
      <c r="A358" s="17">
        <v>7</v>
      </c>
      <c r="B358" s="18" t="s">
        <v>548</v>
      </c>
      <c r="C358" s="26"/>
      <c r="D358" s="26"/>
      <c r="E358" s="26"/>
      <c r="F358" s="19">
        <v>6000</v>
      </c>
      <c r="G358" s="40"/>
    </row>
    <row r="359" spans="1:7" ht="20.100000000000001" customHeight="1" x14ac:dyDescent="0.25">
      <c r="A359" s="17">
        <v>8</v>
      </c>
      <c r="B359" s="18" t="s">
        <v>41</v>
      </c>
      <c r="C359" s="26"/>
      <c r="D359" s="26"/>
      <c r="E359" s="26"/>
      <c r="F359" s="19">
        <v>108334</v>
      </c>
      <c r="G359" s="40"/>
    </row>
    <row r="360" spans="1:7" ht="20.100000000000001" customHeight="1" x14ac:dyDescent="0.25">
      <c r="A360" s="17">
        <v>9</v>
      </c>
      <c r="B360" s="18" t="s">
        <v>42</v>
      </c>
      <c r="C360" s="26"/>
      <c r="D360" s="26"/>
      <c r="E360" s="26"/>
      <c r="F360" s="19">
        <v>200000</v>
      </c>
      <c r="G360" s="40"/>
    </row>
    <row r="361" spans="1:7" ht="20.100000000000001" customHeight="1" x14ac:dyDescent="0.25">
      <c r="A361" s="17"/>
      <c r="B361" s="18"/>
      <c r="C361" s="26"/>
      <c r="D361" s="26"/>
      <c r="E361" s="26"/>
      <c r="F361" s="19"/>
      <c r="G361" s="49">
        <f>F352+F353+F354+F355+F356+F357+F358+F359+F360</f>
        <v>21668569</v>
      </c>
    </row>
    <row r="362" spans="1:7" ht="20.100000000000001" customHeight="1" x14ac:dyDescent="0.25">
      <c r="A362" s="17">
        <v>10</v>
      </c>
      <c r="B362" s="18" t="s">
        <v>706</v>
      </c>
      <c r="C362" s="26" t="s">
        <v>272</v>
      </c>
      <c r="D362" s="35" t="s">
        <v>707</v>
      </c>
      <c r="E362" s="26"/>
      <c r="F362" s="19"/>
      <c r="G362" s="39">
        <v>20000000</v>
      </c>
    </row>
    <row r="363" spans="1:7" ht="20.100000000000001" customHeight="1" x14ac:dyDescent="0.25">
      <c r="A363" s="17">
        <v>11</v>
      </c>
      <c r="B363" s="18"/>
      <c r="C363" s="26"/>
      <c r="D363" s="35"/>
      <c r="E363" s="26"/>
      <c r="F363" s="19"/>
      <c r="G363" s="39">
        <v>0</v>
      </c>
    </row>
    <row r="364" spans="1:7" ht="20.100000000000001" customHeight="1" x14ac:dyDescent="0.25">
      <c r="A364" s="17">
        <v>12</v>
      </c>
      <c r="B364" s="18"/>
      <c r="C364" s="26"/>
      <c r="D364" s="35"/>
      <c r="E364" s="26"/>
      <c r="F364" s="19"/>
      <c r="G364" s="39">
        <v>0</v>
      </c>
    </row>
    <row r="365" spans="1:7" ht="20.100000000000001" customHeight="1" x14ac:dyDescent="0.25">
      <c r="A365" s="17"/>
      <c r="B365" s="18"/>
      <c r="C365" s="26"/>
      <c r="D365" s="26"/>
      <c r="E365" s="26"/>
      <c r="F365" s="19"/>
      <c r="G365" s="39">
        <v>0</v>
      </c>
    </row>
    <row r="366" spans="1:7" ht="20.100000000000001" customHeight="1" x14ac:dyDescent="0.25">
      <c r="A366" s="17"/>
      <c r="B366" s="18"/>
      <c r="C366" s="18"/>
      <c r="D366" s="18"/>
      <c r="E366" s="73" t="s">
        <v>696</v>
      </c>
      <c r="F366" s="74"/>
      <c r="G366" s="44">
        <f>G361+G362+G363+G364+G365</f>
        <v>41668569</v>
      </c>
    </row>
    <row r="367" spans="1:7" ht="20.100000000000001" customHeight="1" x14ac:dyDescent="0.25">
      <c r="A367" s="20"/>
      <c r="B367" s="16"/>
      <c r="C367" s="16"/>
      <c r="D367" s="16"/>
      <c r="E367" s="16"/>
      <c r="F367" s="21"/>
      <c r="G367" s="21"/>
    </row>
    <row r="368" spans="1:7" ht="20.100000000000001" customHeight="1" x14ac:dyDescent="0.25">
      <c r="A368" s="20"/>
      <c r="B368" s="16" t="s">
        <v>702</v>
      </c>
      <c r="C368" s="16"/>
      <c r="D368" s="16"/>
      <c r="E368" s="16"/>
      <c r="F368" s="21"/>
      <c r="G368" s="16"/>
    </row>
    <row r="369" spans="1:7" ht="20.100000000000001" customHeight="1" x14ac:dyDescent="0.25">
      <c r="A369" s="8"/>
      <c r="B369" s="8" t="s">
        <v>29</v>
      </c>
      <c r="C369" s="8" t="s">
        <v>31</v>
      </c>
      <c r="E369" s="8" t="s">
        <v>36</v>
      </c>
      <c r="F369" s="11"/>
    </row>
    <row r="370" spans="1:7" ht="20.100000000000001" customHeight="1" x14ac:dyDescent="0.25">
      <c r="A370" s="8"/>
      <c r="F370" s="11"/>
    </row>
    <row r="371" spans="1:7" ht="20.100000000000001" customHeight="1" x14ac:dyDescent="0.25">
      <c r="A371" s="8"/>
      <c r="F371" s="11"/>
    </row>
    <row r="372" spans="1:7" x14ac:dyDescent="0.25">
      <c r="A372" s="8"/>
      <c r="F372" s="11"/>
    </row>
    <row r="373" spans="1:7" x14ac:dyDescent="0.25">
      <c r="B373" s="28" t="s">
        <v>30</v>
      </c>
      <c r="C373" s="24" t="s">
        <v>32</v>
      </c>
      <c r="D373" s="24"/>
      <c r="E373" s="24" t="s">
        <v>3</v>
      </c>
      <c r="F373" s="45" t="s">
        <v>273</v>
      </c>
    </row>
    <row r="374" spans="1:7" x14ac:dyDescent="0.25">
      <c r="B374" s="8" t="s">
        <v>5</v>
      </c>
      <c r="C374" s="1" t="s">
        <v>33</v>
      </c>
      <c r="E374" s="1" t="s">
        <v>6</v>
      </c>
      <c r="F374" s="11" t="s">
        <v>37</v>
      </c>
    </row>
    <row r="376" spans="1:7" ht="20.100000000000001" customHeight="1" x14ac:dyDescent="0.25">
      <c r="A376" s="2" t="s">
        <v>0</v>
      </c>
      <c r="B376" s="3"/>
      <c r="C376" s="3"/>
      <c r="D376" s="3"/>
      <c r="E376" s="3"/>
      <c r="F376" s="9"/>
      <c r="G376" s="4"/>
    </row>
    <row r="377" spans="1:7" ht="20.100000000000001" customHeight="1" x14ac:dyDescent="0.25">
      <c r="A377" s="47" t="s">
        <v>708</v>
      </c>
      <c r="B377" s="48"/>
      <c r="C377" s="2"/>
      <c r="D377" s="2"/>
      <c r="E377" s="2"/>
      <c r="F377" s="10"/>
      <c r="G377" s="4"/>
    </row>
    <row r="378" spans="1:7" ht="20.100000000000001" customHeight="1" x14ac:dyDescent="0.25">
      <c r="A378" s="47"/>
      <c r="B378" s="48"/>
      <c r="C378" s="2"/>
      <c r="D378" s="2"/>
      <c r="E378" s="2"/>
      <c r="F378" s="10"/>
      <c r="G378" s="4"/>
    </row>
    <row r="379" spans="1:7" ht="20.100000000000001" customHeight="1" x14ac:dyDescent="0.25">
      <c r="A379" s="27" t="s">
        <v>709</v>
      </c>
      <c r="B379" s="27"/>
      <c r="C379" s="16"/>
      <c r="D379" s="16"/>
      <c r="E379" s="16"/>
      <c r="F379" s="21"/>
      <c r="G379" s="16"/>
    </row>
    <row r="380" spans="1:7" ht="20.100000000000001" customHeight="1" x14ac:dyDescent="0.25">
      <c r="A380" s="27" t="s">
        <v>685</v>
      </c>
      <c r="B380" s="27"/>
      <c r="C380" s="16"/>
      <c r="D380" s="16"/>
      <c r="E380" s="16"/>
      <c r="F380" s="21"/>
      <c r="G380" s="16"/>
    </row>
    <row r="381" spans="1:7" ht="20.100000000000001" customHeight="1" x14ac:dyDescent="0.25">
      <c r="A381" s="27" t="s">
        <v>686</v>
      </c>
      <c r="B381" s="27"/>
      <c r="C381" s="16"/>
      <c r="D381" s="16"/>
      <c r="E381" s="16"/>
      <c r="F381" s="21"/>
      <c r="G381" s="16"/>
    </row>
    <row r="382" spans="1:7" ht="20.100000000000001" customHeight="1" x14ac:dyDescent="0.25">
      <c r="F382" s="11"/>
    </row>
    <row r="383" spans="1:7" ht="20.100000000000001" customHeight="1" x14ac:dyDescent="0.25">
      <c r="A383" s="12" t="s">
        <v>13</v>
      </c>
      <c r="B383" s="13" t="s">
        <v>12</v>
      </c>
      <c r="C383" s="14" t="s">
        <v>15</v>
      </c>
      <c r="D383" s="14" t="s">
        <v>260</v>
      </c>
      <c r="E383" s="14" t="s">
        <v>1</v>
      </c>
      <c r="F383" s="22" t="s">
        <v>8</v>
      </c>
      <c r="G383" s="12" t="s">
        <v>2</v>
      </c>
    </row>
    <row r="384" spans="1:7" ht="20.100000000000001" customHeight="1" x14ac:dyDescent="0.25">
      <c r="A384" s="17">
        <v>1</v>
      </c>
      <c r="B384" s="18" t="s">
        <v>39</v>
      </c>
      <c r="C384" s="14"/>
      <c r="D384" s="14"/>
      <c r="E384" s="14"/>
      <c r="F384" s="19">
        <v>0</v>
      </c>
      <c r="G384" s="12"/>
    </row>
    <row r="385" spans="1:7" ht="20.100000000000001" customHeight="1" x14ac:dyDescent="0.25">
      <c r="A385" s="17">
        <v>2</v>
      </c>
      <c r="B385" s="18" t="s">
        <v>446</v>
      </c>
      <c r="C385" s="14"/>
      <c r="D385" s="14"/>
      <c r="E385" s="14"/>
      <c r="F385" s="19">
        <v>0</v>
      </c>
      <c r="G385" s="39"/>
    </row>
    <row r="386" spans="1:7" ht="20.100000000000001" customHeight="1" x14ac:dyDescent="0.25">
      <c r="A386" s="17">
        <v>3</v>
      </c>
      <c r="B386" s="18" t="s">
        <v>153</v>
      </c>
      <c r="C386" s="14"/>
      <c r="D386" s="14"/>
      <c r="E386" s="14"/>
      <c r="F386" s="19">
        <v>0</v>
      </c>
      <c r="G386" s="39"/>
    </row>
    <row r="387" spans="1:7" ht="20.100000000000001" customHeight="1" x14ac:dyDescent="0.25">
      <c r="A387" s="17">
        <v>4</v>
      </c>
      <c r="B387" s="18" t="s">
        <v>384</v>
      </c>
      <c r="C387" s="14"/>
      <c r="D387" s="14"/>
      <c r="E387" s="14"/>
      <c r="F387" s="19">
        <v>0</v>
      </c>
      <c r="G387" s="39"/>
    </row>
    <row r="388" spans="1:7" ht="20.100000000000001" customHeight="1" x14ac:dyDescent="0.25">
      <c r="A388" s="17">
        <v>5</v>
      </c>
      <c r="B388" s="18" t="s">
        <v>38</v>
      </c>
      <c r="C388" s="26"/>
      <c r="D388" s="26"/>
      <c r="E388" s="26"/>
      <c r="F388" s="19">
        <v>0</v>
      </c>
      <c r="G388" s="40"/>
    </row>
    <row r="389" spans="1:7" ht="20.100000000000001" customHeight="1" x14ac:dyDescent="0.25">
      <c r="A389" s="17">
        <v>6</v>
      </c>
      <c r="B389" s="18" t="s">
        <v>227</v>
      </c>
      <c r="C389" s="26"/>
      <c r="D389" s="26"/>
      <c r="E389" s="26"/>
      <c r="F389" s="19">
        <v>0</v>
      </c>
      <c r="G389" s="40"/>
    </row>
    <row r="390" spans="1:7" ht="20.100000000000001" customHeight="1" x14ac:dyDescent="0.25">
      <c r="A390" s="17">
        <v>7</v>
      </c>
      <c r="B390" s="18" t="s">
        <v>548</v>
      </c>
      <c r="C390" s="26"/>
      <c r="D390" s="26"/>
      <c r="E390" s="26"/>
      <c r="F390" s="19">
        <v>0</v>
      </c>
      <c r="G390" s="40"/>
    </row>
    <row r="391" spans="1:7" ht="20.100000000000001" customHeight="1" x14ac:dyDescent="0.25">
      <c r="A391" s="17">
        <v>8</v>
      </c>
      <c r="B391" s="18" t="s">
        <v>41</v>
      </c>
      <c r="C391" s="26"/>
      <c r="D391" s="26"/>
      <c r="E391" s="26"/>
      <c r="F391" s="19">
        <v>0</v>
      </c>
      <c r="G391" s="40"/>
    </row>
    <row r="392" spans="1:7" ht="20.100000000000001" customHeight="1" x14ac:dyDescent="0.25">
      <c r="A392" s="17">
        <v>9</v>
      </c>
      <c r="B392" s="18" t="s">
        <v>42</v>
      </c>
      <c r="C392" s="26"/>
      <c r="D392" s="26"/>
      <c r="E392" s="26"/>
      <c r="F392" s="19">
        <v>0</v>
      </c>
      <c r="G392" s="40"/>
    </row>
    <row r="393" spans="1:7" ht="20.100000000000001" customHeight="1" x14ac:dyDescent="0.25">
      <c r="A393" s="17"/>
      <c r="B393" s="18"/>
      <c r="C393" s="26"/>
      <c r="D393" s="26"/>
      <c r="E393" s="26"/>
      <c r="F393" s="19"/>
      <c r="G393" s="49">
        <f>F384+F385+F386+F387+F388+F389+F390+F391+F392</f>
        <v>0</v>
      </c>
    </row>
    <row r="394" spans="1:7" ht="20.100000000000001" customHeight="1" x14ac:dyDescent="0.25">
      <c r="A394" s="17">
        <v>10</v>
      </c>
      <c r="B394" s="18" t="s">
        <v>364</v>
      </c>
      <c r="C394" s="26" t="s">
        <v>611</v>
      </c>
      <c r="D394" s="35"/>
      <c r="E394" s="26"/>
      <c r="F394" s="19"/>
      <c r="G394" s="39">
        <v>8000000</v>
      </c>
    </row>
    <row r="395" spans="1:7" ht="20.100000000000001" customHeight="1" x14ac:dyDescent="0.25">
      <c r="A395" s="17">
        <v>11</v>
      </c>
      <c r="B395" s="18" t="s">
        <v>711</v>
      </c>
      <c r="C395" s="26" t="s">
        <v>611</v>
      </c>
      <c r="D395" s="35"/>
      <c r="E395" s="26"/>
      <c r="F395" s="19"/>
      <c r="G395" s="39">
        <v>7000000</v>
      </c>
    </row>
    <row r="396" spans="1:7" ht="20.100000000000001" customHeight="1" x14ac:dyDescent="0.25">
      <c r="A396" s="17">
        <v>12</v>
      </c>
      <c r="B396" s="18"/>
      <c r="C396" s="26"/>
      <c r="D396" s="35"/>
      <c r="E396" s="26"/>
      <c r="F396" s="19"/>
      <c r="G396" s="39">
        <v>0</v>
      </c>
    </row>
    <row r="397" spans="1:7" ht="20.100000000000001" customHeight="1" x14ac:dyDescent="0.25">
      <c r="A397" s="17"/>
      <c r="B397" s="18"/>
      <c r="C397" s="26"/>
      <c r="D397" s="26"/>
      <c r="E397" s="26"/>
      <c r="F397" s="19"/>
      <c r="G397" s="39">
        <v>0</v>
      </c>
    </row>
    <row r="398" spans="1:7" ht="20.100000000000001" customHeight="1" x14ac:dyDescent="0.25">
      <c r="A398" s="17"/>
      <c r="B398" s="18"/>
      <c r="C398" s="18"/>
      <c r="D398" s="18"/>
      <c r="E398" s="73" t="s">
        <v>712</v>
      </c>
      <c r="F398" s="74"/>
      <c r="G398" s="44">
        <f>G393+G394+G395+G396+G397</f>
        <v>15000000</v>
      </c>
    </row>
    <row r="399" spans="1:7" ht="20.100000000000001" customHeight="1" x14ac:dyDescent="0.25">
      <c r="A399" s="20"/>
      <c r="B399" s="16"/>
      <c r="C399" s="16"/>
      <c r="D399" s="16"/>
      <c r="E399" s="16"/>
      <c r="F399" s="21"/>
      <c r="G399" s="21"/>
    </row>
    <row r="400" spans="1:7" ht="20.100000000000001" customHeight="1" x14ac:dyDescent="0.25">
      <c r="A400" s="20"/>
      <c r="B400" s="16" t="s">
        <v>710</v>
      </c>
      <c r="C400" s="16"/>
      <c r="D400" s="16"/>
      <c r="E400" s="16"/>
      <c r="F400" s="21"/>
      <c r="G400" s="16"/>
    </row>
    <row r="401" spans="1:7" ht="20.100000000000001" customHeight="1" x14ac:dyDescent="0.25">
      <c r="A401" s="8"/>
      <c r="B401" s="8" t="s">
        <v>29</v>
      </c>
      <c r="C401" s="8" t="s">
        <v>31</v>
      </c>
      <c r="E401" s="8" t="s">
        <v>36</v>
      </c>
      <c r="F401" s="11"/>
    </row>
    <row r="402" spans="1:7" ht="20.100000000000001" customHeight="1" x14ac:dyDescent="0.25">
      <c r="A402" s="8"/>
      <c r="F402" s="11"/>
    </row>
    <row r="403" spans="1:7" ht="20.100000000000001" customHeight="1" x14ac:dyDescent="0.25">
      <c r="A403" s="8"/>
      <c r="F403" s="11"/>
    </row>
    <row r="404" spans="1:7" x14ac:dyDescent="0.25">
      <c r="A404" s="8"/>
      <c r="F404" s="11"/>
    </row>
    <row r="405" spans="1:7" x14ac:dyDescent="0.25">
      <c r="B405" s="28" t="s">
        <v>30</v>
      </c>
      <c r="C405" s="24" t="s">
        <v>32</v>
      </c>
      <c r="D405" s="24"/>
      <c r="E405" s="24" t="s">
        <v>3</v>
      </c>
      <c r="F405" s="45" t="s">
        <v>273</v>
      </c>
    </row>
    <row r="406" spans="1:7" x14ac:dyDescent="0.25">
      <c r="B406" s="8" t="s">
        <v>5</v>
      </c>
      <c r="C406" s="1" t="s">
        <v>33</v>
      </c>
      <c r="E406" s="1" t="s">
        <v>6</v>
      </c>
      <c r="F406" s="11" t="s">
        <v>37</v>
      </c>
    </row>
    <row r="410" spans="1:7" ht="20.100000000000001" customHeight="1" x14ac:dyDescent="0.25">
      <c r="A410" s="2" t="s">
        <v>0</v>
      </c>
      <c r="B410" s="3"/>
      <c r="C410" s="3"/>
      <c r="D410" s="3"/>
      <c r="E410" s="3"/>
      <c r="F410" s="9"/>
      <c r="G410" s="4"/>
    </row>
    <row r="411" spans="1:7" ht="20.100000000000001" customHeight="1" x14ac:dyDescent="0.25">
      <c r="A411" s="47" t="s">
        <v>708</v>
      </c>
      <c r="B411" s="48"/>
      <c r="C411" s="2"/>
      <c r="D411" s="2"/>
      <c r="E411" s="2"/>
      <c r="F411" s="10"/>
      <c r="G411" s="4"/>
    </row>
    <row r="412" spans="1:7" ht="20.100000000000001" customHeight="1" x14ac:dyDescent="0.25">
      <c r="A412" s="47"/>
      <c r="B412" s="48"/>
      <c r="C412" s="2"/>
      <c r="D412" s="2"/>
      <c r="E412" s="2"/>
      <c r="F412" s="10"/>
      <c r="G412" s="4"/>
    </row>
    <row r="413" spans="1:7" ht="20.100000000000001" customHeight="1" x14ac:dyDescent="0.25">
      <c r="A413" s="27" t="s">
        <v>654</v>
      </c>
      <c r="B413" s="27"/>
      <c r="C413" s="16"/>
      <c r="D413" s="16"/>
      <c r="E413" s="16"/>
      <c r="F413" s="21"/>
      <c r="G413" s="16"/>
    </row>
    <row r="414" spans="1:7" ht="20.100000000000001" customHeight="1" x14ac:dyDescent="0.25">
      <c r="A414" s="27" t="s">
        <v>655</v>
      </c>
      <c r="B414" s="27"/>
      <c r="C414" s="16"/>
      <c r="D414" s="16"/>
      <c r="E414" s="16"/>
      <c r="F414" s="21"/>
      <c r="G414" s="16"/>
    </row>
    <row r="415" spans="1:7" ht="20.100000000000001" customHeight="1" x14ac:dyDescent="0.25">
      <c r="A415" s="27" t="s">
        <v>388</v>
      </c>
      <c r="B415" s="27"/>
      <c r="C415" s="16"/>
      <c r="D415" s="16"/>
      <c r="E415" s="16"/>
      <c r="F415" s="21"/>
      <c r="G415" s="16"/>
    </row>
    <row r="416" spans="1:7" ht="20.100000000000001" customHeight="1" x14ac:dyDescent="0.25">
      <c r="F416" s="11"/>
    </row>
    <row r="417" spans="1:7" ht="20.100000000000001" customHeight="1" x14ac:dyDescent="0.25">
      <c r="A417" s="12" t="s">
        <v>13</v>
      </c>
      <c r="B417" s="13" t="s">
        <v>12</v>
      </c>
      <c r="C417" s="14" t="s">
        <v>15</v>
      </c>
      <c r="D417" s="14" t="s">
        <v>497</v>
      </c>
      <c r="E417" s="14" t="s">
        <v>1</v>
      </c>
      <c r="F417" s="22" t="s">
        <v>8</v>
      </c>
      <c r="G417" s="12" t="s">
        <v>2</v>
      </c>
    </row>
    <row r="418" spans="1:7" ht="20.100000000000001" customHeight="1" x14ac:dyDescent="0.25">
      <c r="A418" s="17">
        <v>1</v>
      </c>
      <c r="B418" s="18" t="s">
        <v>39</v>
      </c>
      <c r="C418" s="14"/>
      <c r="D418" s="14"/>
      <c r="E418" s="14"/>
      <c r="F418" s="19">
        <v>0</v>
      </c>
      <c r="G418" s="12"/>
    </row>
    <row r="419" spans="1:7" ht="20.100000000000001" customHeight="1" x14ac:dyDescent="0.25">
      <c r="A419" s="17">
        <v>2</v>
      </c>
      <c r="B419" s="18" t="s">
        <v>446</v>
      </c>
      <c r="C419" s="14"/>
      <c r="D419" s="14"/>
      <c r="E419" s="14"/>
      <c r="F419" s="19">
        <v>0</v>
      </c>
      <c r="G419" s="39"/>
    </row>
    <row r="420" spans="1:7" ht="20.100000000000001" customHeight="1" x14ac:dyDescent="0.25">
      <c r="A420" s="17">
        <v>3</v>
      </c>
      <c r="B420" s="18" t="s">
        <v>153</v>
      </c>
      <c r="C420" s="14"/>
      <c r="D420" s="14"/>
      <c r="E420" s="14"/>
      <c r="F420" s="19">
        <v>0</v>
      </c>
      <c r="G420" s="39"/>
    </row>
    <row r="421" spans="1:7" ht="20.100000000000001" customHeight="1" x14ac:dyDescent="0.25">
      <c r="A421" s="17">
        <v>4</v>
      </c>
      <c r="B421" s="18" t="s">
        <v>384</v>
      </c>
      <c r="C421" s="14"/>
      <c r="D421" s="14"/>
      <c r="E421" s="14"/>
      <c r="F421" s="19">
        <v>0</v>
      </c>
      <c r="G421" s="39"/>
    </row>
    <row r="422" spans="1:7" ht="20.100000000000001" customHeight="1" x14ac:dyDescent="0.25">
      <c r="A422" s="17">
        <v>5</v>
      </c>
      <c r="B422" s="18" t="s">
        <v>38</v>
      </c>
      <c r="C422" s="26"/>
      <c r="D422" s="26"/>
      <c r="E422" s="26"/>
      <c r="F422" s="19">
        <v>0</v>
      </c>
      <c r="G422" s="40"/>
    </row>
    <row r="423" spans="1:7" ht="20.100000000000001" customHeight="1" x14ac:dyDescent="0.25">
      <c r="A423" s="17">
        <v>6</v>
      </c>
      <c r="B423" s="18" t="s">
        <v>227</v>
      </c>
      <c r="C423" s="26"/>
      <c r="D423" s="26"/>
      <c r="E423" s="26"/>
      <c r="F423" s="19">
        <v>0</v>
      </c>
      <c r="G423" s="40"/>
    </row>
    <row r="424" spans="1:7" ht="20.100000000000001" customHeight="1" x14ac:dyDescent="0.25">
      <c r="A424" s="17">
        <v>7</v>
      </c>
      <c r="B424" s="18" t="s">
        <v>548</v>
      </c>
      <c r="C424" s="26"/>
      <c r="D424" s="26"/>
      <c r="E424" s="26"/>
      <c r="F424" s="19">
        <v>0</v>
      </c>
      <c r="G424" s="40"/>
    </row>
    <row r="425" spans="1:7" ht="20.100000000000001" customHeight="1" x14ac:dyDescent="0.25">
      <c r="A425" s="17">
        <v>8</v>
      </c>
      <c r="B425" s="18" t="s">
        <v>41</v>
      </c>
      <c r="C425" s="26"/>
      <c r="D425" s="26"/>
      <c r="E425" s="26"/>
      <c r="F425" s="19">
        <v>0</v>
      </c>
      <c r="G425" s="40"/>
    </row>
    <row r="426" spans="1:7" ht="20.100000000000001" customHeight="1" x14ac:dyDescent="0.25">
      <c r="A426" s="17">
        <v>9</v>
      </c>
      <c r="B426" s="18" t="s">
        <v>42</v>
      </c>
      <c r="C426" s="26"/>
      <c r="D426" s="26"/>
      <c r="E426" s="26"/>
      <c r="F426" s="19">
        <v>0</v>
      </c>
      <c r="G426" s="40"/>
    </row>
    <row r="427" spans="1:7" ht="20.100000000000001" customHeight="1" x14ac:dyDescent="0.25">
      <c r="A427" s="17"/>
      <c r="B427" s="18"/>
      <c r="C427" s="26"/>
      <c r="D427" s="26"/>
      <c r="E427" s="26"/>
      <c r="F427" s="19"/>
      <c r="G427" s="49">
        <f>F418+F419+F420+F421+F422+F423+F424+F425+F426</f>
        <v>0</v>
      </c>
    </row>
    <row r="428" spans="1:7" ht="20.100000000000001" customHeight="1" x14ac:dyDescent="0.25">
      <c r="A428" s="17">
        <v>10</v>
      </c>
      <c r="B428" s="18" t="s">
        <v>364</v>
      </c>
      <c r="C428" s="26" t="s">
        <v>713</v>
      </c>
      <c r="D428" s="26" t="s">
        <v>714</v>
      </c>
      <c r="E428" s="26"/>
      <c r="F428" s="19"/>
      <c r="G428" s="39">
        <v>7824150</v>
      </c>
    </row>
    <row r="429" spans="1:7" ht="20.100000000000001" customHeight="1" x14ac:dyDescent="0.25">
      <c r="A429" s="17">
        <v>11</v>
      </c>
      <c r="B429" s="18" t="s">
        <v>364</v>
      </c>
      <c r="C429" s="26" t="s">
        <v>713</v>
      </c>
      <c r="D429" s="26" t="s">
        <v>715</v>
      </c>
      <c r="E429" s="26"/>
      <c r="F429" s="19"/>
      <c r="G429" s="39">
        <v>7584750</v>
      </c>
    </row>
    <row r="430" spans="1:7" ht="20.100000000000001" customHeight="1" x14ac:dyDescent="0.25">
      <c r="A430" s="17">
        <v>12</v>
      </c>
      <c r="B430" s="18" t="s">
        <v>360</v>
      </c>
      <c r="C430" s="26"/>
      <c r="D430" s="26" t="s">
        <v>716</v>
      </c>
      <c r="E430" s="26"/>
      <c r="F430" s="19"/>
      <c r="G430" s="39">
        <v>9816850</v>
      </c>
    </row>
    <row r="431" spans="1:7" ht="20.100000000000001" customHeight="1" x14ac:dyDescent="0.25">
      <c r="A431" s="17">
        <v>13</v>
      </c>
      <c r="B431" s="18" t="s">
        <v>717</v>
      </c>
      <c r="C431" s="26"/>
      <c r="D431" s="26" t="s">
        <v>718</v>
      </c>
      <c r="E431" s="26"/>
      <c r="F431" s="19"/>
      <c r="G431" s="39">
        <v>8249300</v>
      </c>
    </row>
    <row r="432" spans="1:7" ht="20.100000000000001" customHeight="1" x14ac:dyDescent="0.25">
      <c r="A432" s="17">
        <v>14</v>
      </c>
      <c r="B432" s="18" t="s">
        <v>717</v>
      </c>
      <c r="C432" s="26"/>
      <c r="D432" s="26" t="s">
        <v>719</v>
      </c>
      <c r="E432" s="26"/>
      <c r="F432" s="19"/>
      <c r="G432" s="39">
        <v>6679000</v>
      </c>
    </row>
    <row r="433" spans="1:7" ht="20.100000000000001" customHeight="1" x14ac:dyDescent="0.25">
      <c r="A433" s="17">
        <v>15</v>
      </c>
      <c r="B433" s="18" t="s">
        <v>720</v>
      </c>
      <c r="C433" s="26"/>
      <c r="D433" s="26" t="s">
        <v>721</v>
      </c>
      <c r="E433" s="26"/>
      <c r="F433" s="19"/>
      <c r="G433" s="39">
        <v>5081000</v>
      </c>
    </row>
    <row r="434" spans="1:7" ht="20.100000000000001" customHeight="1" x14ac:dyDescent="0.25">
      <c r="A434" s="17"/>
      <c r="B434" s="18"/>
      <c r="C434" s="18"/>
      <c r="D434" s="18"/>
      <c r="E434" s="73" t="s">
        <v>666</v>
      </c>
      <c r="F434" s="74"/>
      <c r="G434" s="44">
        <f>G427+G428+G429+G430+G431+G432+G433</f>
        <v>45235050</v>
      </c>
    </row>
    <row r="435" spans="1:7" ht="20.100000000000001" customHeight="1" x14ac:dyDescent="0.25">
      <c r="A435" s="20"/>
      <c r="B435" s="16"/>
      <c r="C435" s="16"/>
      <c r="D435" s="16"/>
      <c r="E435" s="16"/>
      <c r="F435" s="21"/>
      <c r="G435" s="21"/>
    </row>
    <row r="436" spans="1:7" ht="20.100000000000001" customHeight="1" x14ac:dyDescent="0.25">
      <c r="A436" s="20"/>
      <c r="B436" s="16" t="s">
        <v>710</v>
      </c>
      <c r="C436" s="16"/>
      <c r="D436" s="16"/>
      <c r="E436" s="16"/>
      <c r="F436" s="21"/>
      <c r="G436" s="16"/>
    </row>
    <row r="437" spans="1:7" ht="20.100000000000001" customHeight="1" x14ac:dyDescent="0.25">
      <c r="A437" s="8"/>
      <c r="B437" s="8" t="s">
        <v>29</v>
      </c>
      <c r="C437" s="8" t="s">
        <v>31</v>
      </c>
      <c r="E437" s="8" t="s">
        <v>36</v>
      </c>
      <c r="F437" s="11"/>
    </row>
    <row r="438" spans="1:7" ht="20.100000000000001" customHeight="1" x14ac:dyDescent="0.25">
      <c r="A438" s="8"/>
      <c r="F438" s="11"/>
    </row>
    <row r="439" spans="1:7" ht="20.100000000000001" customHeight="1" x14ac:dyDescent="0.25">
      <c r="A439" s="8"/>
      <c r="F439" s="11"/>
    </row>
    <row r="440" spans="1:7" ht="20.100000000000001" customHeight="1" x14ac:dyDescent="0.25">
      <c r="A440" s="8"/>
      <c r="F440" s="11"/>
    </row>
    <row r="441" spans="1:7" ht="20.100000000000001" customHeight="1" x14ac:dyDescent="0.25">
      <c r="B441" s="28" t="s">
        <v>30</v>
      </c>
      <c r="C441" s="24" t="s">
        <v>32</v>
      </c>
      <c r="D441" s="24"/>
      <c r="E441" s="24" t="s">
        <v>3</v>
      </c>
      <c r="F441" s="45" t="s">
        <v>273</v>
      </c>
    </row>
    <row r="442" spans="1:7" ht="20.100000000000001" customHeight="1" x14ac:dyDescent="0.25">
      <c r="B442" s="8" t="s">
        <v>5</v>
      </c>
      <c r="C442" s="1" t="s">
        <v>33</v>
      </c>
      <c r="E442" s="1" t="s">
        <v>6</v>
      </c>
      <c r="F442" s="11" t="s">
        <v>37</v>
      </c>
    </row>
    <row r="444" spans="1:7" ht="20.100000000000001" customHeight="1" x14ac:dyDescent="0.25">
      <c r="A444" s="2" t="s">
        <v>0</v>
      </c>
      <c r="B444" s="3"/>
      <c r="C444" s="3"/>
      <c r="D444" s="3"/>
      <c r="E444" s="3"/>
      <c r="F444" s="9"/>
      <c r="G444" s="4"/>
    </row>
    <row r="445" spans="1:7" ht="20.100000000000001" customHeight="1" x14ac:dyDescent="0.25">
      <c r="A445" s="47" t="s">
        <v>722</v>
      </c>
      <c r="B445" s="48"/>
      <c r="C445" s="2"/>
      <c r="D445" s="2"/>
      <c r="E445" s="2"/>
      <c r="F445" s="10"/>
      <c r="G445" s="4"/>
    </row>
    <row r="446" spans="1:7" ht="20.100000000000001" customHeight="1" x14ac:dyDescent="0.25">
      <c r="A446" s="47"/>
      <c r="B446" s="48"/>
      <c r="C446" s="2"/>
      <c r="D446" s="2"/>
      <c r="E446" s="2"/>
      <c r="F446" s="10"/>
      <c r="G446" s="4"/>
    </row>
    <row r="447" spans="1:7" ht="20.100000000000001" customHeight="1" x14ac:dyDescent="0.25">
      <c r="A447" s="27" t="s">
        <v>723</v>
      </c>
      <c r="B447" s="27"/>
      <c r="C447" s="16"/>
      <c r="D447" s="16"/>
      <c r="E447" s="16"/>
      <c r="F447" s="21"/>
      <c r="G447" s="16"/>
    </row>
    <row r="448" spans="1:7" ht="20.100000000000001" customHeight="1" x14ac:dyDescent="0.25">
      <c r="A448" s="27" t="s">
        <v>724</v>
      </c>
      <c r="B448" s="27"/>
      <c r="C448" s="16"/>
      <c r="D448" s="16"/>
      <c r="E448" s="16"/>
      <c r="F448" s="21"/>
      <c r="G448" s="16"/>
    </row>
    <row r="449" spans="1:7" ht="20.100000000000001" customHeight="1" x14ac:dyDescent="0.25">
      <c r="A449" s="27" t="s">
        <v>725</v>
      </c>
      <c r="B449" s="27"/>
      <c r="C449" s="16"/>
      <c r="D449" s="16"/>
      <c r="E449" s="16"/>
      <c r="F449" s="21"/>
      <c r="G449" s="16"/>
    </row>
    <row r="450" spans="1:7" ht="20.100000000000001" customHeight="1" x14ac:dyDescent="0.25">
      <c r="F450" s="11"/>
    </row>
    <row r="451" spans="1:7" ht="20.100000000000001" customHeight="1" x14ac:dyDescent="0.25">
      <c r="A451" s="12" t="s">
        <v>13</v>
      </c>
      <c r="B451" s="13" t="s">
        <v>12</v>
      </c>
      <c r="C451" s="14" t="s">
        <v>15</v>
      </c>
      <c r="D451" s="14" t="s">
        <v>497</v>
      </c>
      <c r="E451" s="14" t="s">
        <v>1</v>
      </c>
      <c r="F451" s="22" t="s">
        <v>8</v>
      </c>
      <c r="G451" s="12" t="s">
        <v>2</v>
      </c>
    </row>
    <row r="452" spans="1:7" ht="20.100000000000001" customHeight="1" x14ac:dyDescent="0.25">
      <c r="A452" s="17">
        <v>1</v>
      </c>
      <c r="B452" s="18" t="s">
        <v>39</v>
      </c>
      <c r="C452" s="14"/>
      <c r="D452" s="14"/>
      <c r="E452" s="14"/>
      <c r="F452" s="19">
        <v>22500180</v>
      </c>
      <c r="G452" s="12"/>
    </row>
    <row r="453" spans="1:7" ht="20.100000000000001" customHeight="1" x14ac:dyDescent="0.25">
      <c r="A453" s="17">
        <v>2</v>
      </c>
      <c r="B453" s="18" t="s">
        <v>446</v>
      </c>
      <c r="C453" s="14"/>
      <c r="D453" s="14"/>
      <c r="E453" s="14"/>
      <c r="F453" s="19">
        <v>0</v>
      </c>
      <c r="G453" s="39"/>
    </row>
    <row r="454" spans="1:7" ht="20.100000000000001" customHeight="1" x14ac:dyDescent="0.25">
      <c r="A454" s="17">
        <v>3</v>
      </c>
      <c r="B454" s="18" t="s">
        <v>153</v>
      </c>
      <c r="C454" s="14"/>
      <c r="D454" s="14"/>
      <c r="E454" s="14"/>
      <c r="F454" s="19">
        <v>0</v>
      </c>
      <c r="G454" s="39"/>
    </row>
    <row r="455" spans="1:7" ht="20.100000000000001" customHeight="1" x14ac:dyDescent="0.25">
      <c r="A455" s="17">
        <v>4</v>
      </c>
      <c r="B455" s="18" t="s">
        <v>384</v>
      </c>
      <c r="C455" s="14"/>
      <c r="D455" s="14"/>
      <c r="E455" s="14"/>
      <c r="F455" s="19">
        <v>0</v>
      </c>
      <c r="G455" s="39"/>
    </row>
    <row r="456" spans="1:7" ht="20.100000000000001" customHeight="1" x14ac:dyDescent="0.25">
      <c r="A456" s="17">
        <v>5</v>
      </c>
      <c r="B456" s="18" t="s">
        <v>38</v>
      </c>
      <c r="C456" s="26"/>
      <c r="D456" s="26"/>
      <c r="E456" s="26"/>
      <c r="F456" s="19">
        <v>562505</v>
      </c>
      <c r="G456" s="40"/>
    </row>
    <row r="457" spans="1:7" ht="20.100000000000001" customHeight="1" x14ac:dyDescent="0.25">
      <c r="A457" s="17">
        <v>6</v>
      </c>
      <c r="B457" s="18" t="s">
        <v>227</v>
      </c>
      <c r="C457" s="26"/>
      <c r="D457" s="26"/>
      <c r="E457" s="26"/>
      <c r="F457" s="19">
        <v>0</v>
      </c>
      <c r="G457" s="40"/>
    </row>
    <row r="458" spans="1:7" ht="20.100000000000001" customHeight="1" x14ac:dyDescent="0.25">
      <c r="A458" s="17">
        <v>7</v>
      </c>
      <c r="B458" s="18" t="s">
        <v>548</v>
      </c>
      <c r="C458" s="26"/>
      <c r="D458" s="26"/>
      <c r="E458" s="26"/>
      <c r="F458" s="19">
        <v>6000</v>
      </c>
      <c r="G458" s="40"/>
    </row>
    <row r="459" spans="1:7" ht="20.100000000000001" customHeight="1" x14ac:dyDescent="0.25">
      <c r="A459" s="17">
        <v>8</v>
      </c>
      <c r="B459" s="18" t="s">
        <v>41</v>
      </c>
      <c r="C459" s="26"/>
      <c r="D459" s="26"/>
      <c r="E459" s="26"/>
      <c r="F459" s="19">
        <v>945002</v>
      </c>
      <c r="G459" s="40"/>
    </row>
    <row r="460" spans="1:7" ht="20.100000000000001" customHeight="1" x14ac:dyDescent="0.25">
      <c r="A460" s="17">
        <v>9</v>
      </c>
      <c r="B460" s="18" t="s">
        <v>42</v>
      </c>
      <c r="C460" s="26"/>
      <c r="D460" s="26"/>
      <c r="E460" s="26"/>
      <c r="F460" s="19">
        <v>200000</v>
      </c>
      <c r="G460" s="40"/>
    </row>
    <row r="461" spans="1:7" ht="20.100000000000001" customHeight="1" x14ac:dyDescent="0.25">
      <c r="A461" s="17"/>
      <c r="B461" s="18"/>
      <c r="C461" s="26"/>
      <c r="D461" s="26"/>
      <c r="E461" s="26"/>
      <c r="F461" s="19"/>
      <c r="G461" s="49">
        <f>F452+F453+F454+F455+F456+F457+F458+F459+F460</f>
        <v>24213687</v>
      </c>
    </row>
    <row r="462" spans="1:7" ht="20.100000000000001" customHeight="1" x14ac:dyDescent="0.25">
      <c r="A462" s="17">
        <v>10</v>
      </c>
      <c r="B462" s="18" t="s">
        <v>651</v>
      </c>
      <c r="C462" s="35" t="s">
        <v>233</v>
      </c>
      <c r="D462" s="26"/>
      <c r="E462" s="26"/>
      <c r="F462" s="19"/>
      <c r="G462" s="39">
        <v>40000000</v>
      </c>
    </row>
    <row r="463" spans="1:7" ht="20.100000000000001" customHeight="1" x14ac:dyDescent="0.25">
      <c r="A463" s="17">
        <v>11</v>
      </c>
      <c r="B463" s="18"/>
      <c r="C463" s="26"/>
      <c r="D463" s="26"/>
      <c r="E463" s="26"/>
      <c r="F463" s="19"/>
      <c r="G463" s="39">
        <v>0</v>
      </c>
    </row>
    <row r="464" spans="1:7" ht="20.100000000000001" customHeight="1" x14ac:dyDescent="0.25">
      <c r="A464" s="17"/>
      <c r="B464" s="18"/>
      <c r="C464" s="26"/>
      <c r="D464" s="26"/>
      <c r="E464" s="26"/>
      <c r="F464" s="19"/>
      <c r="G464" s="39">
        <v>0</v>
      </c>
    </row>
    <row r="465" spans="1:7" ht="20.100000000000001" customHeight="1" x14ac:dyDescent="0.25">
      <c r="A465" s="17"/>
      <c r="B465" s="18"/>
      <c r="C465" s="18"/>
      <c r="D465" s="18"/>
      <c r="E465" s="73" t="s">
        <v>658</v>
      </c>
      <c r="F465" s="74"/>
      <c r="G465" s="44">
        <f>G461+G462+G463+G464</f>
        <v>64213687</v>
      </c>
    </row>
    <row r="466" spans="1:7" ht="20.100000000000001" customHeight="1" x14ac:dyDescent="0.25">
      <c r="A466" s="20"/>
      <c r="B466" s="16"/>
      <c r="C466" s="16"/>
      <c r="D466" s="16"/>
      <c r="E466" s="16"/>
      <c r="F466" s="21"/>
      <c r="G466" s="21"/>
    </row>
    <row r="467" spans="1:7" ht="20.100000000000001" customHeight="1" x14ac:dyDescent="0.25">
      <c r="A467" s="20"/>
      <c r="B467" s="16" t="s">
        <v>702</v>
      </c>
      <c r="C467" s="16"/>
      <c r="D467" s="16"/>
      <c r="E467" s="16"/>
      <c r="F467" s="21"/>
      <c r="G467" s="16"/>
    </row>
    <row r="468" spans="1:7" ht="20.100000000000001" customHeight="1" x14ac:dyDescent="0.25">
      <c r="A468" s="8"/>
      <c r="B468" s="8" t="s">
        <v>29</v>
      </c>
      <c r="C468" s="8" t="s">
        <v>31</v>
      </c>
      <c r="E468" s="8" t="s">
        <v>36</v>
      </c>
      <c r="F468" s="11"/>
    </row>
    <row r="469" spans="1:7" ht="20.100000000000001" customHeight="1" x14ac:dyDescent="0.25">
      <c r="A469" s="8"/>
      <c r="F469" s="11"/>
    </row>
    <row r="470" spans="1:7" ht="20.100000000000001" customHeight="1" x14ac:dyDescent="0.25">
      <c r="A470" s="8"/>
      <c r="F470" s="11"/>
    </row>
    <row r="471" spans="1:7" ht="20.100000000000001" customHeight="1" x14ac:dyDescent="0.25">
      <c r="A471" s="8"/>
      <c r="F471" s="11"/>
    </row>
    <row r="472" spans="1:7" ht="20.100000000000001" customHeight="1" x14ac:dyDescent="0.25">
      <c r="B472" s="28" t="s">
        <v>30</v>
      </c>
      <c r="C472" s="24" t="s">
        <v>32</v>
      </c>
      <c r="D472" s="24"/>
      <c r="E472" s="24" t="s">
        <v>3</v>
      </c>
      <c r="F472" s="45" t="s">
        <v>273</v>
      </c>
    </row>
    <row r="473" spans="1:7" ht="20.100000000000001" customHeight="1" x14ac:dyDescent="0.25">
      <c r="B473" s="8" t="s">
        <v>5</v>
      </c>
      <c r="C473" s="1" t="s">
        <v>33</v>
      </c>
      <c r="E473" s="1" t="s">
        <v>6</v>
      </c>
      <c r="F473" s="11" t="s">
        <v>37</v>
      </c>
    </row>
    <row r="476" spans="1:7" ht="20.100000000000001" customHeight="1" x14ac:dyDescent="0.25">
      <c r="A476" s="2" t="s">
        <v>0</v>
      </c>
      <c r="B476" s="3"/>
      <c r="C476" s="3"/>
      <c r="D476" s="3"/>
      <c r="E476" s="3"/>
      <c r="F476" s="9"/>
      <c r="G476" s="4"/>
    </row>
    <row r="477" spans="1:7" ht="20.100000000000001" customHeight="1" x14ac:dyDescent="0.25">
      <c r="A477" s="47" t="s">
        <v>708</v>
      </c>
      <c r="B477" s="48"/>
      <c r="C477" s="2"/>
      <c r="D477" s="2"/>
      <c r="E477" s="2"/>
      <c r="F477" s="10"/>
      <c r="G477" s="4"/>
    </row>
    <row r="478" spans="1:7" ht="20.100000000000001" customHeight="1" x14ac:dyDescent="0.25">
      <c r="A478" s="47"/>
      <c r="B478" s="48"/>
      <c r="C478" s="2"/>
      <c r="D478" s="2"/>
      <c r="E478" s="2"/>
      <c r="F478" s="10"/>
      <c r="G478" s="4"/>
    </row>
    <row r="479" spans="1:7" ht="20.100000000000001" customHeight="1" x14ac:dyDescent="0.25">
      <c r="A479" s="27" t="s">
        <v>674</v>
      </c>
      <c r="B479" s="27"/>
      <c r="C479" s="16"/>
      <c r="D479" s="16"/>
      <c r="E479" s="16"/>
      <c r="F479" s="21"/>
      <c r="G479" s="16"/>
    </row>
    <row r="480" spans="1:7" ht="20.100000000000001" customHeight="1" x14ac:dyDescent="0.25">
      <c r="A480" s="27" t="s">
        <v>675</v>
      </c>
      <c r="B480" s="27"/>
      <c r="C480" s="16"/>
      <c r="D480" s="16"/>
      <c r="E480" s="16"/>
      <c r="F480" s="21"/>
      <c r="G480" s="16"/>
    </row>
    <row r="481" spans="1:7" ht="20.100000000000001" customHeight="1" x14ac:dyDescent="0.25">
      <c r="A481" s="27" t="s">
        <v>676</v>
      </c>
      <c r="B481" s="27"/>
      <c r="C481" s="16"/>
      <c r="D481" s="16"/>
      <c r="E481" s="16"/>
      <c r="F481" s="21"/>
      <c r="G481" s="16"/>
    </row>
    <row r="482" spans="1:7" ht="20.100000000000001" customHeight="1" x14ac:dyDescent="0.25">
      <c r="F482" s="11"/>
    </row>
    <row r="483" spans="1:7" ht="20.100000000000001" customHeight="1" x14ac:dyDescent="0.25">
      <c r="A483" s="12" t="s">
        <v>13</v>
      </c>
      <c r="B483" s="13" t="s">
        <v>12</v>
      </c>
      <c r="C483" s="14" t="s">
        <v>15</v>
      </c>
      <c r="D483" s="14" t="s">
        <v>497</v>
      </c>
      <c r="E483" s="14" t="s">
        <v>1</v>
      </c>
      <c r="F483" s="22" t="s">
        <v>8</v>
      </c>
      <c r="G483" s="12" t="s">
        <v>2</v>
      </c>
    </row>
    <row r="484" spans="1:7" ht="20.100000000000001" customHeight="1" x14ac:dyDescent="0.25">
      <c r="A484" s="17">
        <v>1</v>
      </c>
      <c r="B484" s="18" t="s">
        <v>39</v>
      </c>
      <c r="C484" s="14"/>
      <c r="D484" s="14"/>
      <c r="E484" s="14"/>
      <c r="F484" s="19">
        <v>0</v>
      </c>
      <c r="G484" s="12"/>
    </row>
    <row r="485" spans="1:7" ht="20.100000000000001" customHeight="1" x14ac:dyDescent="0.25">
      <c r="A485" s="17">
        <v>2</v>
      </c>
      <c r="B485" s="18" t="s">
        <v>446</v>
      </c>
      <c r="C485" s="14"/>
      <c r="D485" s="14"/>
      <c r="E485" s="14"/>
      <c r="F485" s="19">
        <v>0</v>
      </c>
      <c r="G485" s="39"/>
    </row>
    <row r="486" spans="1:7" ht="20.100000000000001" customHeight="1" x14ac:dyDescent="0.25">
      <c r="A486" s="17">
        <v>3</v>
      </c>
      <c r="B486" s="18" t="s">
        <v>153</v>
      </c>
      <c r="C486" s="14"/>
      <c r="D486" s="14"/>
      <c r="E486" s="14"/>
      <c r="F486" s="19">
        <v>0</v>
      </c>
      <c r="G486" s="39"/>
    </row>
    <row r="487" spans="1:7" ht="20.100000000000001" customHeight="1" x14ac:dyDescent="0.25">
      <c r="A487" s="17">
        <v>4</v>
      </c>
      <c r="B487" s="18" t="s">
        <v>683</v>
      </c>
      <c r="C487" s="14"/>
      <c r="D487" s="14"/>
      <c r="E487" s="14"/>
      <c r="F487" s="19">
        <v>0</v>
      </c>
      <c r="G487" s="39"/>
    </row>
    <row r="488" spans="1:7" ht="20.100000000000001" customHeight="1" x14ac:dyDescent="0.25">
      <c r="A488" s="17">
        <v>5</v>
      </c>
      <c r="B488" s="18" t="s">
        <v>38</v>
      </c>
      <c r="C488" s="26"/>
      <c r="D488" s="26"/>
      <c r="E488" s="26"/>
      <c r="F488" s="19">
        <v>0</v>
      </c>
      <c r="G488" s="40"/>
    </row>
    <row r="489" spans="1:7" ht="20.100000000000001" customHeight="1" x14ac:dyDescent="0.25">
      <c r="A489" s="17">
        <v>6</v>
      </c>
      <c r="B489" s="18" t="s">
        <v>227</v>
      </c>
      <c r="C489" s="26"/>
      <c r="D489" s="26"/>
      <c r="E489" s="26"/>
      <c r="F489" s="19">
        <v>0</v>
      </c>
      <c r="G489" s="40"/>
    </row>
    <row r="490" spans="1:7" ht="20.100000000000001" customHeight="1" x14ac:dyDescent="0.25">
      <c r="A490" s="17">
        <v>7</v>
      </c>
      <c r="B490" s="18" t="s">
        <v>548</v>
      </c>
      <c r="C490" s="26"/>
      <c r="D490" s="26"/>
      <c r="E490" s="26"/>
      <c r="F490" s="19">
        <v>0</v>
      </c>
      <c r="G490" s="40"/>
    </row>
    <row r="491" spans="1:7" ht="20.100000000000001" customHeight="1" x14ac:dyDescent="0.25">
      <c r="A491" s="17">
        <v>8</v>
      </c>
      <c r="B491" s="18" t="s">
        <v>41</v>
      </c>
      <c r="C491" s="26"/>
      <c r="D491" s="26"/>
      <c r="E491" s="26"/>
      <c r="F491" s="19">
        <v>0</v>
      </c>
      <c r="G491" s="40"/>
    </row>
    <row r="492" spans="1:7" ht="20.100000000000001" customHeight="1" x14ac:dyDescent="0.25">
      <c r="A492" s="17">
        <v>9</v>
      </c>
      <c r="B492" s="18" t="s">
        <v>42</v>
      </c>
      <c r="C492" s="26"/>
      <c r="D492" s="26"/>
      <c r="E492" s="26"/>
      <c r="F492" s="19">
        <v>0</v>
      </c>
      <c r="G492" s="40"/>
    </row>
    <row r="493" spans="1:7" ht="20.100000000000001" customHeight="1" x14ac:dyDescent="0.25">
      <c r="A493" s="17"/>
      <c r="B493" s="18"/>
      <c r="C493" s="26"/>
      <c r="D493" s="26"/>
      <c r="E493" s="26"/>
      <c r="F493" s="19"/>
      <c r="G493" s="49">
        <f>F484+F485+F486+F487+F488+F489+F490+F491+F492</f>
        <v>0</v>
      </c>
    </row>
    <row r="494" spans="1:7" ht="20.100000000000001" customHeight="1" x14ac:dyDescent="0.25">
      <c r="A494" s="17">
        <v>10</v>
      </c>
      <c r="B494" s="18" t="s">
        <v>726</v>
      </c>
      <c r="C494" s="26" t="s">
        <v>272</v>
      </c>
      <c r="D494" s="35" t="s">
        <v>230</v>
      </c>
      <c r="E494" s="26"/>
      <c r="F494" s="19"/>
      <c r="G494" s="39">
        <v>2125000</v>
      </c>
    </row>
    <row r="495" spans="1:7" ht="20.100000000000001" customHeight="1" x14ac:dyDescent="0.25">
      <c r="A495" s="17">
        <v>11</v>
      </c>
      <c r="B495" s="18" t="s">
        <v>727</v>
      </c>
      <c r="C495" s="26" t="s">
        <v>272</v>
      </c>
      <c r="D495" s="26">
        <v>6750335274</v>
      </c>
      <c r="E495" s="26"/>
      <c r="F495" s="19"/>
      <c r="G495" s="39">
        <v>8749999</v>
      </c>
    </row>
    <row r="496" spans="1:7" ht="20.100000000000001" customHeight="1" x14ac:dyDescent="0.25">
      <c r="A496" s="17"/>
      <c r="B496" s="18"/>
      <c r="C496" s="26"/>
      <c r="D496" s="26"/>
      <c r="E496" s="26"/>
      <c r="F496" s="19"/>
      <c r="G496" s="39">
        <v>0</v>
      </c>
    </row>
    <row r="497" spans="1:7" ht="20.100000000000001" customHeight="1" x14ac:dyDescent="0.25">
      <c r="A497" s="17"/>
      <c r="B497" s="18"/>
      <c r="C497" s="26"/>
      <c r="D497" s="26"/>
      <c r="E497" s="26"/>
      <c r="F497" s="19"/>
      <c r="G497" s="39">
        <v>0</v>
      </c>
    </row>
    <row r="498" spans="1:7" ht="20.100000000000001" customHeight="1" x14ac:dyDescent="0.25">
      <c r="A498" s="17"/>
      <c r="B498" s="18"/>
      <c r="C498" s="18"/>
      <c r="D498" s="18"/>
      <c r="E498" s="73" t="s">
        <v>666</v>
      </c>
      <c r="F498" s="74"/>
      <c r="G498" s="44">
        <f>G493+G494+G495+G496+G497</f>
        <v>10874999</v>
      </c>
    </row>
    <row r="499" spans="1:7" ht="20.100000000000001" customHeight="1" x14ac:dyDescent="0.25">
      <c r="A499" s="20"/>
      <c r="B499" s="16"/>
      <c r="C499" s="16"/>
      <c r="D499" s="16"/>
      <c r="E499" s="16"/>
      <c r="F499" s="21"/>
      <c r="G499" s="21"/>
    </row>
    <row r="500" spans="1:7" ht="20.100000000000001" customHeight="1" x14ac:dyDescent="0.25">
      <c r="A500" s="20"/>
      <c r="B500" s="16" t="s">
        <v>710</v>
      </c>
      <c r="C500" s="16"/>
      <c r="D500" s="16"/>
      <c r="E500" s="16"/>
      <c r="F500" s="21"/>
      <c r="G500" s="16"/>
    </row>
    <row r="501" spans="1:7" ht="20.100000000000001" customHeight="1" x14ac:dyDescent="0.25">
      <c r="A501" s="8"/>
      <c r="B501" s="8" t="s">
        <v>29</v>
      </c>
      <c r="C501" s="8" t="s">
        <v>31</v>
      </c>
      <c r="E501" s="8" t="s">
        <v>36</v>
      </c>
      <c r="F501" s="11"/>
    </row>
    <row r="502" spans="1:7" ht="20.100000000000001" customHeight="1" x14ac:dyDescent="0.25">
      <c r="A502" s="8"/>
      <c r="F502" s="11"/>
    </row>
    <row r="503" spans="1:7" ht="20.100000000000001" customHeight="1" x14ac:dyDescent="0.25">
      <c r="A503" s="8"/>
      <c r="F503" s="11"/>
    </row>
    <row r="504" spans="1:7" x14ac:dyDescent="0.25">
      <c r="A504" s="8"/>
      <c r="F504" s="11"/>
    </row>
    <row r="505" spans="1:7" x14ac:dyDescent="0.25">
      <c r="B505" s="28" t="s">
        <v>30</v>
      </c>
      <c r="C505" s="24" t="s">
        <v>32</v>
      </c>
      <c r="D505" s="24"/>
      <c r="E505" s="24" t="s">
        <v>3</v>
      </c>
      <c r="F505" s="45" t="s">
        <v>273</v>
      </c>
    </row>
    <row r="506" spans="1:7" x14ac:dyDescent="0.25">
      <c r="B506" s="8" t="s">
        <v>5</v>
      </c>
      <c r="C506" s="1" t="s">
        <v>33</v>
      </c>
      <c r="E506" s="1" t="s">
        <v>6</v>
      </c>
      <c r="F506" s="11" t="s">
        <v>37</v>
      </c>
    </row>
    <row r="510" spans="1:7" ht="20.100000000000001" customHeight="1" x14ac:dyDescent="0.25">
      <c r="A510" s="2" t="s">
        <v>0</v>
      </c>
      <c r="B510" s="3"/>
      <c r="C510" s="3"/>
      <c r="D510" s="3"/>
      <c r="E510" s="3"/>
      <c r="F510" s="9"/>
      <c r="G510" s="4"/>
    </row>
    <row r="511" spans="1:7" ht="20.100000000000001" customHeight="1" x14ac:dyDescent="0.25">
      <c r="A511" s="47" t="s">
        <v>728</v>
      </c>
      <c r="B511" s="48"/>
      <c r="C511" s="2"/>
      <c r="D511" s="2"/>
      <c r="E511" s="2"/>
      <c r="F511" s="10"/>
      <c r="G511" s="4"/>
    </row>
    <row r="512" spans="1:7" ht="20.100000000000001" customHeight="1" x14ac:dyDescent="0.25">
      <c r="A512" s="47"/>
      <c r="B512" s="48"/>
      <c r="C512" s="2"/>
      <c r="D512" s="2"/>
      <c r="E512" s="2"/>
      <c r="F512" s="10"/>
      <c r="G512" s="4"/>
    </row>
    <row r="513" spans="1:7" ht="20.100000000000001" customHeight="1" x14ac:dyDescent="0.25">
      <c r="A513" s="27" t="s">
        <v>730</v>
      </c>
      <c r="B513" s="27"/>
      <c r="C513" s="16"/>
      <c r="D513" s="16"/>
      <c r="E513" s="16"/>
      <c r="F513" s="21"/>
      <c r="G513" s="16"/>
    </row>
    <row r="514" spans="1:7" ht="20.100000000000001" customHeight="1" x14ac:dyDescent="0.25">
      <c r="A514" s="27" t="s">
        <v>731</v>
      </c>
      <c r="B514" s="27"/>
      <c r="C514" s="16"/>
      <c r="D514" s="16"/>
      <c r="E514" s="16"/>
      <c r="F514" s="21"/>
      <c r="G514" s="16"/>
    </row>
    <row r="515" spans="1:7" ht="20.100000000000001" customHeight="1" x14ac:dyDescent="0.25">
      <c r="A515" s="27" t="s">
        <v>686</v>
      </c>
      <c r="B515" s="27"/>
      <c r="C515" s="16"/>
      <c r="D515" s="16"/>
      <c r="E515" s="16"/>
      <c r="F515" s="21"/>
      <c r="G515" s="16"/>
    </row>
    <row r="516" spans="1:7" ht="20.100000000000001" customHeight="1" x14ac:dyDescent="0.25">
      <c r="F516" s="11"/>
    </row>
    <row r="517" spans="1:7" ht="20.100000000000001" customHeight="1" x14ac:dyDescent="0.25">
      <c r="A517" s="12" t="s">
        <v>13</v>
      </c>
      <c r="B517" s="13" t="s">
        <v>12</v>
      </c>
      <c r="C517" s="14" t="s">
        <v>15</v>
      </c>
      <c r="D517" s="14" t="s">
        <v>497</v>
      </c>
      <c r="E517" s="14" t="s">
        <v>1</v>
      </c>
      <c r="F517" s="22" t="s">
        <v>8</v>
      </c>
      <c r="G517" s="12" t="s">
        <v>2</v>
      </c>
    </row>
    <row r="518" spans="1:7" ht="20.100000000000001" customHeight="1" x14ac:dyDescent="0.25">
      <c r="A518" s="17">
        <v>1</v>
      </c>
      <c r="B518" s="18" t="s">
        <v>39</v>
      </c>
      <c r="C518" s="14"/>
      <c r="D518" s="14"/>
      <c r="E518" s="14"/>
      <c r="F518" s="19">
        <v>0</v>
      </c>
      <c r="G518" s="12"/>
    </row>
    <row r="519" spans="1:7" ht="20.100000000000001" customHeight="1" x14ac:dyDescent="0.25">
      <c r="A519" s="17">
        <v>2</v>
      </c>
      <c r="B519" s="18" t="s">
        <v>446</v>
      </c>
      <c r="C519" s="14"/>
      <c r="D519" s="14"/>
      <c r="E519" s="14"/>
      <c r="F519" s="19">
        <v>50033320</v>
      </c>
      <c r="G519" s="39"/>
    </row>
    <row r="520" spans="1:7" ht="20.100000000000001" customHeight="1" x14ac:dyDescent="0.25">
      <c r="A520" s="17">
        <v>3</v>
      </c>
      <c r="B520" s="18" t="s">
        <v>153</v>
      </c>
      <c r="C520" s="14"/>
      <c r="D520" s="14"/>
      <c r="E520" s="14"/>
      <c r="F520" s="19">
        <v>0</v>
      </c>
      <c r="G520" s="39"/>
    </row>
    <row r="521" spans="1:7" ht="20.100000000000001" customHeight="1" x14ac:dyDescent="0.25">
      <c r="A521" s="17">
        <v>4</v>
      </c>
      <c r="B521" s="18" t="s">
        <v>683</v>
      </c>
      <c r="C521" s="14"/>
      <c r="D521" s="14"/>
      <c r="E521" s="14"/>
      <c r="F521" s="19">
        <v>0</v>
      </c>
      <c r="G521" s="39"/>
    </row>
    <row r="522" spans="1:7" ht="20.100000000000001" customHeight="1" x14ac:dyDescent="0.25">
      <c r="A522" s="17">
        <v>5</v>
      </c>
      <c r="B522" s="18" t="s">
        <v>38</v>
      </c>
      <c r="C522" s="26"/>
      <c r="D522" s="26"/>
      <c r="E522" s="26"/>
      <c r="F522" s="19">
        <v>1250833</v>
      </c>
      <c r="G522" s="40"/>
    </row>
    <row r="523" spans="1:7" ht="20.100000000000001" customHeight="1" x14ac:dyDescent="0.25">
      <c r="A523" s="17">
        <v>6</v>
      </c>
      <c r="B523" s="18" t="s">
        <v>227</v>
      </c>
      <c r="C523" s="26"/>
      <c r="D523" s="26"/>
      <c r="E523" s="26"/>
      <c r="F523" s="19">
        <v>0</v>
      </c>
      <c r="G523" s="40"/>
    </row>
    <row r="524" spans="1:7" ht="20.100000000000001" customHeight="1" x14ac:dyDescent="0.25">
      <c r="A524" s="17">
        <v>7</v>
      </c>
      <c r="B524" s="18" t="s">
        <v>548</v>
      </c>
      <c r="C524" s="26"/>
      <c r="D524" s="26"/>
      <c r="E524" s="26"/>
      <c r="F524" s="19">
        <v>19500</v>
      </c>
      <c r="G524" s="40"/>
    </row>
    <row r="525" spans="1:7" ht="20.100000000000001" customHeight="1" x14ac:dyDescent="0.25">
      <c r="A525" s="17">
        <v>8</v>
      </c>
      <c r="B525" s="18" t="s">
        <v>41</v>
      </c>
      <c r="C525" s="26"/>
      <c r="D525" s="26"/>
      <c r="E525" s="26"/>
      <c r="F525" s="19">
        <v>270000</v>
      </c>
      <c r="G525" s="40"/>
    </row>
    <row r="526" spans="1:7" ht="20.100000000000001" customHeight="1" x14ac:dyDescent="0.25">
      <c r="A526" s="17">
        <v>9</v>
      </c>
      <c r="B526" s="18" t="s">
        <v>42</v>
      </c>
      <c r="C526" s="26"/>
      <c r="D526" s="26"/>
      <c r="E526" s="26"/>
      <c r="F526" s="19">
        <v>200000</v>
      </c>
      <c r="G526" s="40"/>
    </row>
    <row r="527" spans="1:7" ht="20.100000000000001" customHeight="1" x14ac:dyDescent="0.25">
      <c r="A527" s="17"/>
      <c r="B527" s="18"/>
      <c r="C527" s="26"/>
      <c r="D527" s="26"/>
      <c r="E527" s="26"/>
      <c r="F527" s="19"/>
      <c r="G527" s="49">
        <f>F518+F519+F520+F521+F522+F523+F524+F525+F526</f>
        <v>51773653</v>
      </c>
    </row>
    <row r="528" spans="1:7" ht="20.100000000000001" customHeight="1" x14ac:dyDescent="0.25">
      <c r="A528" s="17">
        <v>10</v>
      </c>
      <c r="B528" s="18" t="s">
        <v>732</v>
      </c>
      <c r="C528" s="26" t="s">
        <v>272</v>
      </c>
      <c r="D528" s="35" t="s">
        <v>230</v>
      </c>
      <c r="E528" s="26"/>
      <c r="F528" s="19"/>
      <c r="G528" s="39">
        <v>17000000</v>
      </c>
    </row>
    <row r="529" spans="1:7" ht="20.100000000000001" customHeight="1" x14ac:dyDescent="0.25">
      <c r="A529" s="17"/>
      <c r="B529" s="18"/>
      <c r="C529" s="26"/>
      <c r="D529" s="26"/>
      <c r="E529" s="26"/>
      <c r="F529" s="19"/>
      <c r="G529" s="39"/>
    </row>
    <row r="530" spans="1:7" ht="20.100000000000001" customHeight="1" x14ac:dyDescent="0.25">
      <c r="A530" s="17"/>
      <c r="B530" s="18"/>
      <c r="C530" s="26"/>
      <c r="D530" s="26"/>
      <c r="E530" s="26"/>
      <c r="F530" s="19"/>
      <c r="G530" s="39">
        <v>0</v>
      </c>
    </row>
    <row r="531" spans="1:7" ht="20.100000000000001" customHeight="1" x14ac:dyDescent="0.25">
      <c r="A531" s="17"/>
      <c r="B531" s="18"/>
      <c r="C531" s="26"/>
      <c r="D531" s="26"/>
      <c r="E531" s="26"/>
      <c r="F531" s="19"/>
      <c r="G531" s="39">
        <v>0</v>
      </c>
    </row>
    <row r="532" spans="1:7" ht="20.100000000000001" customHeight="1" x14ac:dyDescent="0.25">
      <c r="A532" s="17"/>
      <c r="B532" s="18"/>
      <c r="C532" s="18"/>
      <c r="D532" s="18"/>
      <c r="E532" s="73" t="s">
        <v>682</v>
      </c>
      <c r="F532" s="74"/>
      <c r="G532" s="44">
        <f>G527+G528+G529+G530+G531</f>
        <v>68773653</v>
      </c>
    </row>
    <row r="533" spans="1:7" ht="20.100000000000001" customHeight="1" x14ac:dyDescent="0.25">
      <c r="A533" s="20"/>
      <c r="B533" s="16"/>
      <c r="C533" s="16"/>
      <c r="D533" s="16"/>
      <c r="E533" s="16"/>
      <c r="F533" s="21"/>
      <c r="G533" s="21"/>
    </row>
    <row r="534" spans="1:7" ht="20.100000000000001" customHeight="1" x14ac:dyDescent="0.25">
      <c r="A534" s="20"/>
      <c r="B534" s="16" t="s">
        <v>729</v>
      </c>
      <c r="C534" s="16"/>
      <c r="D534" s="16"/>
      <c r="E534" s="16"/>
      <c r="F534" s="21"/>
      <c r="G534" s="16"/>
    </row>
    <row r="535" spans="1:7" ht="20.100000000000001" customHeight="1" x14ac:dyDescent="0.25">
      <c r="A535" s="8"/>
      <c r="B535" s="8" t="s">
        <v>29</v>
      </c>
      <c r="C535" s="8" t="s">
        <v>31</v>
      </c>
      <c r="E535" s="8" t="s">
        <v>36</v>
      </c>
      <c r="F535" s="11"/>
    </row>
    <row r="536" spans="1:7" ht="20.100000000000001" customHeight="1" x14ac:dyDescent="0.25">
      <c r="A536" s="8"/>
      <c r="F536" s="11"/>
    </row>
    <row r="537" spans="1:7" ht="20.100000000000001" customHeight="1" x14ac:dyDescent="0.25">
      <c r="A537" s="8"/>
      <c r="F537" s="11"/>
    </row>
    <row r="538" spans="1:7" x14ac:dyDescent="0.25">
      <c r="A538" s="8"/>
      <c r="F538" s="11"/>
    </row>
    <row r="539" spans="1:7" x14ac:dyDescent="0.25">
      <c r="B539" s="28" t="s">
        <v>30</v>
      </c>
      <c r="C539" s="24" t="s">
        <v>32</v>
      </c>
      <c r="D539" s="24"/>
      <c r="E539" s="24" t="s">
        <v>3</v>
      </c>
      <c r="F539" s="45" t="s">
        <v>273</v>
      </c>
    </row>
    <row r="540" spans="1:7" x14ac:dyDescent="0.25">
      <c r="B540" s="8" t="s">
        <v>5</v>
      </c>
      <c r="C540" s="1" t="s">
        <v>33</v>
      </c>
      <c r="E540" s="1" t="s">
        <v>6</v>
      </c>
      <c r="F540" s="11" t="s">
        <v>37</v>
      </c>
    </row>
    <row r="542" spans="1:7" ht="20.100000000000001" customHeight="1" x14ac:dyDescent="0.25">
      <c r="A542" s="2" t="s">
        <v>0</v>
      </c>
      <c r="B542" s="3"/>
      <c r="C542" s="3"/>
      <c r="D542" s="3"/>
      <c r="E542" s="3"/>
      <c r="F542" s="9"/>
      <c r="G542" s="4"/>
    </row>
    <row r="543" spans="1:7" ht="20.100000000000001" customHeight="1" x14ac:dyDescent="0.25">
      <c r="A543" s="47" t="s">
        <v>728</v>
      </c>
      <c r="B543" s="48"/>
      <c r="C543" s="2"/>
      <c r="D543" s="2"/>
      <c r="E543" s="2"/>
      <c r="F543" s="10"/>
      <c r="G543" s="4"/>
    </row>
    <row r="544" spans="1:7" ht="20.100000000000001" customHeight="1" x14ac:dyDescent="0.25">
      <c r="A544" s="47"/>
      <c r="B544" s="48"/>
      <c r="C544" s="2"/>
      <c r="D544" s="2"/>
      <c r="E544" s="2"/>
      <c r="F544" s="10"/>
      <c r="G544" s="4"/>
    </row>
    <row r="545" spans="1:7" ht="20.100000000000001" customHeight="1" x14ac:dyDescent="0.25">
      <c r="A545" s="27" t="s">
        <v>734</v>
      </c>
      <c r="B545" s="27"/>
      <c r="C545" s="16"/>
      <c r="D545" s="16"/>
      <c r="E545" s="16"/>
      <c r="F545" s="21"/>
      <c r="G545" s="16"/>
    </row>
    <row r="546" spans="1:7" ht="20.100000000000001" customHeight="1" x14ac:dyDescent="0.25">
      <c r="A546" s="27" t="s">
        <v>735</v>
      </c>
      <c r="B546" s="27"/>
      <c r="C546" s="16"/>
      <c r="D546" s="16"/>
      <c r="E546" s="16"/>
      <c r="F546" s="21"/>
      <c r="G546" s="16"/>
    </row>
    <row r="547" spans="1:7" ht="20.100000000000001" customHeight="1" x14ac:dyDescent="0.25">
      <c r="A547" s="27" t="s">
        <v>725</v>
      </c>
      <c r="B547" s="27"/>
      <c r="C547" s="16"/>
      <c r="D547" s="16"/>
      <c r="E547" s="16"/>
      <c r="F547" s="21"/>
      <c r="G547" s="16"/>
    </row>
    <row r="548" spans="1:7" ht="20.100000000000001" customHeight="1" x14ac:dyDescent="0.25">
      <c r="F548" s="11"/>
    </row>
    <row r="549" spans="1:7" ht="20.100000000000001" customHeight="1" x14ac:dyDescent="0.25">
      <c r="A549" s="12" t="s">
        <v>13</v>
      </c>
      <c r="B549" s="13" t="s">
        <v>12</v>
      </c>
      <c r="C549" s="14" t="s">
        <v>15</v>
      </c>
      <c r="D549" s="14" t="s">
        <v>497</v>
      </c>
      <c r="E549" s="14" t="s">
        <v>1</v>
      </c>
      <c r="F549" s="22" t="s">
        <v>8</v>
      </c>
      <c r="G549" s="12" t="s">
        <v>2</v>
      </c>
    </row>
    <row r="550" spans="1:7" ht="20.100000000000001" customHeight="1" x14ac:dyDescent="0.25">
      <c r="A550" s="17">
        <v>1</v>
      </c>
      <c r="B550" s="18" t="s">
        <v>39</v>
      </c>
      <c r="C550" s="14"/>
      <c r="D550" s="14"/>
      <c r="E550" s="14"/>
      <c r="F550" s="19">
        <v>0</v>
      </c>
      <c r="G550" s="12"/>
    </row>
    <row r="551" spans="1:7" ht="20.100000000000001" customHeight="1" x14ac:dyDescent="0.25">
      <c r="A551" s="17">
        <v>2</v>
      </c>
      <c r="B551" s="18" t="s">
        <v>446</v>
      </c>
      <c r="C551" s="14"/>
      <c r="D551" s="14"/>
      <c r="E551" s="14"/>
      <c r="F551" s="19">
        <v>22153040</v>
      </c>
      <c r="G551" s="39"/>
    </row>
    <row r="552" spans="1:7" ht="20.100000000000001" customHeight="1" x14ac:dyDescent="0.25">
      <c r="A552" s="17">
        <v>3</v>
      </c>
      <c r="B552" s="18" t="s">
        <v>153</v>
      </c>
      <c r="C552" s="14"/>
      <c r="D552" s="14"/>
      <c r="E552" s="14"/>
      <c r="F552" s="19">
        <v>0</v>
      </c>
      <c r="G552" s="39"/>
    </row>
    <row r="553" spans="1:7" ht="20.100000000000001" customHeight="1" x14ac:dyDescent="0.25">
      <c r="A553" s="17">
        <v>4</v>
      </c>
      <c r="B553" s="18" t="s">
        <v>683</v>
      </c>
      <c r="C553" s="14"/>
      <c r="D553" s="14"/>
      <c r="E553" s="14"/>
      <c r="F553" s="19">
        <v>0</v>
      </c>
      <c r="G553" s="39"/>
    </row>
    <row r="554" spans="1:7" ht="20.100000000000001" customHeight="1" x14ac:dyDescent="0.25">
      <c r="A554" s="17">
        <v>5</v>
      </c>
      <c r="B554" s="18" t="s">
        <v>38</v>
      </c>
      <c r="C554" s="26"/>
      <c r="D554" s="26"/>
      <c r="E554" s="26"/>
      <c r="F554" s="19">
        <v>553826</v>
      </c>
      <c r="G554" s="40"/>
    </row>
    <row r="555" spans="1:7" ht="20.100000000000001" customHeight="1" x14ac:dyDescent="0.25">
      <c r="A555" s="17">
        <v>6</v>
      </c>
      <c r="B555" s="18" t="s">
        <v>227</v>
      </c>
      <c r="C555" s="26"/>
      <c r="D555" s="26"/>
      <c r="E555" s="26"/>
      <c r="F555" s="19">
        <v>0</v>
      </c>
      <c r="G555" s="40"/>
    </row>
    <row r="556" spans="1:7" ht="20.100000000000001" customHeight="1" x14ac:dyDescent="0.25">
      <c r="A556" s="17">
        <v>7</v>
      </c>
      <c r="B556" s="18" t="s">
        <v>548</v>
      </c>
      <c r="C556" s="26"/>
      <c r="D556" s="26"/>
      <c r="E556" s="26"/>
      <c r="F556" s="19">
        <v>13000</v>
      </c>
      <c r="G556" s="40"/>
    </row>
    <row r="557" spans="1:7" ht="20.100000000000001" customHeight="1" x14ac:dyDescent="0.25">
      <c r="A557" s="17">
        <v>8</v>
      </c>
      <c r="B557" s="18" t="s">
        <v>41</v>
      </c>
      <c r="C557" s="26"/>
      <c r="D557" s="26"/>
      <c r="E557" s="26"/>
      <c r="F557" s="19">
        <v>290000</v>
      </c>
      <c r="G557" s="40"/>
    </row>
    <row r="558" spans="1:7" ht="20.100000000000001" customHeight="1" x14ac:dyDescent="0.25">
      <c r="A558" s="17">
        <v>9</v>
      </c>
      <c r="B558" s="18" t="s">
        <v>42</v>
      </c>
      <c r="C558" s="26"/>
      <c r="D558" s="26"/>
      <c r="E558" s="26"/>
      <c r="F558" s="19">
        <v>200000</v>
      </c>
      <c r="G558" s="40"/>
    </row>
    <row r="559" spans="1:7" ht="20.100000000000001" customHeight="1" x14ac:dyDescent="0.25">
      <c r="A559" s="17"/>
      <c r="B559" s="18"/>
      <c r="C559" s="26"/>
      <c r="D559" s="26"/>
      <c r="E559" s="26"/>
      <c r="F559" s="19"/>
      <c r="G559" s="49">
        <f>F550+F551+F552+F553+F554+F555+F556+F557+F558</f>
        <v>23209866</v>
      </c>
    </row>
    <row r="560" spans="1:7" ht="20.100000000000001" customHeight="1" x14ac:dyDescent="0.25">
      <c r="A560" s="17">
        <v>10</v>
      </c>
      <c r="B560" s="18" t="s">
        <v>732</v>
      </c>
      <c r="C560" s="26" t="s">
        <v>272</v>
      </c>
      <c r="D560" s="35" t="s">
        <v>230</v>
      </c>
      <c r="E560" s="26"/>
      <c r="F560" s="19"/>
      <c r="G560" s="39">
        <v>4000000</v>
      </c>
    </row>
    <row r="561" spans="1:7" ht="20.100000000000001" customHeight="1" x14ac:dyDescent="0.25">
      <c r="A561" s="17">
        <v>11</v>
      </c>
      <c r="B561" s="18"/>
      <c r="C561" s="26"/>
      <c r="D561" s="26"/>
      <c r="E561" s="26"/>
      <c r="F561" s="19"/>
      <c r="G561" s="39">
        <v>0</v>
      </c>
    </row>
    <row r="562" spans="1:7" ht="20.100000000000001" customHeight="1" x14ac:dyDescent="0.25">
      <c r="A562" s="17"/>
      <c r="B562" s="18"/>
      <c r="C562" s="26"/>
      <c r="D562" s="26"/>
      <c r="E562" s="26"/>
      <c r="F562" s="19"/>
      <c r="G562" s="39">
        <v>0</v>
      </c>
    </row>
    <row r="563" spans="1:7" ht="20.100000000000001" customHeight="1" x14ac:dyDescent="0.25">
      <c r="A563" s="17"/>
      <c r="B563" s="18"/>
      <c r="C563" s="26"/>
      <c r="D563" s="26"/>
      <c r="E563" s="26"/>
      <c r="F563" s="19"/>
      <c r="G563" s="39">
        <v>0</v>
      </c>
    </row>
    <row r="564" spans="1:7" ht="20.100000000000001" customHeight="1" x14ac:dyDescent="0.25">
      <c r="A564" s="17"/>
      <c r="B564" s="18"/>
      <c r="C564" s="18"/>
      <c r="D564" s="18"/>
      <c r="E564" s="73" t="s">
        <v>682</v>
      </c>
      <c r="F564" s="74"/>
      <c r="G564" s="44">
        <f>G559+G560+G561+G562+G563</f>
        <v>27209866</v>
      </c>
    </row>
    <row r="565" spans="1:7" ht="20.100000000000001" customHeight="1" x14ac:dyDescent="0.25">
      <c r="A565" s="20"/>
      <c r="B565" s="16"/>
      <c r="C565" s="16"/>
      <c r="D565" s="16"/>
      <c r="E565" s="16"/>
      <c r="F565" s="21"/>
      <c r="G565" s="21"/>
    </row>
    <row r="566" spans="1:7" ht="20.100000000000001" customHeight="1" x14ac:dyDescent="0.25">
      <c r="A566" s="20"/>
      <c r="B566" s="16" t="s">
        <v>729</v>
      </c>
      <c r="C566" s="16"/>
      <c r="D566" s="16"/>
      <c r="E566" s="16"/>
      <c r="F566" s="21"/>
      <c r="G566" s="16"/>
    </row>
    <row r="567" spans="1:7" ht="20.100000000000001" customHeight="1" x14ac:dyDescent="0.25">
      <c r="A567" s="8"/>
      <c r="B567" s="8" t="s">
        <v>29</v>
      </c>
      <c r="C567" s="8" t="s">
        <v>31</v>
      </c>
      <c r="E567" s="8" t="s">
        <v>36</v>
      </c>
      <c r="F567" s="11"/>
    </row>
    <row r="568" spans="1:7" ht="20.100000000000001" customHeight="1" x14ac:dyDescent="0.25">
      <c r="A568" s="8"/>
      <c r="F568" s="11"/>
    </row>
    <row r="569" spans="1:7" ht="20.100000000000001" customHeight="1" x14ac:dyDescent="0.25">
      <c r="A569" s="8"/>
      <c r="F569" s="11"/>
    </row>
    <row r="570" spans="1:7" x14ac:dyDescent="0.25">
      <c r="A570" s="8"/>
      <c r="F570" s="11"/>
    </row>
    <row r="571" spans="1:7" x14ac:dyDescent="0.25">
      <c r="B571" s="28" t="s">
        <v>30</v>
      </c>
      <c r="C571" s="24" t="s">
        <v>32</v>
      </c>
      <c r="D571" s="24"/>
      <c r="E571" s="24" t="s">
        <v>3</v>
      </c>
      <c r="F571" s="45" t="s">
        <v>273</v>
      </c>
    </row>
    <row r="572" spans="1:7" x14ac:dyDescent="0.25">
      <c r="B572" s="8" t="s">
        <v>5</v>
      </c>
      <c r="C572" s="1" t="s">
        <v>33</v>
      </c>
      <c r="E572" s="1" t="s">
        <v>6</v>
      </c>
      <c r="F572" s="11" t="s">
        <v>37</v>
      </c>
    </row>
    <row r="575" spans="1:7" s="118" customFormat="1" x14ac:dyDescent="0.25">
      <c r="A575" s="118" t="s">
        <v>748</v>
      </c>
    </row>
    <row r="576" spans="1:7" ht="20.100000000000001" customHeight="1" x14ac:dyDescent="0.25">
      <c r="A576" s="2" t="s">
        <v>0</v>
      </c>
      <c r="B576" s="3"/>
      <c r="C576" s="3"/>
      <c r="D576" s="3"/>
      <c r="E576" s="3"/>
      <c r="F576" s="9"/>
      <c r="G576" s="4"/>
    </row>
    <row r="577" spans="1:7" ht="20.100000000000001" customHeight="1" x14ac:dyDescent="0.25">
      <c r="A577" s="47" t="s">
        <v>736</v>
      </c>
      <c r="B577" s="48"/>
      <c r="C577" s="2"/>
      <c r="D577" s="2"/>
      <c r="E577" s="2"/>
      <c r="F577" s="10"/>
      <c r="G577" s="4"/>
    </row>
    <row r="578" spans="1:7" ht="20.100000000000001" customHeight="1" x14ac:dyDescent="0.25">
      <c r="A578" s="47"/>
      <c r="B578" s="48"/>
      <c r="C578" s="2"/>
      <c r="D578" s="2"/>
      <c r="E578" s="2"/>
      <c r="F578" s="10"/>
      <c r="G578" s="4"/>
    </row>
    <row r="579" spans="1:7" ht="20.100000000000001" customHeight="1" x14ac:dyDescent="0.25">
      <c r="A579" s="27" t="s">
        <v>684</v>
      </c>
      <c r="B579" s="27"/>
      <c r="C579" s="16"/>
      <c r="D579" s="16"/>
      <c r="E579" s="16"/>
      <c r="F579" s="21"/>
      <c r="G579" s="16"/>
    </row>
    <row r="580" spans="1:7" ht="20.100000000000001" customHeight="1" x14ac:dyDescent="0.25">
      <c r="A580" s="27" t="s">
        <v>685</v>
      </c>
      <c r="B580" s="27"/>
      <c r="C580" s="16"/>
      <c r="D580" s="16"/>
      <c r="E580" s="16"/>
      <c r="F580" s="21"/>
      <c r="G580" s="16"/>
    </row>
    <row r="581" spans="1:7" ht="20.100000000000001" customHeight="1" x14ac:dyDescent="0.25">
      <c r="A581" s="27" t="s">
        <v>686</v>
      </c>
      <c r="B581" s="27"/>
      <c r="C581" s="16"/>
      <c r="D581" s="16"/>
      <c r="E581" s="16"/>
      <c r="F581" s="21"/>
      <c r="G581" s="16"/>
    </row>
    <row r="582" spans="1:7" ht="20.100000000000001" customHeight="1" x14ac:dyDescent="0.25">
      <c r="F582" s="11"/>
    </row>
    <row r="583" spans="1:7" ht="20.100000000000001" customHeight="1" x14ac:dyDescent="0.25">
      <c r="A583" s="12" t="s">
        <v>13</v>
      </c>
      <c r="B583" s="13" t="s">
        <v>12</v>
      </c>
      <c r="C583" s="14" t="s">
        <v>1</v>
      </c>
      <c r="D583" s="14" t="s">
        <v>497</v>
      </c>
      <c r="E583" s="14" t="s">
        <v>1</v>
      </c>
      <c r="F583" s="22" t="s">
        <v>8</v>
      </c>
      <c r="G583" s="12" t="s">
        <v>2</v>
      </c>
    </row>
    <row r="584" spans="1:7" ht="20.100000000000001" customHeight="1" x14ac:dyDescent="0.25">
      <c r="A584" s="17">
        <v>1</v>
      </c>
      <c r="B584" s="18" t="s">
        <v>39</v>
      </c>
      <c r="C584" s="14"/>
      <c r="D584" s="14"/>
      <c r="E584" s="14"/>
      <c r="F584" s="19">
        <v>0</v>
      </c>
      <c r="G584" s="12"/>
    </row>
    <row r="585" spans="1:7" ht="20.100000000000001" customHeight="1" x14ac:dyDescent="0.25">
      <c r="A585" s="17">
        <v>2</v>
      </c>
      <c r="B585" s="18" t="s">
        <v>446</v>
      </c>
      <c r="C585" s="14"/>
      <c r="D585" s="14"/>
      <c r="E585" s="14"/>
      <c r="F585" s="19">
        <v>0</v>
      </c>
      <c r="G585" s="39"/>
    </row>
    <row r="586" spans="1:7" ht="20.100000000000001" customHeight="1" x14ac:dyDescent="0.25">
      <c r="A586" s="17">
        <v>3</v>
      </c>
      <c r="B586" s="18" t="s">
        <v>153</v>
      </c>
      <c r="C586" s="14"/>
      <c r="D586" s="14"/>
      <c r="E586" s="14"/>
      <c r="F586" s="19">
        <v>0</v>
      </c>
      <c r="G586" s="39"/>
    </row>
    <row r="587" spans="1:7" ht="20.100000000000001" customHeight="1" x14ac:dyDescent="0.25">
      <c r="A587" s="17">
        <v>4</v>
      </c>
      <c r="B587" s="18" t="s">
        <v>683</v>
      </c>
      <c r="C587" s="14"/>
      <c r="D587" s="14"/>
      <c r="E587" s="14"/>
      <c r="F587" s="19">
        <v>0</v>
      </c>
      <c r="G587" s="39"/>
    </row>
    <row r="588" spans="1:7" ht="20.100000000000001" customHeight="1" x14ac:dyDescent="0.25">
      <c r="A588" s="17">
        <v>5</v>
      </c>
      <c r="B588" s="18" t="s">
        <v>38</v>
      </c>
      <c r="C588" s="26"/>
      <c r="D588" s="26"/>
      <c r="E588" s="26"/>
      <c r="F588" s="19">
        <v>0</v>
      </c>
      <c r="G588" s="40"/>
    </row>
    <row r="589" spans="1:7" ht="20.100000000000001" customHeight="1" x14ac:dyDescent="0.25">
      <c r="A589" s="17">
        <v>6</v>
      </c>
      <c r="B589" s="18" t="s">
        <v>227</v>
      </c>
      <c r="C589" s="26"/>
      <c r="D589" s="26"/>
      <c r="E589" s="26"/>
      <c r="F589" s="19">
        <v>0</v>
      </c>
      <c r="G589" s="40"/>
    </row>
    <row r="590" spans="1:7" ht="20.100000000000001" customHeight="1" x14ac:dyDescent="0.25">
      <c r="A590" s="17">
        <v>7</v>
      </c>
      <c r="B590" s="18" t="s">
        <v>548</v>
      </c>
      <c r="C590" s="26"/>
      <c r="D590" s="26"/>
      <c r="E590" s="26"/>
      <c r="F590" s="19">
        <v>0</v>
      </c>
      <c r="G590" s="40"/>
    </row>
    <row r="591" spans="1:7" ht="20.100000000000001" customHeight="1" x14ac:dyDescent="0.25">
      <c r="A591" s="17">
        <v>8</v>
      </c>
      <c r="B591" s="18" t="s">
        <v>41</v>
      </c>
      <c r="C591" s="26"/>
      <c r="D591" s="26"/>
      <c r="E591" s="26"/>
      <c r="F591" s="19">
        <v>0</v>
      </c>
      <c r="G591" s="40"/>
    </row>
    <row r="592" spans="1:7" ht="20.100000000000001" customHeight="1" x14ac:dyDescent="0.25">
      <c r="A592" s="17">
        <v>9</v>
      </c>
      <c r="B592" s="18" t="s">
        <v>42</v>
      </c>
      <c r="C592" s="26"/>
      <c r="D592" s="26"/>
      <c r="E592" s="26"/>
      <c r="F592" s="19">
        <v>0</v>
      </c>
      <c r="G592" s="40"/>
    </row>
    <row r="593" spans="1:7" ht="20.100000000000001" customHeight="1" x14ac:dyDescent="0.25">
      <c r="A593" s="17"/>
      <c r="B593" s="18"/>
      <c r="C593" s="26"/>
      <c r="D593" s="26"/>
      <c r="E593" s="26"/>
      <c r="F593" s="19"/>
      <c r="G593" s="49">
        <f>F584+F585+F586+F587+F588+F589+F590+F591+F592</f>
        <v>0</v>
      </c>
    </row>
    <row r="594" spans="1:7" ht="20.100000000000001" customHeight="1" x14ac:dyDescent="0.25">
      <c r="A594" s="17">
        <v>10</v>
      </c>
      <c r="B594" s="18"/>
      <c r="C594" s="26"/>
      <c r="D594" s="26"/>
      <c r="E594" s="26"/>
      <c r="F594" s="19"/>
      <c r="G594" s="39">
        <v>0</v>
      </c>
    </row>
    <row r="595" spans="1:7" ht="20.100000000000001" customHeight="1" x14ac:dyDescent="0.25">
      <c r="A595" s="110">
        <v>11</v>
      </c>
      <c r="B595" s="111" t="s">
        <v>738</v>
      </c>
      <c r="C595" s="112" t="s">
        <v>611</v>
      </c>
      <c r="D595" s="112"/>
      <c r="E595" s="112"/>
      <c r="F595" s="113"/>
      <c r="G595" s="109">
        <v>3000000</v>
      </c>
    </row>
    <row r="596" spans="1:7" ht="20.100000000000001" customHeight="1" x14ac:dyDescent="0.25">
      <c r="A596" s="110">
        <v>12</v>
      </c>
      <c r="B596" s="111" t="s">
        <v>737</v>
      </c>
      <c r="C596" s="112" t="s">
        <v>611</v>
      </c>
      <c r="D596" s="112"/>
      <c r="E596" s="112"/>
      <c r="F596" s="113"/>
      <c r="G596" s="109">
        <f>20000000-G595</f>
        <v>17000000</v>
      </c>
    </row>
    <row r="597" spans="1:7" ht="20.100000000000001" customHeight="1" x14ac:dyDescent="0.25">
      <c r="A597" s="17"/>
      <c r="B597" s="18"/>
      <c r="C597" s="26"/>
      <c r="D597" s="26"/>
      <c r="E597" s="26"/>
      <c r="F597" s="19"/>
      <c r="G597" s="39">
        <v>0</v>
      </c>
    </row>
    <row r="598" spans="1:7" ht="20.100000000000001" customHeight="1" x14ac:dyDescent="0.25">
      <c r="A598" s="17"/>
      <c r="B598" s="18"/>
      <c r="C598" s="18"/>
      <c r="D598" s="18"/>
      <c r="E598" s="73" t="s">
        <v>668</v>
      </c>
      <c r="F598" s="74"/>
      <c r="G598" s="44">
        <f>G595+G596</f>
        <v>20000000</v>
      </c>
    </row>
    <row r="599" spans="1:7" ht="20.100000000000001" customHeight="1" x14ac:dyDescent="0.25">
      <c r="A599" s="20"/>
      <c r="B599" s="16"/>
      <c r="C599" s="16"/>
      <c r="D599" s="16"/>
      <c r="E599" s="16"/>
      <c r="F599" s="21"/>
      <c r="G599" s="21"/>
    </row>
    <row r="600" spans="1:7" ht="20.100000000000001" customHeight="1" x14ac:dyDescent="0.25">
      <c r="A600" s="20"/>
      <c r="B600" s="16" t="s">
        <v>739</v>
      </c>
      <c r="C600" s="16"/>
      <c r="D600" s="16"/>
      <c r="E600" s="16"/>
      <c r="F600" s="21"/>
      <c r="G600" s="16"/>
    </row>
    <row r="601" spans="1:7" ht="20.100000000000001" customHeight="1" x14ac:dyDescent="0.25">
      <c r="A601" s="8"/>
      <c r="B601" s="8" t="s">
        <v>29</v>
      </c>
      <c r="C601" s="8" t="s">
        <v>31</v>
      </c>
      <c r="E601" s="8" t="s">
        <v>36</v>
      </c>
      <c r="F601" s="11"/>
    </row>
    <row r="602" spans="1:7" ht="20.100000000000001" customHeight="1" x14ac:dyDescent="0.25">
      <c r="A602" s="8"/>
      <c r="F602" s="11"/>
    </row>
    <row r="603" spans="1:7" ht="20.100000000000001" customHeight="1" x14ac:dyDescent="0.25">
      <c r="A603" s="8"/>
      <c r="F603" s="11"/>
    </row>
    <row r="604" spans="1:7" x14ac:dyDescent="0.25">
      <c r="A604" s="8"/>
      <c r="F604" s="11"/>
    </row>
    <row r="605" spans="1:7" x14ac:dyDescent="0.25">
      <c r="B605" s="28" t="s">
        <v>30</v>
      </c>
      <c r="C605" s="24" t="s">
        <v>32</v>
      </c>
      <c r="D605" s="24"/>
      <c r="E605" s="24" t="s">
        <v>3</v>
      </c>
      <c r="F605" s="45" t="s">
        <v>273</v>
      </c>
    </row>
    <row r="606" spans="1:7" x14ac:dyDescent="0.25">
      <c r="B606" s="8" t="s">
        <v>5</v>
      </c>
      <c r="C606" s="1" t="s">
        <v>33</v>
      </c>
      <c r="E606" s="1" t="s">
        <v>6</v>
      </c>
      <c r="F606" s="11" t="s">
        <v>37</v>
      </c>
    </row>
    <row r="608" spans="1:7" ht="20.100000000000001" customHeight="1" x14ac:dyDescent="0.25">
      <c r="A608" s="2" t="s">
        <v>0</v>
      </c>
      <c r="B608" s="3"/>
      <c r="C608" s="3"/>
      <c r="D608" s="3"/>
      <c r="E608" s="3"/>
      <c r="F608" s="9"/>
      <c r="G608" s="4"/>
    </row>
    <row r="609" spans="1:7" ht="20.100000000000001" customHeight="1" x14ac:dyDescent="0.25">
      <c r="A609" s="47" t="s">
        <v>736</v>
      </c>
      <c r="B609" s="48"/>
      <c r="C609" s="2"/>
      <c r="D609" s="2"/>
      <c r="E609" s="2"/>
      <c r="F609" s="10"/>
      <c r="G609" s="4"/>
    </row>
    <row r="610" spans="1:7" ht="20.100000000000001" customHeight="1" x14ac:dyDescent="0.25">
      <c r="A610" s="47"/>
      <c r="B610" s="48"/>
      <c r="C610" s="2"/>
      <c r="D610" s="2"/>
      <c r="E610" s="2"/>
      <c r="F610" s="10"/>
      <c r="G610" s="4"/>
    </row>
    <row r="611" spans="1:7" ht="20.100000000000001" customHeight="1" x14ac:dyDescent="0.25">
      <c r="A611" s="27" t="s">
        <v>674</v>
      </c>
      <c r="B611" s="27"/>
      <c r="C611" s="16"/>
      <c r="D611" s="16"/>
      <c r="E611" s="16"/>
      <c r="F611" s="21"/>
      <c r="G611" s="16"/>
    </row>
    <row r="612" spans="1:7" ht="20.100000000000001" customHeight="1" x14ac:dyDescent="0.25">
      <c r="A612" s="27" t="s">
        <v>675</v>
      </c>
      <c r="B612" s="27"/>
      <c r="C612" s="16"/>
      <c r="D612" s="16"/>
      <c r="E612" s="16"/>
      <c r="F612" s="21"/>
      <c r="G612" s="16"/>
    </row>
    <row r="613" spans="1:7" ht="20.100000000000001" customHeight="1" x14ac:dyDescent="0.25">
      <c r="A613" s="27" t="s">
        <v>686</v>
      </c>
      <c r="B613" s="27"/>
      <c r="C613" s="16"/>
      <c r="D613" s="16"/>
      <c r="E613" s="16"/>
      <c r="F613" s="21"/>
      <c r="G613" s="16"/>
    </row>
    <row r="614" spans="1:7" ht="20.100000000000001" customHeight="1" x14ac:dyDescent="0.25">
      <c r="F614" s="11"/>
    </row>
    <row r="615" spans="1:7" ht="20.100000000000001" customHeight="1" x14ac:dyDescent="0.25">
      <c r="A615" s="12" t="s">
        <v>13</v>
      </c>
      <c r="B615" s="13" t="s">
        <v>12</v>
      </c>
      <c r="C615" s="14" t="s">
        <v>1</v>
      </c>
      <c r="D615" s="14" t="s">
        <v>497</v>
      </c>
      <c r="E615" s="14" t="s">
        <v>1</v>
      </c>
      <c r="F615" s="22" t="s">
        <v>8</v>
      </c>
      <c r="G615" s="12" t="s">
        <v>2</v>
      </c>
    </row>
    <row r="616" spans="1:7" ht="20.100000000000001" customHeight="1" x14ac:dyDescent="0.25">
      <c r="A616" s="17">
        <v>1</v>
      </c>
      <c r="B616" s="18" t="s">
        <v>39</v>
      </c>
      <c r="C616" s="14"/>
      <c r="D616" s="14"/>
      <c r="E616" s="14"/>
      <c r="F616" s="19">
        <v>0</v>
      </c>
      <c r="G616" s="12"/>
    </row>
    <row r="617" spans="1:7" ht="20.100000000000001" customHeight="1" x14ac:dyDescent="0.25">
      <c r="A617" s="17">
        <v>2</v>
      </c>
      <c r="B617" s="18" t="s">
        <v>446</v>
      </c>
      <c r="C617" s="14"/>
      <c r="D617" s="14"/>
      <c r="E617" s="14"/>
      <c r="F617" s="19">
        <v>0</v>
      </c>
      <c r="G617" s="39"/>
    </row>
    <row r="618" spans="1:7" ht="20.100000000000001" customHeight="1" x14ac:dyDescent="0.25">
      <c r="A618" s="17">
        <v>3</v>
      </c>
      <c r="B618" s="18" t="s">
        <v>153</v>
      </c>
      <c r="C618" s="14"/>
      <c r="D618" s="14"/>
      <c r="E618" s="14"/>
      <c r="F618" s="19">
        <v>0</v>
      </c>
      <c r="G618" s="39"/>
    </row>
    <row r="619" spans="1:7" ht="20.100000000000001" customHeight="1" x14ac:dyDescent="0.25">
      <c r="A619" s="17">
        <v>4</v>
      </c>
      <c r="B619" s="18" t="s">
        <v>683</v>
      </c>
      <c r="C619" s="14"/>
      <c r="D619" s="14"/>
      <c r="E619" s="14"/>
      <c r="F619" s="19">
        <v>0</v>
      </c>
      <c r="G619" s="39"/>
    </row>
    <row r="620" spans="1:7" ht="20.100000000000001" customHeight="1" x14ac:dyDescent="0.25">
      <c r="A620" s="17">
        <v>5</v>
      </c>
      <c r="B620" s="18" t="s">
        <v>38</v>
      </c>
      <c r="C620" s="26"/>
      <c r="D620" s="26"/>
      <c r="E620" s="26"/>
      <c r="F620" s="19">
        <v>0</v>
      </c>
      <c r="G620" s="40"/>
    </row>
    <row r="621" spans="1:7" ht="20.100000000000001" customHeight="1" x14ac:dyDescent="0.25">
      <c r="A621" s="17">
        <v>6</v>
      </c>
      <c r="B621" s="18" t="s">
        <v>227</v>
      </c>
      <c r="C621" s="26"/>
      <c r="D621" s="26"/>
      <c r="E621" s="26"/>
      <c r="F621" s="19">
        <v>0</v>
      </c>
      <c r="G621" s="40"/>
    </row>
    <row r="622" spans="1:7" ht="20.100000000000001" customHeight="1" x14ac:dyDescent="0.25">
      <c r="A622" s="17">
        <v>7</v>
      </c>
      <c r="B622" s="18" t="s">
        <v>743</v>
      </c>
      <c r="C622" s="26"/>
      <c r="D622" s="26"/>
      <c r="E622" s="26"/>
      <c r="F622" s="19">
        <v>13500</v>
      </c>
      <c r="G622" s="40"/>
    </row>
    <row r="623" spans="1:7" ht="20.100000000000001" customHeight="1" x14ac:dyDescent="0.25">
      <c r="A623" s="17">
        <v>8</v>
      </c>
      <c r="B623" s="18" t="s">
        <v>744</v>
      </c>
      <c r="C623" s="26"/>
      <c r="D623" s="26"/>
      <c r="E623" s="26"/>
      <c r="F623" s="19">
        <v>8750</v>
      </c>
      <c r="G623" s="40"/>
    </row>
    <row r="624" spans="1:7" ht="20.100000000000001" customHeight="1" x14ac:dyDescent="0.25">
      <c r="A624" s="17">
        <v>9</v>
      </c>
      <c r="B624" s="18" t="s">
        <v>42</v>
      </c>
      <c r="C624" s="26"/>
      <c r="D624" s="26"/>
      <c r="E624" s="26"/>
      <c r="F624" s="19">
        <v>0</v>
      </c>
      <c r="G624" s="40"/>
    </row>
    <row r="625" spans="1:8" ht="20.100000000000001" customHeight="1" x14ac:dyDescent="0.25">
      <c r="A625" s="17"/>
      <c r="B625" s="18"/>
      <c r="C625" s="26"/>
      <c r="D625" s="26"/>
      <c r="E625" s="26"/>
      <c r="F625" s="19"/>
      <c r="G625" s="49">
        <f>F616+F617+F618+F619+F620+F621+F622+F623+F624</f>
        <v>22250</v>
      </c>
    </row>
    <row r="626" spans="1:8" ht="20.100000000000001" customHeight="1" x14ac:dyDescent="0.25">
      <c r="A626" s="114">
        <v>10</v>
      </c>
      <c r="B626" s="115" t="s">
        <v>742</v>
      </c>
      <c r="C626" s="116" t="s">
        <v>611</v>
      </c>
      <c r="D626" s="119" t="s">
        <v>749</v>
      </c>
      <c r="E626" s="107"/>
      <c r="F626" s="108"/>
      <c r="G626" s="77">
        <v>3000000</v>
      </c>
    </row>
    <row r="627" spans="1:8" ht="20.100000000000001" customHeight="1" x14ac:dyDescent="0.25">
      <c r="A627" s="114">
        <v>11</v>
      </c>
      <c r="B627" s="115" t="s">
        <v>740</v>
      </c>
      <c r="C627" s="116" t="s">
        <v>611</v>
      </c>
      <c r="D627" s="116"/>
      <c r="E627" s="116"/>
      <c r="F627" s="117"/>
      <c r="G627" s="77">
        <v>5000000</v>
      </c>
    </row>
    <row r="628" spans="1:8" ht="20.100000000000001" customHeight="1" x14ac:dyDescent="0.25">
      <c r="A628" s="114">
        <v>12</v>
      </c>
      <c r="B628" s="115" t="s">
        <v>741</v>
      </c>
      <c r="C628" s="116" t="s">
        <v>611</v>
      </c>
      <c r="D628" s="116"/>
      <c r="E628" s="116"/>
      <c r="F628" s="117"/>
      <c r="G628" s="77">
        <v>7500000</v>
      </c>
    </row>
    <row r="629" spans="1:8" ht="20.100000000000001" customHeight="1" x14ac:dyDescent="0.25">
      <c r="A629" s="12">
        <v>13</v>
      </c>
      <c r="B629" s="13"/>
      <c r="C629" s="116"/>
      <c r="D629" s="26"/>
      <c r="E629" s="26"/>
      <c r="F629" s="19"/>
      <c r="G629" s="39">
        <v>0</v>
      </c>
    </row>
    <row r="630" spans="1:8" ht="20.100000000000001" customHeight="1" x14ac:dyDescent="0.25">
      <c r="A630" s="17"/>
      <c r="B630" s="18"/>
      <c r="C630" s="18"/>
      <c r="D630" s="18"/>
      <c r="E630" s="73" t="s">
        <v>668</v>
      </c>
      <c r="F630" s="74"/>
      <c r="G630" s="44">
        <f>SUM(G625:G629)</f>
        <v>15522250</v>
      </c>
    </row>
    <row r="631" spans="1:8" ht="20.100000000000001" customHeight="1" x14ac:dyDescent="0.25">
      <c r="A631" s="20"/>
      <c r="B631" s="16"/>
      <c r="C631" s="16"/>
      <c r="D631" s="16"/>
      <c r="E631" s="16"/>
      <c r="F631" s="21"/>
      <c r="G631" s="21"/>
    </row>
    <row r="632" spans="1:8" ht="20.100000000000001" customHeight="1" x14ac:dyDescent="0.25">
      <c r="A632" s="20"/>
      <c r="B632" s="16" t="s">
        <v>739</v>
      </c>
      <c r="C632" s="16"/>
      <c r="D632" s="16"/>
      <c r="E632" s="16"/>
      <c r="F632" s="21"/>
      <c r="G632" s="16"/>
    </row>
    <row r="633" spans="1:8" ht="20.100000000000001" customHeight="1" x14ac:dyDescent="0.25">
      <c r="A633" s="8"/>
      <c r="B633" s="8" t="s">
        <v>29</v>
      </c>
      <c r="C633" s="8" t="s">
        <v>31</v>
      </c>
      <c r="E633" s="8" t="s">
        <v>36</v>
      </c>
      <c r="F633" s="11"/>
      <c r="H633" s="1" t="s">
        <v>505</v>
      </c>
    </row>
    <row r="634" spans="1:8" ht="20.100000000000001" customHeight="1" x14ac:dyDescent="0.25">
      <c r="A634" s="8"/>
      <c r="F634" s="11"/>
    </row>
    <row r="635" spans="1:8" ht="20.100000000000001" customHeight="1" x14ac:dyDescent="0.25">
      <c r="A635" s="8"/>
      <c r="F635" s="11"/>
    </row>
    <row r="636" spans="1:8" x14ac:dyDescent="0.25">
      <c r="A636" s="8"/>
      <c r="F636" s="11"/>
    </row>
    <row r="637" spans="1:8" x14ac:dyDescent="0.25">
      <c r="B637" s="28" t="s">
        <v>30</v>
      </c>
      <c r="C637" s="24" t="s">
        <v>745</v>
      </c>
      <c r="D637" s="24"/>
      <c r="E637" s="24" t="s">
        <v>3</v>
      </c>
      <c r="F637" s="45" t="s">
        <v>273</v>
      </c>
    </row>
    <row r="638" spans="1:8" x14ac:dyDescent="0.25">
      <c r="B638" s="8" t="s">
        <v>5</v>
      </c>
      <c r="C638" s="1" t="s">
        <v>33</v>
      </c>
      <c r="E638" s="1" t="s">
        <v>6</v>
      </c>
      <c r="F638" s="11" t="s">
        <v>37</v>
      </c>
    </row>
    <row r="640" spans="1:8" ht="15.75" x14ac:dyDescent="0.25">
      <c r="A640" s="2" t="s">
        <v>0</v>
      </c>
      <c r="B640" s="3"/>
      <c r="C640" s="3"/>
      <c r="D640" s="3"/>
      <c r="E640" s="3"/>
      <c r="F640" s="9"/>
      <c r="G640" s="4"/>
    </row>
    <row r="641" spans="1:7" ht="15.75" x14ac:dyDescent="0.25">
      <c r="A641" s="47" t="s">
        <v>746</v>
      </c>
      <c r="B641" s="48"/>
      <c r="C641" s="2"/>
      <c r="D641" s="2"/>
      <c r="E641" s="2"/>
      <c r="F641" s="10"/>
      <c r="G641" s="4"/>
    </row>
    <row r="642" spans="1:7" ht="15.75" x14ac:dyDescent="0.25">
      <c r="A642" s="47"/>
      <c r="B642" s="48"/>
      <c r="C642" s="2"/>
      <c r="D642" s="2"/>
      <c r="E642" s="2"/>
      <c r="F642" s="10"/>
      <c r="G642" s="4"/>
    </row>
    <row r="643" spans="1:7" ht="15.75" x14ac:dyDescent="0.25">
      <c r="A643" s="27" t="s">
        <v>723</v>
      </c>
      <c r="B643" s="27"/>
      <c r="C643" s="16"/>
      <c r="D643" s="16"/>
      <c r="E643" s="16"/>
      <c r="F643" s="21"/>
      <c r="G643" s="16"/>
    </row>
    <row r="644" spans="1:7" ht="15.75" x14ac:dyDescent="0.25">
      <c r="A644" s="27" t="s">
        <v>724</v>
      </c>
      <c r="B644" s="27"/>
      <c r="C644" s="16"/>
      <c r="D644" s="16"/>
      <c r="E644" s="16"/>
      <c r="F644" s="21"/>
      <c r="G644" s="16"/>
    </row>
    <row r="645" spans="1:7" ht="15.75" x14ac:dyDescent="0.25">
      <c r="A645" s="27" t="s">
        <v>725</v>
      </c>
      <c r="B645" s="27"/>
      <c r="C645" s="16"/>
      <c r="D645" s="16"/>
      <c r="E645" s="16"/>
      <c r="F645" s="21"/>
      <c r="G645" s="16"/>
    </row>
    <row r="646" spans="1:7" x14ac:dyDescent="0.25">
      <c r="F646" s="11"/>
    </row>
    <row r="647" spans="1:7" ht="15.75" x14ac:dyDescent="0.25">
      <c r="A647" s="12" t="s">
        <v>13</v>
      </c>
      <c r="B647" s="13" t="s">
        <v>12</v>
      </c>
      <c r="C647" s="14" t="s">
        <v>15</v>
      </c>
      <c r="D647" s="14" t="s">
        <v>497</v>
      </c>
      <c r="E647" s="14" t="s">
        <v>1</v>
      </c>
      <c r="F647" s="22" t="s">
        <v>8</v>
      </c>
      <c r="G647" s="12" t="s">
        <v>2</v>
      </c>
    </row>
    <row r="648" spans="1:7" ht="15.75" x14ac:dyDescent="0.25">
      <c r="A648" s="17">
        <v>1</v>
      </c>
      <c r="B648" s="18" t="s">
        <v>39</v>
      </c>
      <c r="C648" s="14"/>
      <c r="D648" s="14"/>
      <c r="E648" s="14"/>
      <c r="F648" s="19">
        <v>0</v>
      </c>
      <c r="G648" s="12"/>
    </row>
    <row r="649" spans="1:7" ht="15.75" x14ac:dyDescent="0.25">
      <c r="A649" s="17">
        <v>2</v>
      </c>
      <c r="B649" s="18" t="s">
        <v>446</v>
      </c>
      <c r="C649" s="14"/>
      <c r="D649" s="14"/>
      <c r="E649" s="14"/>
      <c r="F649" s="19">
        <v>0</v>
      </c>
      <c r="G649" s="39"/>
    </row>
    <row r="650" spans="1:7" ht="15.75" x14ac:dyDescent="0.25">
      <c r="A650" s="17">
        <v>3</v>
      </c>
      <c r="B650" s="18" t="s">
        <v>153</v>
      </c>
      <c r="C650" s="14"/>
      <c r="D650" s="14"/>
      <c r="E650" s="14"/>
      <c r="F650" s="19">
        <v>0</v>
      </c>
      <c r="G650" s="39"/>
    </row>
    <row r="651" spans="1:7" ht="15.75" x14ac:dyDescent="0.25">
      <c r="A651" s="17">
        <v>4</v>
      </c>
      <c r="B651" s="18" t="s">
        <v>384</v>
      </c>
      <c r="C651" s="14"/>
      <c r="D651" s="14"/>
      <c r="E651" s="14"/>
      <c r="F651" s="19">
        <v>0</v>
      </c>
      <c r="G651" s="39"/>
    </row>
    <row r="652" spans="1:7" ht="15.75" x14ac:dyDescent="0.25">
      <c r="A652" s="17">
        <v>5</v>
      </c>
      <c r="B652" s="18" t="s">
        <v>38</v>
      </c>
      <c r="C652" s="26"/>
      <c r="D652" s="26"/>
      <c r="E652" s="26"/>
      <c r="F652" s="19">
        <v>0</v>
      </c>
      <c r="G652" s="40"/>
    </row>
    <row r="653" spans="1:7" ht="15.75" x14ac:dyDescent="0.25">
      <c r="A653" s="17">
        <v>6</v>
      </c>
      <c r="B653" s="18" t="s">
        <v>227</v>
      </c>
      <c r="C653" s="26"/>
      <c r="D653" s="26"/>
      <c r="E653" s="26"/>
      <c r="F653" s="19">
        <v>0</v>
      </c>
      <c r="G653" s="40"/>
    </row>
    <row r="654" spans="1:7" ht="15.75" x14ac:dyDescent="0.25">
      <c r="A654" s="17">
        <v>7</v>
      </c>
      <c r="B654" s="18" t="s">
        <v>548</v>
      </c>
      <c r="C654" s="26"/>
      <c r="D654" s="26"/>
      <c r="E654" s="26"/>
      <c r="F654" s="19">
        <v>0</v>
      </c>
      <c r="G654" s="40"/>
    </row>
    <row r="655" spans="1:7" ht="15.75" x14ac:dyDescent="0.25">
      <c r="A655" s="17">
        <v>8</v>
      </c>
      <c r="B655" s="18" t="s">
        <v>41</v>
      </c>
      <c r="C655" s="26"/>
      <c r="D655" s="26"/>
      <c r="E655" s="26"/>
      <c r="F655" s="19">
        <v>0</v>
      </c>
      <c r="G655" s="40"/>
    </row>
    <row r="656" spans="1:7" ht="15.75" x14ac:dyDescent="0.25">
      <c r="A656" s="17">
        <v>9</v>
      </c>
      <c r="B656" s="18" t="s">
        <v>42</v>
      </c>
      <c r="C656" s="26"/>
      <c r="D656" s="26"/>
      <c r="E656" s="26"/>
      <c r="F656" s="19">
        <v>0</v>
      </c>
      <c r="G656" s="40"/>
    </row>
    <row r="657" spans="1:7" ht="15.75" x14ac:dyDescent="0.25">
      <c r="A657" s="17"/>
      <c r="B657" s="18"/>
      <c r="C657" s="26"/>
      <c r="D657" s="26"/>
      <c r="E657" s="26"/>
      <c r="F657" s="19"/>
      <c r="G657" s="49">
        <f>F648+F649+F650+F651+F652+F653+F654+F655+F656</f>
        <v>0</v>
      </c>
    </row>
    <row r="658" spans="1:7" ht="15.75" x14ac:dyDescent="0.25">
      <c r="A658" s="17">
        <v>10</v>
      </c>
      <c r="B658" s="18" t="s">
        <v>747</v>
      </c>
      <c r="C658" s="116" t="s">
        <v>611</v>
      </c>
      <c r="D658" s="26"/>
      <c r="E658" s="26"/>
      <c r="F658" s="19"/>
      <c r="G658" s="39">
        <v>25000000</v>
      </c>
    </row>
    <row r="659" spans="1:7" ht="15.75" x14ac:dyDescent="0.25">
      <c r="A659" s="17">
        <v>11</v>
      </c>
      <c r="B659" s="18"/>
      <c r="C659" s="26"/>
      <c r="D659" s="26"/>
      <c r="E659" s="26"/>
      <c r="F659" s="19"/>
      <c r="G659" s="39">
        <v>0</v>
      </c>
    </row>
    <row r="660" spans="1:7" ht="15.75" x14ac:dyDescent="0.25">
      <c r="A660" s="17"/>
      <c r="B660" s="18"/>
      <c r="C660" s="26"/>
      <c r="D660" s="26"/>
      <c r="E660" s="26"/>
      <c r="F660" s="19"/>
      <c r="G660" s="39">
        <v>0</v>
      </c>
    </row>
    <row r="661" spans="1:7" ht="15.75" x14ac:dyDescent="0.25">
      <c r="A661" s="17"/>
      <c r="B661" s="18"/>
      <c r="C661" s="18"/>
      <c r="D661" s="18"/>
      <c r="E661" s="73" t="s">
        <v>666</v>
      </c>
      <c r="F661" s="74"/>
      <c r="G661" s="44">
        <f>G657+G658+G659+G660</f>
        <v>25000000</v>
      </c>
    </row>
    <row r="662" spans="1:7" ht="15.75" x14ac:dyDescent="0.25">
      <c r="A662" s="20"/>
      <c r="B662" s="16"/>
      <c r="C662" s="16"/>
      <c r="D662" s="16"/>
      <c r="E662" s="16"/>
      <c r="F662" s="21"/>
      <c r="G662" s="21"/>
    </row>
    <row r="663" spans="1:7" ht="15.75" x14ac:dyDescent="0.25">
      <c r="A663" s="20"/>
      <c r="B663" s="16" t="s">
        <v>739</v>
      </c>
      <c r="C663" s="16"/>
      <c r="D663" s="16"/>
      <c r="E663" s="16"/>
      <c r="F663" s="21"/>
      <c r="G663" s="16"/>
    </row>
    <row r="664" spans="1:7" x14ac:dyDescent="0.25">
      <c r="A664" s="8"/>
      <c r="B664" s="8" t="s">
        <v>29</v>
      </c>
      <c r="C664" s="8" t="s">
        <v>31</v>
      </c>
      <c r="E664" s="8" t="s">
        <v>36</v>
      </c>
      <c r="F664" s="11"/>
    </row>
    <row r="665" spans="1:7" x14ac:dyDescent="0.25">
      <c r="A665" s="8"/>
      <c r="F665" s="11"/>
    </row>
    <row r="666" spans="1:7" x14ac:dyDescent="0.25">
      <c r="A666" s="8"/>
      <c r="F666" s="11"/>
    </row>
    <row r="667" spans="1:7" x14ac:dyDescent="0.25">
      <c r="A667" s="8"/>
      <c r="F667" s="11"/>
    </row>
    <row r="668" spans="1:7" x14ac:dyDescent="0.25">
      <c r="B668" s="28" t="s">
        <v>30</v>
      </c>
      <c r="C668" s="24" t="s">
        <v>745</v>
      </c>
      <c r="D668" s="24"/>
      <c r="E668" s="24" t="s">
        <v>3</v>
      </c>
      <c r="F668" s="45" t="s">
        <v>273</v>
      </c>
    </row>
    <row r="669" spans="1:7" x14ac:dyDescent="0.25">
      <c r="B669" s="8" t="s">
        <v>5</v>
      </c>
      <c r="C669" s="1" t="s">
        <v>33</v>
      </c>
      <c r="E669" s="1" t="s">
        <v>6</v>
      </c>
      <c r="F669" s="11" t="s">
        <v>37</v>
      </c>
    </row>
  </sheetData>
  <pageMargins left="0.7" right="0.7" top="0.75" bottom="0.75" header="0.3" footer="0.3"/>
  <pageSetup paperSize="5" scale="85" orientation="landscape" horizontalDpi="4294967292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58</vt:i4>
      </vt:variant>
      <vt:variant>
        <vt:lpstr>Named Ranges</vt:lpstr>
      </vt:variant>
      <vt:variant>
        <vt:i4>43</vt:i4>
      </vt:variant>
    </vt:vector>
  </HeadingPairs>
  <TitlesOfParts>
    <vt:vector size="101" baseType="lpstr">
      <vt:lpstr>NOV'12</vt:lpstr>
      <vt:lpstr>DES'12</vt:lpstr>
      <vt:lpstr>JAN'13</vt:lpstr>
      <vt:lpstr>FEB'13</vt:lpstr>
      <vt:lpstr>MAR'13</vt:lpstr>
      <vt:lpstr>MEI'13</vt:lpstr>
      <vt:lpstr>JUNI'13</vt:lpstr>
      <vt:lpstr>JULI'13</vt:lpstr>
      <vt:lpstr>AGUST'13</vt:lpstr>
      <vt:lpstr>SEPT'13</vt:lpstr>
      <vt:lpstr>OKT'13</vt:lpstr>
      <vt:lpstr>NOV'13</vt:lpstr>
      <vt:lpstr>DES'13</vt:lpstr>
      <vt:lpstr>JAN'14</vt:lpstr>
      <vt:lpstr>FEB'14</vt:lpstr>
      <vt:lpstr>APRIL'14</vt:lpstr>
      <vt:lpstr>MEI'14</vt:lpstr>
      <vt:lpstr>JUNI'14</vt:lpstr>
      <vt:lpstr>JULI'14</vt:lpstr>
      <vt:lpstr>AGT'14</vt:lpstr>
      <vt:lpstr>SEPT'14</vt:lpstr>
      <vt:lpstr>OKT'14</vt:lpstr>
      <vt:lpstr>NOV'14</vt:lpstr>
      <vt:lpstr>DES'14</vt:lpstr>
      <vt:lpstr>JAN'15</vt:lpstr>
      <vt:lpstr>FEB'15</vt:lpstr>
      <vt:lpstr>MAR'15</vt:lpstr>
      <vt:lpstr>MEI'15</vt:lpstr>
      <vt:lpstr>JUNI'15</vt:lpstr>
      <vt:lpstr>JULI'15</vt:lpstr>
      <vt:lpstr>AGTS'15</vt:lpstr>
      <vt:lpstr>SEPT'15</vt:lpstr>
      <vt:lpstr>NOV'15</vt:lpstr>
      <vt:lpstr>DES'15</vt:lpstr>
      <vt:lpstr>JAN'16</vt:lpstr>
      <vt:lpstr>FEB'16</vt:lpstr>
      <vt:lpstr>MAR'16</vt:lpstr>
      <vt:lpstr>APR'16</vt:lpstr>
      <vt:lpstr>MEI'16</vt:lpstr>
      <vt:lpstr>JUNI'16</vt:lpstr>
      <vt:lpstr>AGT'16</vt:lpstr>
      <vt:lpstr>SEPT'16</vt:lpstr>
      <vt:lpstr>NOP'16</vt:lpstr>
      <vt:lpstr>DES'16</vt:lpstr>
      <vt:lpstr>FEB'17</vt:lpstr>
      <vt:lpstr>MAR'17</vt:lpstr>
      <vt:lpstr>APRIL'17</vt:lpstr>
      <vt:lpstr>mei'17</vt:lpstr>
      <vt:lpstr>juni'17</vt:lpstr>
      <vt:lpstr>juli'17</vt:lpstr>
      <vt:lpstr>AGT'17</vt:lpstr>
      <vt:lpstr>SEPT'17</vt:lpstr>
      <vt:lpstr>OKT'17</vt:lpstr>
      <vt:lpstr>NOP'17</vt:lpstr>
      <vt:lpstr>DES'17</vt:lpstr>
      <vt:lpstr>JAN'18</vt:lpstr>
      <vt:lpstr>FEB'18</vt:lpstr>
      <vt:lpstr>MAR'18</vt:lpstr>
      <vt:lpstr>'AGT''16'!Print_Area</vt:lpstr>
      <vt:lpstr>'AGUST''13'!Print_Area</vt:lpstr>
      <vt:lpstr>'DES''13'!Print_Area</vt:lpstr>
      <vt:lpstr>'DES''14'!Print_Area</vt:lpstr>
      <vt:lpstr>'DES''15'!Print_Area</vt:lpstr>
      <vt:lpstr>'DES''16'!Print_Area</vt:lpstr>
      <vt:lpstr>'DES''17'!Print_Area</vt:lpstr>
      <vt:lpstr>'FEB''14'!Print_Area</vt:lpstr>
      <vt:lpstr>'FEB''15'!Print_Area</vt:lpstr>
      <vt:lpstr>'FEB''16'!Print_Area</vt:lpstr>
      <vt:lpstr>'FEB''17'!Print_Area</vt:lpstr>
      <vt:lpstr>'FEB''18'!Print_Area</vt:lpstr>
      <vt:lpstr>'JAN''13'!Print_Area</vt:lpstr>
      <vt:lpstr>'JAN''14'!Print_Area</vt:lpstr>
      <vt:lpstr>'JAN''15'!Print_Area</vt:lpstr>
      <vt:lpstr>'JAN''18'!Print_Area</vt:lpstr>
      <vt:lpstr>'JULI''14'!Print_Area</vt:lpstr>
      <vt:lpstr>'JULI''15'!Print_Area</vt:lpstr>
      <vt:lpstr>'juli''17'!Print_Area</vt:lpstr>
      <vt:lpstr>'JUNI''14'!Print_Area</vt:lpstr>
      <vt:lpstr>'JUNI''15'!Print_Area</vt:lpstr>
      <vt:lpstr>'JUNI''16'!Print_Area</vt:lpstr>
      <vt:lpstr>'juni''17'!Print_Area</vt:lpstr>
      <vt:lpstr>'MAR''15'!Print_Area</vt:lpstr>
      <vt:lpstr>'MAR''16'!Print_Area</vt:lpstr>
      <vt:lpstr>'MAR''17'!Print_Area</vt:lpstr>
      <vt:lpstr>'MAR''18'!Print_Area</vt:lpstr>
      <vt:lpstr>'MEI''13'!Print_Area</vt:lpstr>
      <vt:lpstr>'MEI''14'!Print_Area</vt:lpstr>
      <vt:lpstr>'MEI''15'!Print_Area</vt:lpstr>
      <vt:lpstr>'MEI''16'!Print_Area</vt:lpstr>
      <vt:lpstr>'mei''17'!Print_Area</vt:lpstr>
      <vt:lpstr>'NOP''16'!Print_Area</vt:lpstr>
      <vt:lpstr>'NOV''13'!Print_Area</vt:lpstr>
      <vt:lpstr>'NOV''14'!Print_Area</vt:lpstr>
      <vt:lpstr>'NOV''15'!Print_Area</vt:lpstr>
      <vt:lpstr>'OKT''13'!Print_Area</vt:lpstr>
      <vt:lpstr>'OKT''14'!Print_Area</vt:lpstr>
      <vt:lpstr>'SEPT''13'!Print_Area</vt:lpstr>
      <vt:lpstr>'SEPT''14'!Print_Area</vt:lpstr>
      <vt:lpstr>'SEPT''15'!Print_Area</vt:lpstr>
      <vt:lpstr>'SEPT''16'!Print_Area</vt:lpstr>
      <vt:lpstr>'SEPT''17'!Print_Area</vt:lpstr>
    </vt:vector>
  </TitlesOfParts>
  <Company>Kopkar BCA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Mitra Sejahtera</dc:creator>
  <cp:lastModifiedBy>Rina</cp:lastModifiedBy>
  <cp:lastPrinted>2018-04-04T03:12:16Z</cp:lastPrinted>
  <dcterms:created xsi:type="dcterms:W3CDTF">2012-11-12T08:42:37Z</dcterms:created>
  <dcterms:modified xsi:type="dcterms:W3CDTF">2018-04-04T03:41:46Z</dcterms:modified>
</cp:coreProperties>
</file>