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 activeTab="4"/>
  </bookViews>
  <sheets>
    <sheet name="KOMDA" sheetId="1" r:id="rId1"/>
    <sheet name="dbt pij bkn agt" sheetId="2" r:id="rId2"/>
    <sheet name="ass bumida" sheetId="3" r:id="rId3"/>
    <sheet name="ass reliance" sheetId="4" r:id="rId4"/>
    <sheet name="sup dkter" sheetId="5" r:id="rId5"/>
  </sheets>
  <externalReferences>
    <externalReference r:id="rId6"/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I7" i="5" l="1"/>
  <c r="E7" i="5"/>
  <c r="Q5" i="5"/>
  <c r="J5" i="5"/>
  <c r="J7" i="5" s="1"/>
  <c r="H5" i="5"/>
  <c r="H7" i="5" s="1"/>
  <c r="A5" i="5"/>
  <c r="G5" i="5" l="1"/>
  <c r="G7" i="5" l="1"/>
  <c r="M5" i="5"/>
  <c r="K5" i="5"/>
  <c r="K7" i="5" l="1"/>
  <c r="F5" i="5"/>
  <c r="F7" i="5" s="1"/>
  <c r="L5" i="5"/>
  <c r="L7" i="5" s="1"/>
  <c r="P5" i="5"/>
  <c r="R5" i="5" s="1"/>
  <c r="M7" i="5"/>
  <c r="J11" i="3"/>
  <c r="I11" i="3"/>
  <c r="H11" i="3"/>
  <c r="F11" i="3"/>
  <c r="N9" i="3"/>
  <c r="L9" i="3"/>
  <c r="K9" i="3"/>
  <c r="K11" i="3" s="1"/>
  <c r="G9" i="3"/>
  <c r="N8" i="3"/>
  <c r="L8" i="3"/>
  <c r="M8" i="3" s="1"/>
  <c r="N7" i="3"/>
  <c r="L7" i="3"/>
  <c r="M7" i="3" s="1"/>
  <c r="A7" i="3"/>
  <c r="A8" i="3" s="1"/>
  <c r="A9" i="3" s="1"/>
  <c r="N6" i="3"/>
  <c r="L6" i="3"/>
  <c r="L11" i="3" s="1"/>
  <c r="K6" i="3"/>
  <c r="G6" i="3"/>
  <c r="M6" i="3" l="1"/>
  <c r="N11" i="3"/>
  <c r="M9" i="3"/>
  <c r="M11" i="3" s="1"/>
  <c r="G7" i="3"/>
  <c r="G8" i="3"/>
  <c r="G11" i="3" l="1"/>
  <c r="K13" i="4" l="1"/>
  <c r="J13" i="4"/>
  <c r="I13" i="4"/>
  <c r="R11" i="4"/>
  <c r="F11" i="4"/>
  <c r="H11" i="4" s="1"/>
  <c r="R10" i="4"/>
  <c r="F10" i="4"/>
  <c r="H10" i="4" s="1"/>
  <c r="R9" i="4"/>
  <c r="L9" i="4"/>
  <c r="M9" i="4" s="1"/>
  <c r="F9" i="4"/>
  <c r="N9" i="4" s="1"/>
  <c r="Q9" i="4" s="1"/>
  <c r="S9" i="4" s="1"/>
  <c r="R8" i="4"/>
  <c r="H8" i="4"/>
  <c r="L8" i="4" s="1"/>
  <c r="F8" i="4"/>
  <c r="N8" i="4" s="1"/>
  <c r="Q8" i="4" s="1"/>
  <c r="S8" i="4" s="1"/>
  <c r="R7" i="4"/>
  <c r="F7" i="4"/>
  <c r="H7" i="4" s="1"/>
  <c r="R6" i="4"/>
  <c r="F6" i="4"/>
  <c r="H6" i="4" s="1"/>
  <c r="R5" i="4"/>
  <c r="R13" i="4" s="1"/>
  <c r="F5" i="4"/>
  <c r="F13" i="4" s="1"/>
  <c r="A5" i="4"/>
  <c r="A6" i="4" s="1"/>
  <c r="A7" i="4" s="1"/>
  <c r="A8" i="4" s="1"/>
  <c r="A9" i="4" s="1"/>
  <c r="A10" i="4" s="1"/>
  <c r="A11" i="4" s="1"/>
  <c r="N6" i="4" l="1"/>
  <c r="Q6" i="4" s="1"/>
  <c r="S6" i="4" s="1"/>
  <c r="L6" i="4"/>
  <c r="N7" i="4"/>
  <c r="Q7" i="4" s="1"/>
  <c r="S7" i="4" s="1"/>
  <c r="L7" i="4"/>
  <c r="N10" i="4"/>
  <c r="Q10" i="4" s="1"/>
  <c r="S10" i="4" s="1"/>
  <c r="L10" i="4"/>
  <c r="N11" i="4"/>
  <c r="Q11" i="4" s="1"/>
  <c r="S11" i="4" s="1"/>
  <c r="L11" i="4"/>
  <c r="G8" i="4"/>
  <c r="M8" i="4"/>
  <c r="H5" i="4"/>
  <c r="G9" i="4"/>
  <c r="N5" i="4" l="1"/>
  <c r="L5" i="4"/>
  <c r="H13" i="4"/>
  <c r="M11" i="4"/>
  <c r="G11" i="4"/>
  <c r="M10" i="4"/>
  <c r="G10" i="4"/>
  <c r="G7" i="4"/>
  <c r="M7" i="4"/>
  <c r="G6" i="4"/>
  <c r="M6" i="4"/>
  <c r="N13" i="4" l="1"/>
  <c r="Q5" i="4"/>
  <c r="G5" i="4"/>
  <c r="G13" i="4" s="1"/>
  <c r="L13" i="4"/>
  <c r="M5" i="4"/>
  <c r="M13" i="4" s="1"/>
  <c r="H54" i="2"/>
  <c r="L54" i="2" s="1"/>
  <c r="N54" i="2"/>
  <c r="H55" i="2"/>
  <c r="L55" i="2" s="1"/>
  <c r="N55" i="2"/>
  <c r="H56" i="2"/>
  <c r="L56" i="2" s="1"/>
  <c r="H46" i="2"/>
  <c r="L46" i="2" s="1"/>
  <c r="G46" i="2" s="1"/>
  <c r="M46" i="2"/>
  <c r="H47" i="2"/>
  <c r="L47" i="2" s="1"/>
  <c r="H48" i="2"/>
  <c r="L48" i="2"/>
  <c r="G48" i="2" s="1"/>
  <c r="N48" i="2"/>
  <c r="H49" i="2"/>
  <c r="L49" i="2" s="1"/>
  <c r="H50" i="2"/>
  <c r="L50" i="2"/>
  <c r="G50" i="2" s="1"/>
  <c r="N50" i="2"/>
  <c r="H51" i="2"/>
  <c r="L51" i="2" s="1"/>
  <c r="H52" i="2"/>
  <c r="L52" i="2"/>
  <c r="G52" i="2" s="1"/>
  <c r="N52" i="2"/>
  <c r="H53" i="2"/>
  <c r="L53" i="2" s="1"/>
  <c r="K45" i="2"/>
  <c r="F45" i="2"/>
  <c r="I45" i="2" s="1"/>
  <c r="K44" i="2"/>
  <c r="N44" i="2" s="1"/>
  <c r="F44" i="2"/>
  <c r="I44" i="2" s="1"/>
  <c r="L44" i="2" s="1"/>
  <c r="G44" i="2" s="1"/>
  <c r="H43" i="2"/>
  <c r="N43" i="2" s="1"/>
  <c r="L42" i="2"/>
  <c r="M42" i="2" s="1"/>
  <c r="H42" i="2"/>
  <c r="N42" i="2" s="1"/>
  <c r="G42" i="2"/>
  <c r="N41" i="2"/>
  <c r="K41" i="2"/>
  <c r="F41" i="2"/>
  <c r="H41" i="2" s="1"/>
  <c r="K40" i="2"/>
  <c r="F40" i="2"/>
  <c r="N40" i="2" s="1"/>
  <c r="N39" i="2"/>
  <c r="K39" i="2"/>
  <c r="F39" i="2"/>
  <c r="I39" i="2" s="1"/>
  <c r="L39" i="2" s="1"/>
  <c r="G39" i="2" s="1"/>
  <c r="H38" i="2"/>
  <c r="N38" i="2" s="1"/>
  <c r="H37" i="2"/>
  <c r="N37" i="2" s="1"/>
  <c r="F36" i="2"/>
  <c r="H36" i="2" s="1"/>
  <c r="H35" i="2"/>
  <c r="N35" i="2" s="1"/>
  <c r="H34" i="2"/>
  <c r="N34" i="2" s="1"/>
  <c r="H33" i="2"/>
  <c r="N33" i="2" s="1"/>
  <c r="H32" i="2"/>
  <c r="N32" i="2" s="1"/>
  <c r="H31" i="2"/>
  <c r="N31" i="2" s="1"/>
  <c r="H30" i="2"/>
  <c r="N30" i="2" s="1"/>
  <c r="H29" i="2"/>
  <c r="N29" i="2" s="1"/>
  <c r="H28" i="2"/>
  <c r="N28" i="2" s="1"/>
  <c r="H27" i="2"/>
  <c r="N27" i="2" s="1"/>
  <c r="H26" i="2"/>
  <c r="N26" i="2" s="1"/>
  <c r="H25" i="2"/>
  <c r="N25" i="2" s="1"/>
  <c r="H24" i="2"/>
  <c r="N24" i="2" s="1"/>
  <c r="H23" i="2"/>
  <c r="H22" i="2"/>
  <c r="N22" i="2" s="1"/>
  <c r="H21" i="2"/>
  <c r="H20" i="2"/>
  <c r="N20" i="2" s="1"/>
  <c r="H19" i="2"/>
  <c r="H18" i="2"/>
  <c r="N18" i="2" s="1"/>
  <c r="H17" i="2"/>
  <c r="H16" i="2"/>
  <c r="N16" i="2" s="1"/>
  <c r="H15" i="2"/>
  <c r="H14" i="2"/>
  <c r="N14" i="2" s="1"/>
  <c r="H13" i="2"/>
  <c r="H12" i="2"/>
  <c r="N12" i="2" s="1"/>
  <c r="H11" i="2"/>
  <c r="N11" i="2" s="1"/>
  <c r="H10" i="2"/>
  <c r="N10" i="2" s="1"/>
  <c r="H9" i="2"/>
  <c r="N9" i="2" s="1"/>
  <c r="H8" i="2"/>
  <c r="N8" i="2" s="1"/>
  <c r="H7" i="2"/>
  <c r="N7" i="2" s="1"/>
  <c r="H6" i="2"/>
  <c r="K5" i="2"/>
  <c r="N5" i="2" s="1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K7" i="1"/>
  <c r="J7" i="1"/>
  <c r="I7" i="1"/>
  <c r="H7" i="1"/>
  <c r="R5" i="1"/>
  <c r="R7" i="1" s="1"/>
  <c r="L5" i="1"/>
  <c r="M5" i="1" s="1"/>
  <c r="M7" i="1" s="1"/>
  <c r="F5" i="1"/>
  <c r="F7" i="1" s="1"/>
  <c r="A5" i="1"/>
  <c r="Q13" i="4" l="1"/>
  <c r="S5" i="4"/>
  <c r="S13" i="4" s="1"/>
  <c r="N46" i="2"/>
  <c r="G56" i="2"/>
  <c r="M56" i="2"/>
  <c r="M55" i="2"/>
  <c r="G55" i="2"/>
  <c r="G54" i="2"/>
  <c r="M54" i="2"/>
  <c r="N56" i="2"/>
  <c r="M53" i="2"/>
  <c r="G53" i="2"/>
  <c r="M51" i="2"/>
  <c r="G51" i="2"/>
  <c r="M49" i="2"/>
  <c r="G49" i="2"/>
  <c r="M47" i="2"/>
  <c r="G47" i="2"/>
  <c r="N47" i="2" s="1"/>
  <c r="N53" i="2"/>
  <c r="M52" i="2"/>
  <c r="N51" i="2"/>
  <c r="M50" i="2"/>
  <c r="N49" i="2"/>
  <c r="M48" i="2"/>
  <c r="L37" i="2"/>
  <c r="N36" i="2"/>
  <c r="L36" i="2"/>
  <c r="M39" i="2"/>
  <c r="L41" i="2"/>
  <c r="G41" i="2" s="1"/>
  <c r="L38" i="2"/>
  <c r="I40" i="2"/>
  <c r="L40" i="2" s="1"/>
  <c r="G40" i="2" s="1"/>
  <c r="I41" i="2"/>
  <c r="L43" i="2"/>
  <c r="M44" i="2"/>
  <c r="H45" i="2"/>
  <c r="L9" i="2"/>
  <c r="L16" i="2"/>
  <c r="L20" i="2"/>
  <c r="L24" i="2"/>
  <c r="L28" i="2"/>
  <c r="L32" i="2"/>
  <c r="L7" i="2"/>
  <c r="L11" i="2"/>
  <c r="L14" i="2"/>
  <c r="L18" i="2"/>
  <c r="L22" i="2"/>
  <c r="L26" i="2"/>
  <c r="L30" i="2"/>
  <c r="L34" i="2"/>
  <c r="L6" i="2"/>
  <c r="N6" i="2"/>
  <c r="L8" i="2"/>
  <c r="L10" i="2"/>
  <c r="L12" i="2"/>
  <c r="N15" i="2"/>
  <c r="L15" i="2"/>
  <c r="N19" i="2"/>
  <c r="L19" i="2"/>
  <c r="N23" i="2"/>
  <c r="L23" i="2"/>
  <c r="I5" i="2"/>
  <c r="N13" i="2"/>
  <c r="L13" i="2"/>
  <c r="N17" i="2"/>
  <c r="L17" i="2"/>
  <c r="N21" i="2"/>
  <c r="L21" i="2"/>
  <c r="L25" i="2"/>
  <c r="L27" i="2"/>
  <c r="L29" i="2"/>
  <c r="L31" i="2"/>
  <c r="L33" i="2"/>
  <c r="L35" i="2"/>
  <c r="N5" i="1"/>
  <c r="L7" i="1"/>
  <c r="G5" i="1"/>
  <c r="G7" i="1" s="1"/>
  <c r="M37" i="2" l="1"/>
  <c r="G37" i="2"/>
  <c r="M43" i="2"/>
  <c r="G43" i="2"/>
  <c r="M38" i="2"/>
  <c r="G38" i="2"/>
  <c r="M41" i="2"/>
  <c r="M36" i="2"/>
  <c r="G36" i="2"/>
  <c r="N45" i="2"/>
  <c r="L45" i="2"/>
  <c r="M40" i="2"/>
  <c r="M9" i="2"/>
  <c r="G9" i="2"/>
  <c r="M28" i="2"/>
  <c r="G28" i="2"/>
  <c r="M20" i="2"/>
  <c r="G20" i="2"/>
  <c r="M32" i="2"/>
  <c r="G32" i="2"/>
  <c r="M24" i="2"/>
  <c r="G24" i="2"/>
  <c r="M16" i="2"/>
  <c r="G16" i="2"/>
  <c r="M34" i="2"/>
  <c r="G34" i="2"/>
  <c r="M26" i="2"/>
  <c r="G26" i="2"/>
  <c r="M18" i="2"/>
  <c r="G18" i="2"/>
  <c r="M11" i="2"/>
  <c r="G11" i="2"/>
  <c r="M30" i="2"/>
  <c r="G30" i="2"/>
  <c r="M22" i="2"/>
  <c r="G22" i="2"/>
  <c r="M14" i="2"/>
  <c r="G14" i="2"/>
  <c r="M7" i="2"/>
  <c r="G7" i="2"/>
  <c r="M35" i="2"/>
  <c r="G35" i="2"/>
  <c r="M31" i="2"/>
  <c r="G31" i="2"/>
  <c r="M27" i="2"/>
  <c r="G27" i="2"/>
  <c r="G21" i="2"/>
  <c r="M21" i="2"/>
  <c r="G17" i="2"/>
  <c r="M17" i="2"/>
  <c r="G13" i="2"/>
  <c r="M13" i="2"/>
  <c r="G23" i="2"/>
  <c r="M23" i="2"/>
  <c r="G15" i="2"/>
  <c r="M15" i="2"/>
  <c r="M12" i="2"/>
  <c r="G12" i="2"/>
  <c r="M8" i="2"/>
  <c r="G8" i="2"/>
  <c r="M6" i="2"/>
  <c r="G6" i="2"/>
  <c r="M33" i="2"/>
  <c r="G33" i="2"/>
  <c r="M29" i="2"/>
  <c r="G29" i="2"/>
  <c r="M25" i="2"/>
  <c r="G25" i="2"/>
  <c r="L5" i="2"/>
  <c r="G19" i="2"/>
  <c r="M19" i="2"/>
  <c r="M10" i="2"/>
  <c r="G10" i="2"/>
  <c r="Q5" i="1"/>
  <c r="N7" i="1"/>
  <c r="G45" i="2" l="1"/>
  <c r="M45" i="2"/>
  <c r="G5" i="2"/>
  <c r="M5" i="2"/>
  <c r="Q7" i="1"/>
  <c r="S5" i="1"/>
  <c r="S7" i="1" s="1"/>
</calcChain>
</file>

<file path=xl/sharedStrings.xml><?xml version="1.0" encoding="utf-8"?>
<sst xmlns="http://schemas.openxmlformats.org/spreadsheetml/2006/main" count="328" uniqueCount="145">
  <si>
    <t>KOPERASI KARYAWAN BCA " MITRA SEJAHTERA " SURABAYA</t>
  </si>
  <si>
    <t>DAFTAR PINJAMAN DILUAR NORMATIF KOMDA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</si>
  <si>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</si>
  <si>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</si>
  <si>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</si>
  <si>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</si>
  <si>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</si>
  <si>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</si>
  <si>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</si>
  <si>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</si>
  <si>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</si>
  <si>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</si>
  <si>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</si>
  <si>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</si>
  <si>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</si>
  <si>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</si>
  <si>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</si>
  <si>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</t>
  </si>
  <si>
    <t>PINJAM</t>
  </si>
  <si>
    <t>CICIL</t>
  </si>
  <si>
    <t>PER BULAN</t>
  </si>
  <si>
    <t>OEKIK DHIAN D</t>
  </si>
  <si>
    <t>898830</t>
  </si>
  <si>
    <t>001667</t>
  </si>
  <si>
    <t>PIKW KW 3 DARMO</t>
  </si>
  <si>
    <t>RESCEDULE PIJ DILUAR NORM</t>
  </si>
  <si>
    <t>DAFTAR PINJAMAN DILUAR NORMATIF LAIN-LAIN TGL 23-28 PEBRUARI 2018 (SETELAH UPLOAD)</t>
  </si>
  <si>
    <t>WAWAN</t>
  </si>
  <si>
    <t>MAJALAYA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</si>
  <si>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</si>
  <si>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</si>
  <si>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</si>
  <si>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</si>
  <si>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</si>
  <si>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</si>
  <si>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</si>
  <si>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</si>
  <si>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</si>
  <si>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</si>
  <si>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</si>
  <si>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</si>
  <si>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</si>
  <si>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</si>
  <si>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EKSP HR MUH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</si>
  <si>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</si>
  <si>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</si>
  <si>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</si>
  <si>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</si>
  <si>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</si>
  <si>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</si>
  <si>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</si>
  <si>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KCP KREMBANGAN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</si>
  <si>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</si>
  <si>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</si>
  <si>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</si>
  <si>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</si>
  <si>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</si>
  <si>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</si>
  <si>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DRIVER SDA</t>
  </si>
  <si>
    <t>BUNGA GGL DBT DILUAR NOR JUNI'15</t>
  </si>
  <si>
    <t>STAF K3S GALAXY</t>
  </si>
  <si>
    <t>BUNGA GGL DBT DILUAR NOR JULI'15</t>
  </si>
  <si>
    <t>BUNGA GGL DBT DILUAR NOR AGTS'15</t>
  </si>
  <si>
    <t>RUT BUDIMAN</t>
  </si>
  <si>
    <t>006080</t>
  </si>
  <si>
    <t>BUNGA GGL DBT JUNI 2015</t>
  </si>
  <si>
    <t>BUNGA GGL NOR NOR JULI 2015</t>
  </si>
  <si>
    <t>BG PINJ KHS SEPT 2015</t>
  </si>
  <si>
    <t>CITRALAND</t>
  </si>
  <si>
    <t>RECOVERY</t>
  </si>
  <si>
    <t>ASMARANI PRIHAMDINI</t>
  </si>
  <si>
    <t>006631</t>
  </si>
  <si>
    <t>KARYAWAN KPSG</t>
  </si>
  <si>
    <t>HONDA VARIO 150 (GEBYAR KMS)</t>
  </si>
  <si>
    <t>YULIA TRI DENOK</t>
  </si>
  <si>
    <t>KCP TRUNOJOYO JEMBER</t>
  </si>
  <si>
    <t>SRI LESTARI</t>
  </si>
  <si>
    <t>CSO KW7 BANYUWANGI</t>
  </si>
  <si>
    <t>BUNGA GGL DBT NORMT JULI12</t>
  </si>
  <si>
    <t>BUNGA GGL DBT NORMT AGTS12</t>
  </si>
  <si>
    <t>PIJMN RECOVERY</t>
  </si>
  <si>
    <t>TRY KUSWENDRA</t>
  </si>
  <si>
    <t>1102006</t>
  </si>
  <si>
    <t>010211</t>
  </si>
  <si>
    <t>SATPAM GUN BCA DARMO</t>
  </si>
  <si>
    <t>YAMAHA ALL NEW VXN</t>
  </si>
  <si>
    <t>DINDA AYU PRANITA</t>
  </si>
  <si>
    <t>063483</t>
  </si>
  <si>
    <t>DANI. H. TRISNA</t>
  </si>
  <si>
    <t>822021</t>
  </si>
  <si>
    <t>KCU JEMBER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</si>
  <si>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</si>
  <si>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</si>
  <si>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</si>
  <si>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</si>
  <si>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</si>
  <si>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</si>
  <si>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</si>
  <si>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</si>
  <si>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</si>
  <si>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</si>
  <si>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</si>
  <si>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DAFTAR PINJAMAN ASURANSI MOTOR NORMATIF TGL 23-28 PEBRUARI 2018 (SETELAH UPLOAD)</t>
  </si>
  <si>
    <t>NO.</t>
  </si>
  <si>
    <t>BCA CABANG</t>
  </si>
  <si>
    <t>KETERANGAN</t>
  </si>
  <si>
    <t>001617</t>
  </si>
  <si>
    <t>SOY KW3 DARMO</t>
  </si>
  <si>
    <t>PREMI ASS RELIANCE MOTOR</t>
  </si>
  <si>
    <t>DODY CATUR SEPTU RAHARJO</t>
  </si>
  <si>
    <t>897422</t>
  </si>
  <si>
    <t>001611</t>
  </si>
  <si>
    <t>PENSIUN KARY BCA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</si>
  <si>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</si>
  <si>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</si>
  <si>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</si>
  <si>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</si>
  <si>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</si>
  <si>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</si>
  <si>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</si>
  <si>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</si>
  <si>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</si>
  <si>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</si>
  <si>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</si>
  <si>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</si>
  <si>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</si>
  <si>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</si>
  <si>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</si>
  <si>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</si>
  <si>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</si>
  <si>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</si>
  <si>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</si>
  <si>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</si>
  <si>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KOPERASI KARYAWAN BCA MITRA SEJAHTERA</t>
  </si>
  <si>
    <t>DAFTAR PENDEBETAN PREMI BUMIDA PINJAMAN DILUAR NORMATIF TGL 23-28 PEBRUARI 2018 (SETELAH UPLOAD)</t>
  </si>
  <si>
    <t>FORMULIR</t>
  </si>
  <si>
    <t>AGUSTINA SUSANTI</t>
  </si>
  <si>
    <t>PREMI BUMIDA PINJ DILUAR NOR</t>
  </si>
  <si>
    <t>AGOES WIDJAJA</t>
  </si>
  <si>
    <t>POEDJIASTONO</t>
  </si>
  <si>
    <t>DJULI HANDOKO</t>
  </si>
  <si>
    <t>903213</t>
  </si>
  <si>
    <t>DAFTAR PINJAMAN DILUAR NORMATIF SUPPLIER DOKTER KOPERASI  TGL 23-28 PEBRUARI 2018 (SETELAH UPLOAD)</t>
  </si>
  <si>
    <t>SUNARYO, DRg</t>
  </si>
  <si>
    <t>DILUAR NOR SUPPLIER KOP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</si>
</sst>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  <numFmt numFmtId="167" formatCode="[$-421]dd\ mmmm\ yyyy;@"/>
    <numFmt numFmtId="168" formatCode="_([$Rp-421]* #,##0_);_([$Rp-421]* \(#,##0\);_([$Rp-421]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i/>
      <sz val="16"/>
      <name val="Times New Roman"/>
      <family val="1"/>
    </font>
    <font>
      <sz val="11"/>
      <name val="Times New Roman"/>
      <family val="1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20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5" fontId="3" fillId="0" borderId="4" xfId="0" applyNumberFormat="1" applyFont="1" applyFill="1" applyBorder="1"/>
    <xf numFmtId="165" fontId="3" fillId="0" borderId="4" xfId="2" applyNumberFormat="1" applyFont="1" applyBorder="1" applyAlignment="1">
      <alignment horizontal="right"/>
    </xf>
    <xf numFmtId="43" fontId="3" fillId="0" borderId="4" xfId="2" applyNumberFormat="1" applyFont="1" applyBorder="1"/>
    <xf numFmtId="0" fontId="3" fillId="0" borderId="4" xfId="0" applyFont="1" applyBorder="1" applyAlignment="1">
      <alignment horizontal="center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43" fontId="3" fillId="0" borderId="4" xfId="1" applyFont="1" applyFill="1" applyBorder="1"/>
    <xf numFmtId="43" fontId="3" fillId="0" borderId="4" xfId="0" applyNumberFormat="1" applyFont="1" applyFill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right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2" xfId="0" applyFont="1" applyFill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3" applyNumberFormat="1" applyFont="1" applyFill="1" applyBorder="1" applyAlignment="1">
      <alignment horizontal="center"/>
    </xf>
    <xf numFmtId="43" fontId="3" fillId="3" borderId="4" xfId="1" applyFont="1" applyFill="1" applyBorder="1"/>
    <xf numFmtId="43" fontId="3" fillId="3" borderId="4" xfId="1" applyFont="1" applyFill="1" applyBorder="1" applyAlignment="1">
      <alignment horizontal="right"/>
    </xf>
    <xf numFmtId="0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39" fontId="3" fillId="0" borderId="4" xfId="1" applyNumberFormat="1" applyFont="1" applyFill="1" applyBorder="1" applyAlignment="1">
      <alignment horizontal="right"/>
    </xf>
    <xf numFmtId="15" fontId="3" fillId="3" borderId="4" xfId="0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43" fontId="3" fillId="3" borderId="4" xfId="1" quotePrefix="1" applyFont="1" applyFill="1" applyBorder="1" applyAlignment="1">
      <alignment horizontal="right"/>
    </xf>
    <xf numFmtId="39" fontId="3" fillId="0" borderId="4" xfId="1" applyNumberFormat="1" applyFont="1" applyFill="1" applyBorder="1"/>
    <xf numFmtId="15" fontId="3" fillId="3" borderId="4" xfId="3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/>
    <xf numFmtId="43" fontId="3" fillId="0" borderId="4" xfId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1" fontId="3" fillId="3" borderId="4" xfId="2" applyFont="1" applyFill="1" applyBorder="1" applyAlignment="1">
      <alignment horizontal="right"/>
    </xf>
    <xf numFmtId="43" fontId="3" fillId="3" borderId="4" xfId="0" applyNumberFormat="1" applyFont="1" applyFill="1" applyBorder="1" applyAlignment="1">
      <alignment horizontal="right"/>
    </xf>
    <xf numFmtId="0" fontId="3" fillId="3" borderId="2" xfId="0" applyFont="1" applyFill="1" applyBorder="1"/>
    <xf numFmtId="0" fontId="3" fillId="3" borderId="2" xfId="0" quotePrefix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center"/>
    </xf>
    <xf numFmtId="43" fontId="3" fillId="3" borderId="2" xfId="1" applyFont="1" applyFill="1" applyBorder="1"/>
    <xf numFmtId="39" fontId="3" fillId="3" borderId="2" xfId="0" applyNumberFormat="1" applyFont="1" applyFill="1" applyBorder="1" applyAlignment="1"/>
    <xf numFmtId="41" fontId="3" fillId="3" borderId="2" xfId="2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43" fontId="3" fillId="0" borderId="2" xfId="1" applyFont="1" applyFill="1" applyBorder="1"/>
    <xf numFmtId="39" fontId="3" fillId="0" borderId="2" xfId="1" applyNumberFormat="1" applyFont="1" applyFill="1" applyBorder="1"/>
    <xf numFmtId="0" fontId="0" fillId="0" borderId="4" xfId="0" applyBorder="1"/>
    <xf numFmtId="0" fontId="3" fillId="4" borderId="4" xfId="0" applyFont="1" applyFill="1" applyBorder="1"/>
    <xf numFmtId="0" fontId="3" fillId="4" borderId="4" xfId="0" quotePrefix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39" fontId="3" fillId="4" borderId="4" xfId="1" applyNumberFormat="1" applyFont="1" applyFill="1" applyBorder="1" applyAlignment="1">
      <alignment horizontal="right"/>
    </xf>
    <xf numFmtId="39" fontId="3" fillId="4" borderId="4" xfId="0" applyNumberFormat="1" applyFont="1" applyFill="1" applyBorder="1" applyAlignment="1"/>
    <xf numFmtId="43" fontId="3" fillId="4" borderId="4" xfId="1" applyFont="1" applyFill="1" applyBorder="1"/>
    <xf numFmtId="43" fontId="3" fillId="4" borderId="4" xfId="1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43" fontId="6" fillId="0" borderId="4" xfId="1" applyFont="1" applyFill="1" applyBorder="1"/>
    <xf numFmtId="0" fontId="7" fillId="0" borderId="4" xfId="0" applyFont="1" applyFill="1" applyBorder="1"/>
    <xf numFmtId="166" fontId="3" fillId="0" borderId="4" xfId="1" applyNumberFormat="1" applyFont="1" applyFill="1" applyBorder="1"/>
    <xf numFmtId="0" fontId="8" fillId="0" borderId="4" xfId="0" applyFont="1" applyBorder="1" applyAlignment="1">
      <alignment horizontal="center"/>
    </xf>
    <xf numFmtId="0" fontId="7" fillId="0" borderId="5" xfId="0" applyFont="1" applyFill="1" applyBorder="1"/>
    <xf numFmtId="164" fontId="3" fillId="4" borderId="4" xfId="0" applyNumberFormat="1" applyFont="1" applyFill="1" applyBorder="1" applyAlignment="1">
      <alignment horizontal="center"/>
    </xf>
    <xf numFmtId="39" fontId="3" fillId="4" borderId="4" xfId="1" applyNumberFormat="1" applyFont="1" applyFill="1" applyBorder="1"/>
    <xf numFmtId="39" fontId="3" fillId="4" borderId="4" xfId="0" applyNumberFormat="1" applyFont="1" applyFill="1" applyBorder="1" applyAlignment="1">
      <alignment horizontal="right"/>
    </xf>
    <xf numFmtId="43" fontId="6" fillId="0" borderId="4" xfId="1" applyFont="1" applyFill="1" applyBorder="1" applyAlignment="1">
      <alignment horizontal="right"/>
    </xf>
    <xf numFmtId="39" fontId="7" fillId="0" borderId="5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/>
    <xf numFmtId="0" fontId="8" fillId="0" borderId="4" xfId="0" quotePrefix="1" applyFont="1" applyFill="1" applyBorder="1" applyAlignment="1">
      <alignment horizontal="center"/>
    </xf>
    <xf numFmtId="165" fontId="8" fillId="0" borderId="4" xfId="2" applyNumberFormat="1" applyFont="1" applyFill="1" applyBorder="1"/>
    <xf numFmtId="165" fontId="7" fillId="0" borderId="4" xfId="2" applyNumberFormat="1" applyFont="1" applyFill="1" applyBorder="1" applyAlignment="1">
      <alignment horizontal="center"/>
    </xf>
    <xf numFmtId="165" fontId="8" fillId="0" borderId="4" xfId="2" applyNumberFormat="1" applyFont="1" applyBorder="1"/>
    <xf numFmtId="165" fontId="8" fillId="5" borderId="4" xfId="2" applyNumberFormat="1" applyFont="1" applyFill="1" applyBorder="1"/>
    <xf numFmtId="0" fontId="9" fillId="0" borderId="5" xfId="0" applyFont="1" applyBorder="1"/>
    <xf numFmtId="0" fontId="9" fillId="0" borderId="4" xfId="0" applyFont="1" applyBorder="1"/>
    <xf numFmtId="15" fontId="3" fillId="4" borderId="4" xfId="0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1" fontId="3" fillId="3" borderId="4" xfId="0" applyNumberFormat="1" applyFont="1" applyFill="1" applyBorder="1"/>
    <xf numFmtId="1" fontId="3" fillId="3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4" xfId="0" applyNumberFormat="1" applyFont="1" applyFill="1" applyBorder="1" applyAlignment="1">
      <alignment horizontal="left"/>
    </xf>
    <xf numFmtId="39" fontId="3" fillId="3" borderId="4" xfId="0" applyNumberFormat="1" applyFont="1" applyFill="1" applyBorder="1" applyAlignment="1">
      <alignment horizontal="right"/>
    </xf>
    <xf numFmtId="0" fontId="8" fillId="4" borderId="4" xfId="0" applyFont="1" applyFill="1" applyBorder="1"/>
    <xf numFmtId="0" fontId="8" fillId="4" borderId="4" xfId="0" quotePrefix="1" applyFont="1" applyFill="1" applyBorder="1" applyAlignment="1">
      <alignment horizontal="center"/>
    </xf>
    <xf numFmtId="0" fontId="8" fillId="4" borderId="4" xfId="0" quotePrefix="1" applyFont="1" applyFill="1" applyBorder="1"/>
    <xf numFmtId="165" fontId="8" fillId="4" borderId="4" xfId="2" applyNumberFormat="1" applyFont="1" applyFill="1" applyBorder="1"/>
    <xf numFmtId="0" fontId="8" fillId="4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4" xfId="0" quotePrefix="1" applyFont="1" applyFill="1" applyBorder="1"/>
    <xf numFmtId="43" fontId="3" fillId="0" borderId="4" xfId="1" quotePrefix="1" applyFont="1" applyFill="1" applyBorder="1" applyAlignment="1">
      <alignment horizontal="center"/>
    </xf>
    <xf numFmtId="43" fontId="3" fillId="0" borderId="4" xfId="0" applyNumberFormat="1" applyFont="1" applyFill="1" applyBorder="1" applyAlignment="1">
      <alignment horizontal="right"/>
    </xf>
    <xf numFmtId="0" fontId="3" fillId="0" borderId="5" xfId="0" applyFont="1" applyFill="1" applyBorder="1"/>
    <xf numFmtId="167" fontId="3" fillId="3" borderId="4" xfId="3" applyNumberFormat="1" applyFont="1" applyFill="1" applyBorder="1" applyAlignment="1">
      <alignment horizontal="left"/>
    </xf>
    <xf numFmtId="49" fontId="3" fillId="3" borderId="4" xfId="3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168" fontId="3" fillId="0" borderId="4" xfId="2" applyNumberFormat="1" applyFont="1" applyFill="1" applyBorder="1"/>
    <xf numFmtId="43" fontId="3" fillId="3" borderId="0" xfId="1" applyFont="1" applyFill="1" applyBorder="1"/>
    <xf numFmtId="168" fontId="3" fillId="0" borderId="6" xfId="2" applyNumberFormat="1" applyFont="1" applyFill="1" applyBorder="1"/>
    <xf numFmtId="43" fontId="3" fillId="0" borderId="6" xfId="1" applyFont="1" applyFill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10" fillId="0" borderId="0" xfId="0" applyFont="1" applyFill="1" applyBorder="1"/>
    <xf numFmtId="43" fontId="3" fillId="0" borderId="7" xfId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39" fontId="3" fillId="0" borderId="6" xfId="0" quotePrefix="1" applyNumberFormat="1" applyFont="1" applyFill="1" applyBorder="1" applyAlignment="1">
      <alignment horizontal="center"/>
    </xf>
    <xf numFmtId="39" fontId="3" fillId="0" borderId="6" xfId="0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8" fillId="0" borderId="4" xfId="0" applyFont="1" applyBorder="1"/>
    <xf numFmtId="0" fontId="8" fillId="0" borderId="4" xfId="0" quotePrefix="1" applyFont="1" applyBorder="1" applyAlignment="1">
      <alignment horizontal="center"/>
    </xf>
    <xf numFmtId="41" fontId="8" fillId="0" borderId="4" xfId="2" applyFont="1" applyBorder="1"/>
    <xf numFmtId="0" fontId="11" fillId="0" borderId="4" xfId="0" applyFont="1" applyBorder="1"/>
    <xf numFmtId="0" fontId="11" fillId="0" borderId="4" xfId="0" quotePrefix="1" applyFont="1" applyBorder="1" applyAlignment="1">
      <alignment horizontal="center"/>
    </xf>
    <xf numFmtId="165" fontId="8" fillId="2" borderId="4" xfId="2" applyNumberFormat="1" applyFont="1" applyFill="1" applyBorder="1"/>
    <xf numFmtId="0" fontId="11" fillId="0" borderId="4" xfId="0" applyFont="1" applyFill="1" applyBorder="1"/>
    <xf numFmtId="0" fontId="11" fillId="0" borderId="4" xfId="0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0" borderId="5" xfId="2" applyNumberFormat="1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12" fillId="0" borderId="0" xfId="0" applyFont="1" applyFill="1"/>
    <xf numFmtId="0" fontId="0" fillId="0" borderId="0" xfId="0" applyFill="1"/>
    <xf numFmtId="0" fontId="12" fillId="0" borderId="0" xfId="0" applyFont="1"/>
    <xf numFmtId="165" fontId="0" fillId="0" borderId="0" xfId="0" applyNumberFormat="1" applyFill="1"/>
    <xf numFmtId="164" fontId="11" fillId="0" borderId="2" xfId="0" applyNumberFormat="1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3" fillId="0" borderId="3" xfId="1" quotePrefix="1" applyFont="1" applyFill="1" applyBorder="1" applyAlignment="1">
      <alignment horizontal="right"/>
    </xf>
    <xf numFmtId="0" fontId="13" fillId="0" borderId="4" xfId="4" applyFont="1" applyFill="1" applyBorder="1" applyAlignment="1">
      <alignment horizontal="center" vertical="center"/>
    </xf>
    <xf numFmtId="0" fontId="13" fillId="4" borderId="4" xfId="4" applyFont="1" applyFill="1" applyBorder="1" applyAlignment="1">
      <alignment vertical="center"/>
    </xf>
    <xf numFmtId="14" fontId="0" fillId="4" borderId="4" xfId="0" applyNumberFormat="1" applyFill="1" applyBorder="1"/>
    <xf numFmtId="44" fontId="0" fillId="4" borderId="4" xfId="0" applyNumberFormat="1" applyFill="1" applyBorder="1"/>
    <xf numFmtId="164" fontId="0" fillId="4" borderId="4" xfId="0" applyNumberFormat="1" applyFill="1" applyBorder="1"/>
    <xf numFmtId="165" fontId="0" fillId="4" borderId="4" xfId="2" applyNumberFormat="1" applyFont="1" applyFill="1" applyBorder="1"/>
    <xf numFmtId="41" fontId="0" fillId="4" borderId="4" xfId="2" applyFont="1" applyFill="1" applyBorder="1"/>
    <xf numFmtId="0" fontId="0" fillId="4" borderId="4" xfId="0" applyFill="1" applyBorder="1" applyAlignment="1">
      <alignment horizontal="center"/>
    </xf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0" fillId="2" borderId="4" xfId="2" applyNumberFormat="1" applyFont="1" applyFill="1" applyBorder="1"/>
    <xf numFmtId="0" fontId="14" fillId="0" borderId="4" xfId="0" applyFont="1" applyBorder="1"/>
    <xf numFmtId="0" fontId="13" fillId="0" borderId="4" xfId="4" applyFont="1" applyFill="1" applyBorder="1" applyAlignment="1">
      <alignment vertical="center"/>
    </xf>
    <xf numFmtId="14" fontId="0" fillId="0" borderId="4" xfId="0" applyNumberFormat="1" applyFill="1" applyBorder="1"/>
    <xf numFmtId="44" fontId="0" fillId="0" borderId="4" xfId="0" applyNumberFormat="1" applyFill="1" applyBorder="1"/>
    <xf numFmtId="164" fontId="0" fillId="0" borderId="4" xfId="0" applyNumberFormat="1" applyFill="1" applyBorder="1"/>
    <xf numFmtId="41" fontId="0" fillId="0" borderId="4" xfId="2" applyFont="1" applyFill="1" applyBorder="1"/>
    <xf numFmtId="0" fontId="0" fillId="0" borderId="4" xfId="0" applyFill="1" applyBorder="1" applyAlignment="1">
      <alignment horizontal="center"/>
    </xf>
    <xf numFmtId="14" fontId="0" fillId="4" borderId="4" xfId="0" quotePrefix="1" applyNumberFormat="1" applyFill="1" applyBorder="1"/>
    <xf numFmtId="0" fontId="0" fillId="0" borderId="4" xfId="0" applyFill="1" applyBorder="1"/>
    <xf numFmtId="165" fontId="3" fillId="4" borderId="4" xfId="2" applyNumberFormat="1" applyFont="1" applyFill="1" applyBorder="1" applyAlignment="1"/>
    <xf numFmtId="43" fontId="3" fillId="4" borderId="4" xfId="2" applyNumberFormat="1" applyFont="1" applyFill="1" applyBorder="1"/>
    <xf numFmtId="43" fontId="3" fillId="4" borderId="4" xfId="2" applyNumberFormat="1" applyFont="1" applyFill="1" applyBorder="1" applyAlignment="1">
      <alignment horizontal="right"/>
    </xf>
    <xf numFmtId="43" fontId="3" fillId="2" borderId="4" xfId="1" applyFont="1" applyFill="1" applyBorder="1" applyAlignment="1">
      <alignment horizontal="right"/>
    </xf>
    <xf numFmtId="0" fontId="3" fillId="0" borderId="4" xfId="0" applyFont="1" applyBorder="1"/>
    <xf numFmtId="43" fontId="3" fillId="0" borderId="0" xfId="0" applyNumberFormat="1" applyFont="1" applyFill="1"/>
  </cellXfs>
  <cellStyles count="5">
    <cellStyle name="Comma" xfId="1" builtinId="3"/>
    <cellStyle name="Comma [0]" xfId="2" builtinId="6"/>
    <cellStyle name="Normal" xfId="0" builtinId="0"/>
    <cellStyle name="Normal 2" xfId="4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JANUARI%202018\DNORM\uplod%20stlh%20dn%20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ass%20reliance%20peb\stlh%20uplod%20RELIANCE%20PEB2018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itra%20Sejahtera%202017\PINJAMAN\JULI2017\SUP%20DOKTR%20KOP%20JULI2017\sup%20dokter%20uplod%20JULI%202017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ut dn2"/>
      <sheetName val="dn 1"/>
      <sheetName val="dn 2"/>
      <sheetName val="komda dn1"/>
      <sheetName val="komda dn2"/>
      <sheetName val="pij agt ssb"/>
      <sheetName val="pij agt ssb2"/>
      <sheetName val="lain2 dn1"/>
      <sheetName val="lain2 dn2"/>
      <sheetName val="dend dn1"/>
      <sheetName val="dend dn2"/>
      <sheetName val="bg dn1"/>
      <sheetName val="bg dn2"/>
      <sheetName val="PEL"/>
      <sheetName val="lns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AF6">
            <v>11614417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khr"/>
      <sheetName val="reliance1"/>
      <sheetName val="reliance2"/>
      <sheetName val="pel"/>
    </sheetNames>
    <sheetDataSet>
      <sheetData sheetId="0" refreshError="1"/>
      <sheetData sheetId="1" refreshError="1"/>
      <sheetData sheetId="2">
        <row r="9">
          <cell r="AF9">
            <v>213325</v>
          </cell>
        </row>
        <row r="10">
          <cell r="AF10">
            <v>235900</v>
          </cell>
        </row>
        <row r="11">
          <cell r="AF11">
            <v>208775</v>
          </cell>
        </row>
        <row r="12">
          <cell r="AF12">
            <v>207800</v>
          </cell>
        </row>
        <row r="13">
          <cell r="AF13">
            <v>390832</v>
          </cell>
        </row>
        <row r="14">
          <cell r="AF14">
            <v>334250</v>
          </cell>
        </row>
        <row r="15">
          <cell r="AF15">
            <v>375200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 DOKTR 1"/>
      <sheetName val="SUP DOKTR 2"/>
      <sheetName val="PEL"/>
      <sheetName val="LUNAS"/>
    </sheetNames>
    <sheetDataSet>
      <sheetData sheetId="0">
        <row r="7">
          <cell r="I7">
            <v>24</v>
          </cell>
        </row>
      </sheetData>
      <sheetData sheetId="1">
        <row r="5">
          <cell r="AA5">
            <v>78850000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showGridLines="0" view="pageBreakPreview" zoomScaleNormal="100" zoomScaleSheetLayoutView="100" workbookViewId="0">
      <pane ySplit="4" topLeftCell="A5" activePane="bottomLeft" state="frozen"/>
      <selection pane="bottomLeft" activeCell="E8" sqref="E8"/>
    </sheetView>
  </sheetViews>
  <sheetFormatPr defaultRowHeight="15.75" x14ac:dyDescent="0.25"/>
  <cols>
    <col min="1" max="1" width="5.5703125" style="13" customWidth="1"/>
    <col min="2" max="2" width="41.28515625" style="13" customWidth="1"/>
    <col min="3" max="3" width="10.7109375" style="9" bestFit="1" customWidth="1"/>
    <col min="4" max="4" width="10.7109375" style="9" customWidth="1"/>
    <col min="5" max="5" width="11.5703125" style="52" customWidth="1"/>
    <col min="6" max="6" width="21.140625" style="53" customWidth="1"/>
    <col min="7" max="7" width="19.140625" style="54" customWidth="1"/>
    <col min="8" max="8" width="18.5703125" style="55" bestFit="1" customWidth="1"/>
    <col min="9" max="9" width="16.140625" style="53" customWidth="1"/>
    <col min="10" max="10" width="8.7109375" style="9" bestFit="1" customWidth="1"/>
    <col min="11" max="11" width="8.28515625" style="9" bestFit="1" customWidth="1"/>
    <col min="12" max="12" width="16.140625" style="56" customWidth="1"/>
    <col min="13" max="13" width="19.140625" style="56" customWidth="1"/>
    <col min="14" max="14" width="19.7109375" style="55" customWidth="1"/>
    <col min="15" max="15" width="11" style="57" bestFit="1" customWidth="1"/>
    <col min="16" max="16" width="23.5703125" style="58" bestFit="1" customWidth="1"/>
    <col min="17" max="17" width="20.85546875" style="13" customWidth="1"/>
    <col min="18" max="18" width="21.42578125" style="13" customWidth="1"/>
    <col min="19" max="19" width="18.7109375" style="13" bestFit="1" customWidth="1"/>
    <col min="20" max="16384" width="9.140625" style="13"/>
  </cols>
  <sheetData>
    <row r="1" spans="1:19" ht="20.25" x14ac:dyDescent="0.3">
      <c r="A1" s="1" t="s">
        <v>0</v>
      </c>
      <c r="B1" s="2"/>
      <c r="C1" s="3"/>
      <c r="D1" s="3"/>
      <c r="E1" s="4"/>
      <c r="F1" s="5"/>
      <c r="G1" s="6"/>
      <c r="H1" s="7"/>
      <c r="I1" s="8"/>
      <c r="K1" s="3"/>
      <c r="L1" s="10"/>
      <c r="M1" s="10"/>
      <c r="N1" s="7"/>
      <c r="O1" s="11"/>
      <c r="P1" s="12"/>
    </row>
    <row r="2" spans="1:19" ht="20.25" x14ac:dyDescent="0.3">
      <c r="A2" s="14" t="s">
        <v>1</v>
      </c>
      <c r="B2" s="2"/>
      <c r="C2" s="3"/>
      <c r="D2" s="3"/>
      <c r="E2" s="4"/>
      <c r="F2" s="5"/>
      <c r="G2" s="6"/>
      <c r="H2" s="7"/>
      <c r="I2" s="15"/>
      <c r="K2" s="3"/>
      <c r="L2" s="10"/>
      <c r="M2" s="10"/>
      <c r="N2" s="7"/>
      <c r="O2" s="11"/>
      <c r="P2" s="12"/>
    </row>
    <row r="3" spans="1:19" x14ac:dyDescent="0.25">
      <c r="A3" s="16" t="s">
        <v>2</v>
      </c>
      <c r="B3" s="16" t="s">
        <v>3</v>
      </c>
      <c r="C3" s="16" t="s">
        <v>4</v>
      </c>
      <c r="D3" s="16" t="s">
        <v>2</v>
      </c>
      <c r="E3" s="17" t="s">
        <v>5</v>
      </c>
      <c r="F3" s="18" t="s">
        <v>6</v>
      </c>
      <c r="G3" s="18" t="s">
        <v>7</v>
      </c>
      <c r="H3" s="19" t="s">
        <v>8</v>
      </c>
      <c r="I3" s="18" t="s">
        <v>9</v>
      </c>
      <c r="J3" s="16" t="s">
        <v>10</v>
      </c>
      <c r="K3" s="16" t="s">
        <v>11</v>
      </c>
      <c r="L3" s="18" t="s">
        <v>12</v>
      </c>
      <c r="M3" s="18" t="s">
        <v>13</v>
      </c>
      <c r="N3" s="19" t="s">
        <v>14</v>
      </c>
      <c r="O3" s="18" t="s">
        <v>15</v>
      </c>
      <c r="P3" s="16" t="s">
        <v>16</v>
      </c>
    </row>
    <row r="4" spans="1:19" x14ac:dyDescent="0.25">
      <c r="A4" s="20"/>
      <c r="B4" s="20"/>
      <c r="C4" s="20"/>
      <c r="D4" s="20" t="s">
        <v>17</v>
      </c>
      <c r="E4" s="21" t="s">
        <v>18</v>
      </c>
      <c r="F4" s="22"/>
      <c r="G4" s="23" t="s">
        <v>6</v>
      </c>
      <c r="H4" s="24"/>
      <c r="I4" s="23"/>
      <c r="J4" s="20"/>
      <c r="K4" s="20" t="s">
        <v>19</v>
      </c>
      <c r="L4" s="23" t="s">
        <v>20</v>
      </c>
      <c r="M4" s="23" t="s">
        <v>9</v>
      </c>
      <c r="N4" s="24"/>
      <c r="O4" s="25"/>
      <c r="P4" s="26"/>
    </row>
    <row r="5" spans="1:19" x14ac:dyDescent="0.25">
      <c r="A5" s="27">
        <f>+A4+1</f>
        <v>1</v>
      </c>
      <c r="B5" s="28" t="s">
        <v>21</v>
      </c>
      <c r="C5" s="29" t="s">
        <v>22</v>
      </c>
      <c r="D5" s="30" t="s">
        <v>23</v>
      </c>
      <c r="E5" s="31">
        <v>43038</v>
      </c>
      <c r="F5" s="32">
        <f>1999300+14190000+404733+0</f>
        <v>16594033</v>
      </c>
      <c r="G5" s="33">
        <f>+J5*L5</f>
        <v>18590000</v>
      </c>
      <c r="H5" s="34">
        <v>1659872</v>
      </c>
      <c r="I5" s="34">
        <v>199128</v>
      </c>
      <c r="J5" s="35">
        <v>10</v>
      </c>
      <c r="K5" s="27">
        <v>7</v>
      </c>
      <c r="L5" s="33">
        <f>+H5+I5</f>
        <v>1859000</v>
      </c>
      <c r="M5" s="36">
        <f>+K5*L5</f>
        <v>13013000</v>
      </c>
      <c r="N5" s="37">
        <f>F5-(H5*3)</f>
        <v>11614417</v>
      </c>
      <c r="O5" s="38" t="s">
        <v>24</v>
      </c>
      <c r="P5" s="39" t="s">
        <v>25</v>
      </c>
      <c r="Q5" s="40">
        <f>+N5</f>
        <v>11614417</v>
      </c>
      <c r="R5" s="41">
        <f>+'[1]komda dn2'!AF6</f>
        <v>11614417</v>
      </c>
      <c r="S5" s="40">
        <f>Q5-R5</f>
        <v>0</v>
      </c>
    </row>
    <row r="6" spans="1:19" x14ac:dyDescent="0.25">
      <c r="A6" s="27"/>
      <c r="B6" s="42"/>
      <c r="C6" s="43"/>
      <c r="D6" s="43"/>
      <c r="E6" s="44"/>
      <c r="F6" s="45"/>
      <c r="G6" s="45"/>
      <c r="H6" s="40"/>
      <c r="I6" s="45"/>
      <c r="J6" s="27"/>
      <c r="K6" s="27"/>
      <c r="L6" s="46"/>
      <c r="M6" s="45"/>
      <c r="N6" s="40"/>
      <c r="O6" s="47"/>
      <c r="P6" s="48"/>
      <c r="Q6" s="28"/>
      <c r="R6" s="28"/>
      <c r="S6" s="28"/>
    </row>
    <row r="7" spans="1:19" x14ac:dyDescent="0.25">
      <c r="A7" s="28"/>
      <c r="B7" s="49" t="s">
        <v>7</v>
      </c>
      <c r="C7" s="27"/>
      <c r="D7" s="27"/>
      <c r="E7" s="50"/>
      <c r="F7" s="45">
        <f t="shared" ref="F7:N7" si="0">SUM(F5:F6)</f>
        <v>16594033</v>
      </c>
      <c r="G7" s="45">
        <f t="shared" si="0"/>
        <v>18590000</v>
      </c>
      <c r="H7" s="45">
        <f t="shared" si="0"/>
        <v>1659872</v>
      </c>
      <c r="I7" s="45">
        <f t="shared" si="0"/>
        <v>199128</v>
      </c>
      <c r="J7" s="45">
        <f t="shared" si="0"/>
        <v>10</v>
      </c>
      <c r="K7" s="45">
        <f t="shared" si="0"/>
        <v>7</v>
      </c>
      <c r="L7" s="45">
        <f t="shared" si="0"/>
        <v>1859000</v>
      </c>
      <c r="M7" s="45">
        <f t="shared" si="0"/>
        <v>13013000</v>
      </c>
      <c r="N7" s="45">
        <f t="shared" si="0"/>
        <v>11614417</v>
      </c>
      <c r="O7" s="45"/>
      <c r="P7" s="45"/>
      <c r="Q7" s="45">
        <f>SUM(Q5:Q6)</f>
        <v>11614417</v>
      </c>
      <c r="R7" s="45">
        <f>SUM(R5:R6)</f>
        <v>11614417</v>
      </c>
      <c r="S7" s="51">
        <f>SUM(S5:S6)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showGridLines="0" view="pageBreakPreview" topLeftCell="O1" zoomScaleNormal="100" zoomScaleSheetLayoutView="100" workbookViewId="0">
      <pane ySplit="4" topLeftCell="A50" activePane="bottomLeft" state="frozen"/>
      <selection pane="bottomLeft" activeCell="P57" sqref="P57"/>
    </sheetView>
  </sheetViews>
  <sheetFormatPr defaultRowHeight="15" x14ac:dyDescent="0.25"/>
  <cols>
    <col min="1" max="1" width="9.28515625" bestFit="1" customWidth="1"/>
    <col min="2" max="2" width="22.7109375" customWidth="1"/>
    <col min="3" max="3" width="10.140625" bestFit="1" customWidth="1"/>
    <col min="4" max="4" width="10.140625" customWidth="1"/>
    <col min="5" max="5" width="13.28515625" bestFit="1" customWidth="1"/>
    <col min="6" max="7" width="19.42578125" bestFit="1" customWidth="1"/>
    <col min="8" max="9" width="15.85546875" bestFit="1" customWidth="1"/>
    <col min="10" max="10" width="8.140625" bestFit="1" customWidth="1"/>
    <col min="11" max="11" width="7" bestFit="1" customWidth="1"/>
    <col min="12" max="12" width="17" bestFit="1" customWidth="1"/>
    <col min="13" max="13" width="19.42578125" bestFit="1" customWidth="1"/>
    <col min="14" max="14" width="19.7109375" bestFit="1" customWidth="1"/>
    <col min="15" max="15" width="13.140625" bestFit="1" customWidth="1"/>
    <col min="16" max="16" width="45.7109375" bestFit="1" customWidth="1"/>
  </cols>
  <sheetData>
    <row r="1" spans="1:16" s="13" customFormat="1" ht="20.25" x14ac:dyDescent="0.3">
      <c r="A1" s="1" t="s">
        <v>0</v>
      </c>
      <c r="B1" s="2"/>
      <c r="C1" s="3"/>
      <c r="D1" s="3"/>
      <c r="E1" s="4"/>
      <c r="F1" s="5"/>
      <c r="G1" s="6"/>
      <c r="H1" s="7"/>
      <c r="I1" s="8"/>
      <c r="J1" s="9"/>
      <c r="K1" s="3"/>
      <c r="L1" s="10"/>
      <c r="M1" s="10"/>
      <c r="N1" s="7"/>
      <c r="O1" s="11"/>
      <c r="P1" s="12"/>
    </row>
    <row r="2" spans="1:16" s="13" customFormat="1" ht="20.25" x14ac:dyDescent="0.3">
      <c r="A2" s="14" t="s">
        <v>26</v>
      </c>
      <c r="B2" s="2"/>
      <c r="C2" s="3"/>
      <c r="D2" s="3"/>
      <c r="E2" s="4"/>
      <c r="F2" s="5"/>
      <c r="G2" s="6"/>
      <c r="H2" s="7"/>
      <c r="I2" s="15"/>
      <c r="J2" s="9"/>
      <c r="K2" s="3"/>
      <c r="L2" s="10"/>
      <c r="M2" s="10"/>
      <c r="N2" s="7"/>
      <c r="O2" s="11"/>
      <c r="P2" s="12"/>
    </row>
    <row r="3" spans="1:16" s="13" customFormat="1" ht="15.75" x14ac:dyDescent="0.25">
      <c r="A3" s="16" t="s">
        <v>2</v>
      </c>
      <c r="B3" s="16" t="s">
        <v>3</v>
      </c>
      <c r="C3" s="16" t="s">
        <v>4</v>
      </c>
      <c r="D3" s="16"/>
      <c r="E3" s="17" t="s">
        <v>5</v>
      </c>
      <c r="F3" s="18" t="s">
        <v>6</v>
      </c>
      <c r="G3" s="18" t="s">
        <v>7</v>
      </c>
      <c r="H3" s="19" t="s">
        <v>8</v>
      </c>
      <c r="I3" s="18" t="s">
        <v>9</v>
      </c>
      <c r="J3" s="16" t="s">
        <v>10</v>
      </c>
      <c r="K3" s="16" t="s">
        <v>11</v>
      </c>
      <c r="L3" s="18" t="s">
        <v>12</v>
      </c>
      <c r="M3" s="18" t="s">
        <v>13</v>
      </c>
      <c r="N3" s="19" t="s">
        <v>14</v>
      </c>
      <c r="O3" s="18" t="s">
        <v>15</v>
      </c>
      <c r="P3" s="16" t="s">
        <v>16</v>
      </c>
    </row>
    <row r="4" spans="1:16" s="13" customFormat="1" ht="15.75" x14ac:dyDescent="0.25">
      <c r="A4" s="20"/>
      <c r="B4" s="20"/>
      <c r="C4" s="20"/>
      <c r="D4" s="20"/>
      <c r="E4" s="21" t="s">
        <v>18</v>
      </c>
      <c r="F4" s="22"/>
      <c r="G4" s="23" t="s">
        <v>6</v>
      </c>
      <c r="H4" s="24"/>
      <c r="I4" s="23"/>
      <c r="J4" s="20"/>
      <c r="K4" s="20" t="s">
        <v>19</v>
      </c>
      <c r="L4" s="23" t="s">
        <v>20</v>
      </c>
      <c r="M4" s="23" t="s">
        <v>9</v>
      </c>
      <c r="N4" s="24"/>
      <c r="O4" s="25"/>
      <c r="P4" s="26"/>
    </row>
    <row r="5" spans="1:16" s="13" customFormat="1" ht="15.75" x14ac:dyDescent="0.25">
      <c r="A5" s="27">
        <f t="shared" ref="A5:A56" si="0">+A4+1</f>
        <v>1</v>
      </c>
      <c r="B5" s="60" t="s">
        <v>27</v>
      </c>
      <c r="C5" s="61">
        <v>903855</v>
      </c>
      <c r="D5" s="61"/>
      <c r="E5" s="62">
        <v>41395</v>
      </c>
      <c r="F5" s="63">
        <f>91000+395841+15833650+150000+200000+13329509</f>
        <v>30000000</v>
      </c>
      <c r="G5" s="64">
        <f>+J5*L5</f>
        <v>42960240</v>
      </c>
      <c r="H5" s="63">
        <v>833340</v>
      </c>
      <c r="I5" s="64">
        <f>F5*1.2%</f>
        <v>360000</v>
      </c>
      <c r="J5" s="65">
        <v>36</v>
      </c>
      <c r="K5" s="66">
        <f>22+1</f>
        <v>23</v>
      </c>
      <c r="L5" s="67">
        <f t="shared" ref="L5:L45" si="1">+H5+I5</f>
        <v>1193340</v>
      </c>
      <c r="M5" s="67">
        <f t="shared" ref="M5:M45" si="2">+K5*L5</f>
        <v>27446820</v>
      </c>
      <c r="N5" s="68">
        <f>H5*K5</f>
        <v>19166820</v>
      </c>
      <c r="O5" s="28" t="s">
        <v>28</v>
      </c>
      <c r="P5" s="28" t="s">
        <v>29</v>
      </c>
    </row>
    <row r="6" spans="1:16" s="13" customFormat="1" ht="15.75" x14ac:dyDescent="0.25">
      <c r="A6" s="27">
        <f t="shared" si="0"/>
        <v>2</v>
      </c>
      <c r="B6" s="60" t="s">
        <v>27</v>
      </c>
      <c r="C6" s="61">
        <v>903855</v>
      </c>
      <c r="D6" s="61"/>
      <c r="E6" s="69">
        <v>41830</v>
      </c>
      <c r="F6" s="63">
        <v>119334</v>
      </c>
      <c r="G6" s="70">
        <f>J6*L6</f>
        <v>119334</v>
      </c>
      <c r="H6" s="64">
        <f>F6/J6</f>
        <v>119334</v>
      </c>
      <c r="I6" s="71">
        <v>0</v>
      </c>
      <c r="J6" s="65">
        <v>1</v>
      </c>
      <c r="K6" s="66">
        <v>1</v>
      </c>
      <c r="L6" s="40">
        <f>+H6+I6</f>
        <v>119334</v>
      </c>
      <c r="M6" s="40">
        <f t="shared" si="2"/>
        <v>119334</v>
      </c>
      <c r="N6" s="72">
        <f t="shared" ref="N6:N35" si="3">+H6*K6</f>
        <v>119334</v>
      </c>
      <c r="O6" s="28" t="s">
        <v>28</v>
      </c>
      <c r="P6" s="42" t="s">
        <v>30</v>
      </c>
    </row>
    <row r="7" spans="1:16" s="13" customFormat="1" ht="15.75" x14ac:dyDescent="0.25">
      <c r="A7" s="27">
        <f t="shared" si="0"/>
        <v>3</v>
      </c>
      <c r="B7" s="60" t="s">
        <v>27</v>
      </c>
      <c r="C7" s="61">
        <v>903855</v>
      </c>
      <c r="D7" s="61"/>
      <c r="E7" s="62">
        <v>41861</v>
      </c>
      <c r="F7" s="63">
        <v>119334</v>
      </c>
      <c r="G7" s="64">
        <f t="shared" ref="G7:G20" si="4">+J7*L7</f>
        <v>119334</v>
      </c>
      <c r="H7" s="63">
        <f t="shared" ref="H7:H20" si="5">+F7/J7</f>
        <v>119334</v>
      </c>
      <c r="I7" s="64">
        <v>0</v>
      </c>
      <c r="J7" s="65">
        <v>1</v>
      </c>
      <c r="K7" s="66">
        <v>1</v>
      </c>
      <c r="L7" s="40">
        <f t="shared" si="1"/>
        <v>119334</v>
      </c>
      <c r="M7" s="40">
        <f t="shared" si="2"/>
        <v>119334</v>
      </c>
      <c r="N7" s="72">
        <f t="shared" si="3"/>
        <v>119334</v>
      </c>
      <c r="O7" s="42"/>
      <c r="P7" s="28" t="s">
        <v>31</v>
      </c>
    </row>
    <row r="8" spans="1:16" s="13" customFormat="1" ht="15.75" x14ac:dyDescent="0.25">
      <c r="A8" s="27">
        <f t="shared" si="0"/>
        <v>4</v>
      </c>
      <c r="B8" s="60" t="s">
        <v>27</v>
      </c>
      <c r="C8" s="61">
        <v>903855</v>
      </c>
      <c r="D8" s="61"/>
      <c r="E8" s="62">
        <v>41892</v>
      </c>
      <c r="F8" s="63">
        <v>119334</v>
      </c>
      <c r="G8" s="64">
        <f t="shared" si="4"/>
        <v>119334</v>
      </c>
      <c r="H8" s="63">
        <f t="shared" si="5"/>
        <v>119334</v>
      </c>
      <c r="I8" s="64">
        <v>0</v>
      </c>
      <c r="J8" s="65">
        <v>1</v>
      </c>
      <c r="K8" s="66">
        <v>1</v>
      </c>
      <c r="L8" s="40">
        <f t="shared" si="1"/>
        <v>119334</v>
      </c>
      <c r="M8" s="40">
        <f t="shared" si="2"/>
        <v>119334</v>
      </c>
      <c r="N8" s="72">
        <f t="shared" si="3"/>
        <v>119334</v>
      </c>
      <c r="O8" s="28" t="s">
        <v>28</v>
      </c>
      <c r="P8" s="28" t="s">
        <v>32</v>
      </c>
    </row>
    <row r="9" spans="1:16" s="13" customFormat="1" ht="15.75" x14ac:dyDescent="0.25">
      <c r="A9" s="27">
        <f t="shared" si="0"/>
        <v>5</v>
      </c>
      <c r="B9" s="60" t="s">
        <v>27</v>
      </c>
      <c r="C9" s="61">
        <v>903855</v>
      </c>
      <c r="D9" s="61"/>
      <c r="E9" s="62">
        <v>41922</v>
      </c>
      <c r="F9" s="63">
        <v>119334</v>
      </c>
      <c r="G9" s="64">
        <f t="shared" si="4"/>
        <v>119334</v>
      </c>
      <c r="H9" s="63">
        <f t="shared" si="5"/>
        <v>119334</v>
      </c>
      <c r="I9" s="64">
        <v>0</v>
      </c>
      <c r="J9" s="65">
        <v>1</v>
      </c>
      <c r="K9" s="66">
        <v>1</v>
      </c>
      <c r="L9" s="40">
        <f t="shared" si="1"/>
        <v>119334</v>
      </c>
      <c r="M9" s="40">
        <f t="shared" si="2"/>
        <v>119334</v>
      </c>
      <c r="N9" s="72">
        <f t="shared" si="3"/>
        <v>119334</v>
      </c>
      <c r="O9" s="28"/>
      <c r="P9" s="28" t="s">
        <v>33</v>
      </c>
    </row>
    <row r="10" spans="1:16" s="13" customFormat="1" ht="15.75" x14ac:dyDescent="0.25">
      <c r="A10" s="27">
        <f t="shared" si="0"/>
        <v>6</v>
      </c>
      <c r="B10" s="60" t="s">
        <v>27</v>
      </c>
      <c r="C10" s="61">
        <v>903855</v>
      </c>
      <c r="D10" s="61"/>
      <c r="E10" s="73">
        <v>41953</v>
      </c>
      <c r="F10" s="63">
        <v>119334</v>
      </c>
      <c r="G10" s="64">
        <f t="shared" si="4"/>
        <v>119334</v>
      </c>
      <c r="H10" s="63">
        <f t="shared" si="5"/>
        <v>119334</v>
      </c>
      <c r="I10" s="64">
        <v>0</v>
      </c>
      <c r="J10" s="65">
        <v>1</v>
      </c>
      <c r="K10" s="66">
        <v>1</v>
      </c>
      <c r="L10" s="40">
        <f t="shared" si="1"/>
        <v>119334</v>
      </c>
      <c r="M10" s="40">
        <f t="shared" si="2"/>
        <v>119334</v>
      </c>
      <c r="N10" s="72">
        <f t="shared" si="3"/>
        <v>119334</v>
      </c>
      <c r="O10" s="28" t="s">
        <v>28</v>
      </c>
      <c r="P10" s="28" t="s">
        <v>34</v>
      </c>
    </row>
    <row r="11" spans="1:16" s="13" customFormat="1" ht="15.75" x14ac:dyDescent="0.25">
      <c r="A11" s="27">
        <f t="shared" si="0"/>
        <v>7</v>
      </c>
      <c r="B11" s="60" t="s">
        <v>27</v>
      </c>
      <c r="C11" s="61">
        <v>903855</v>
      </c>
      <c r="D11" s="61"/>
      <c r="E11" s="73">
        <v>41983</v>
      </c>
      <c r="F11" s="63">
        <v>119334</v>
      </c>
      <c r="G11" s="64">
        <f t="shared" si="4"/>
        <v>119334</v>
      </c>
      <c r="H11" s="63">
        <f t="shared" si="5"/>
        <v>119334</v>
      </c>
      <c r="I11" s="64">
        <v>0</v>
      </c>
      <c r="J11" s="65">
        <v>1</v>
      </c>
      <c r="K11" s="66">
        <v>1</v>
      </c>
      <c r="L11" s="40">
        <f t="shared" si="1"/>
        <v>119334</v>
      </c>
      <c r="M11" s="40">
        <f t="shared" si="2"/>
        <v>119334</v>
      </c>
      <c r="N11" s="72">
        <f t="shared" si="3"/>
        <v>119334</v>
      </c>
      <c r="O11" s="28" t="s">
        <v>28</v>
      </c>
      <c r="P11" s="28" t="s">
        <v>35</v>
      </c>
    </row>
    <row r="12" spans="1:16" s="13" customFormat="1" ht="15.75" x14ac:dyDescent="0.25">
      <c r="A12" s="27">
        <f t="shared" si="0"/>
        <v>8</v>
      </c>
      <c r="B12" s="60" t="s">
        <v>27</v>
      </c>
      <c r="C12" s="61">
        <v>903855</v>
      </c>
      <c r="D12" s="61"/>
      <c r="E12" s="69">
        <v>42014</v>
      </c>
      <c r="F12" s="63">
        <v>119334</v>
      </c>
      <c r="G12" s="64">
        <f t="shared" si="4"/>
        <v>119334</v>
      </c>
      <c r="H12" s="63">
        <f t="shared" si="5"/>
        <v>119334</v>
      </c>
      <c r="I12" s="64">
        <v>0</v>
      </c>
      <c r="J12" s="65">
        <v>1</v>
      </c>
      <c r="K12" s="66">
        <v>1</v>
      </c>
      <c r="L12" s="40">
        <f t="shared" si="1"/>
        <v>119334</v>
      </c>
      <c r="M12" s="40">
        <f t="shared" si="2"/>
        <v>119334</v>
      </c>
      <c r="N12" s="72">
        <f t="shared" si="3"/>
        <v>119334</v>
      </c>
      <c r="O12" s="28" t="s">
        <v>28</v>
      </c>
      <c r="P12" s="28" t="s">
        <v>36</v>
      </c>
    </row>
    <row r="13" spans="1:16" s="13" customFormat="1" ht="15.75" x14ac:dyDescent="0.25">
      <c r="A13" s="27">
        <f t="shared" si="0"/>
        <v>9</v>
      </c>
      <c r="B13" s="60" t="s">
        <v>27</v>
      </c>
      <c r="C13" s="61">
        <v>903855</v>
      </c>
      <c r="D13" s="61"/>
      <c r="E13" s="69">
        <v>42045</v>
      </c>
      <c r="F13" s="63">
        <v>119334</v>
      </c>
      <c r="G13" s="64">
        <f t="shared" si="4"/>
        <v>119334</v>
      </c>
      <c r="H13" s="63">
        <f t="shared" si="5"/>
        <v>119334</v>
      </c>
      <c r="I13" s="64">
        <v>0</v>
      </c>
      <c r="J13" s="65">
        <v>1</v>
      </c>
      <c r="K13" s="66">
        <v>1</v>
      </c>
      <c r="L13" s="40">
        <f t="shared" si="1"/>
        <v>119334</v>
      </c>
      <c r="M13" s="40">
        <f t="shared" si="2"/>
        <v>119334</v>
      </c>
      <c r="N13" s="72">
        <f t="shared" si="3"/>
        <v>119334</v>
      </c>
      <c r="O13" s="28" t="s">
        <v>28</v>
      </c>
      <c r="P13" s="28" t="s">
        <v>37</v>
      </c>
    </row>
    <row r="14" spans="1:16" s="13" customFormat="1" ht="15.75" x14ac:dyDescent="0.25">
      <c r="A14" s="27">
        <f t="shared" si="0"/>
        <v>10</v>
      </c>
      <c r="B14" s="60" t="s">
        <v>27</v>
      </c>
      <c r="C14" s="61">
        <v>903855</v>
      </c>
      <c r="D14" s="61"/>
      <c r="E14" s="69">
        <v>42073</v>
      </c>
      <c r="F14" s="63">
        <v>119334</v>
      </c>
      <c r="G14" s="64">
        <f t="shared" si="4"/>
        <v>119334</v>
      </c>
      <c r="H14" s="63">
        <f t="shared" si="5"/>
        <v>119334</v>
      </c>
      <c r="I14" s="64">
        <v>0</v>
      </c>
      <c r="J14" s="65">
        <v>1</v>
      </c>
      <c r="K14" s="66">
        <v>1</v>
      </c>
      <c r="L14" s="40">
        <f t="shared" si="1"/>
        <v>119334</v>
      </c>
      <c r="M14" s="40">
        <f t="shared" si="2"/>
        <v>119334</v>
      </c>
      <c r="N14" s="72">
        <f t="shared" si="3"/>
        <v>119334</v>
      </c>
      <c r="O14" s="28" t="s">
        <v>28</v>
      </c>
      <c r="P14" s="28" t="s">
        <v>38</v>
      </c>
    </row>
    <row r="15" spans="1:16" s="13" customFormat="1" ht="15.75" x14ac:dyDescent="0.25">
      <c r="A15" s="27">
        <f t="shared" si="0"/>
        <v>11</v>
      </c>
      <c r="B15" s="60" t="s">
        <v>27</v>
      </c>
      <c r="C15" s="61">
        <v>903855</v>
      </c>
      <c r="D15" s="61"/>
      <c r="E15" s="69">
        <v>42104</v>
      </c>
      <c r="F15" s="63">
        <v>119334</v>
      </c>
      <c r="G15" s="74">
        <f t="shared" si="4"/>
        <v>119334</v>
      </c>
      <c r="H15" s="63">
        <f t="shared" si="5"/>
        <v>119334</v>
      </c>
      <c r="I15" s="64">
        <v>0</v>
      </c>
      <c r="J15" s="66">
        <v>1</v>
      </c>
      <c r="K15" s="66">
        <v>1</v>
      </c>
      <c r="L15" s="40">
        <f t="shared" si="1"/>
        <v>119334</v>
      </c>
      <c r="M15" s="40">
        <f t="shared" si="2"/>
        <v>119334</v>
      </c>
      <c r="N15" s="72">
        <f t="shared" si="3"/>
        <v>119334</v>
      </c>
      <c r="O15" s="75"/>
      <c r="P15" s="28" t="s">
        <v>39</v>
      </c>
    </row>
    <row r="16" spans="1:16" s="13" customFormat="1" ht="15.75" x14ac:dyDescent="0.25">
      <c r="A16" s="27">
        <f t="shared" si="0"/>
        <v>12</v>
      </c>
      <c r="B16" s="60" t="s">
        <v>27</v>
      </c>
      <c r="C16" s="61">
        <v>903855</v>
      </c>
      <c r="D16" s="61"/>
      <c r="E16" s="76">
        <v>42134</v>
      </c>
      <c r="F16" s="63">
        <v>119334</v>
      </c>
      <c r="G16" s="74">
        <f t="shared" si="4"/>
        <v>119334</v>
      </c>
      <c r="H16" s="63">
        <f t="shared" si="5"/>
        <v>119334</v>
      </c>
      <c r="I16" s="64">
        <v>0</v>
      </c>
      <c r="J16" s="66">
        <v>1</v>
      </c>
      <c r="K16" s="66">
        <v>1</v>
      </c>
      <c r="L16" s="40">
        <f t="shared" si="1"/>
        <v>119334</v>
      </c>
      <c r="M16" s="40">
        <f t="shared" si="2"/>
        <v>119334</v>
      </c>
      <c r="N16" s="72">
        <f t="shared" si="3"/>
        <v>119334</v>
      </c>
      <c r="O16" s="28"/>
      <c r="P16" s="28" t="s">
        <v>40</v>
      </c>
    </row>
    <row r="17" spans="1:16" s="13" customFormat="1" ht="15.75" x14ac:dyDescent="0.25">
      <c r="A17" s="27">
        <f t="shared" si="0"/>
        <v>13</v>
      </c>
      <c r="B17" s="60" t="s">
        <v>27</v>
      </c>
      <c r="C17" s="61">
        <v>903855</v>
      </c>
      <c r="D17" s="61"/>
      <c r="E17" s="76">
        <v>42165</v>
      </c>
      <c r="F17" s="63">
        <v>119334</v>
      </c>
      <c r="G17" s="74">
        <f t="shared" si="4"/>
        <v>119334</v>
      </c>
      <c r="H17" s="63">
        <f t="shared" si="5"/>
        <v>119334</v>
      </c>
      <c r="I17" s="77">
        <v>0</v>
      </c>
      <c r="J17" s="66">
        <v>1</v>
      </c>
      <c r="K17" s="66">
        <v>1</v>
      </c>
      <c r="L17" s="40">
        <f t="shared" si="1"/>
        <v>119334</v>
      </c>
      <c r="M17" s="40">
        <f t="shared" si="2"/>
        <v>119334</v>
      </c>
      <c r="N17" s="72">
        <f t="shared" si="3"/>
        <v>119334</v>
      </c>
      <c r="O17" s="28" t="s">
        <v>28</v>
      </c>
      <c r="P17" s="28" t="s">
        <v>41</v>
      </c>
    </row>
    <row r="18" spans="1:16" s="13" customFormat="1" ht="15.75" x14ac:dyDescent="0.25">
      <c r="A18" s="27">
        <f t="shared" si="0"/>
        <v>14</v>
      </c>
      <c r="B18" s="60" t="s">
        <v>27</v>
      </c>
      <c r="C18" s="61">
        <v>903855</v>
      </c>
      <c r="D18" s="61"/>
      <c r="E18" s="76">
        <v>42195</v>
      </c>
      <c r="F18" s="63">
        <v>119334</v>
      </c>
      <c r="G18" s="74">
        <f t="shared" si="4"/>
        <v>119334</v>
      </c>
      <c r="H18" s="63">
        <f t="shared" si="5"/>
        <v>119334</v>
      </c>
      <c r="I18" s="77">
        <v>0</v>
      </c>
      <c r="J18" s="66">
        <v>1</v>
      </c>
      <c r="K18" s="66">
        <v>1</v>
      </c>
      <c r="L18" s="40">
        <f t="shared" si="1"/>
        <v>119334</v>
      </c>
      <c r="M18" s="40">
        <f t="shared" si="2"/>
        <v>119334</v>
      </c>
      <c r="N18" s="72">
        <f t="shared" si="3"/>
        <v>119334</v>
      </c>
      <c r="O18" s="28" t="s">
        <v>28</v>
      </c>
      <c r="P18" s="28" t="s">
        <v>42</v>
      </c>
    </row>
    <row r="19" spans="1:16" s="13" customFormat="1" ht="15.75" x14ac:dyDescent="0.25">
      <c r="A19" s="27">
        <f t="shared" si="0"/>
        <v>15</v>
      </c>
      <c r="B19" s="60" t="s">
        <v>27</v>
      </c>
      <c r="C19" s="61">
        <v>903855</v>
      </c>
      <c r="D19" s="61"/>
      <c r="E19" s="76">
        <v>42226</v>
      </c>
      <c r="F19" s="63">
        <v>119334</v>
      </c>
      <c r="G19" s="74">
        <f t="shared" si="4"/>
        <v>119334</v>
      </c>
      <c r="H19" s="63">
        <f t="shared" si="5"/>
        <v>119334</v>
      </c>
      <c r="I19" s="77">
        <v>0</v>
      </c>
      <c r="J19" s="66">
        <v>1</v>
      </c>
      <c r="K19" s="66">
        <v>1</v>
      </c>
      <c r="L19" s="40">
        <f t="shared" si="1"/>
        <v>119334</v>
      </c>
      <c r="M19" s="40">
        <f t="shared" si="2"/>
        <v>119334</v>
      </c>
      <c r="N19" s="72">
        <f t="shared" si="3"/>
        <v>119334</v>
      </c>
      <c r="O19" s="28" t="s">
        <v>43</v>
      </c>
      <c r="P19" s="28" t="s">
        <v>44</v>
      </c>
    </row>
    <row r="20" spans="1:16" s="13" customFormat="1" ht="15.75" x14ac:dyDescent="0.25">
      <c r="A20" s="27">
        <f t="shared" si="0"/>
        <v>16</v>
      </c>
      <c r="B20" s="60" t="s">
        <v>27</v>
      </c>
      <c r="C20" s="61">
        <v>903855</v>
      </c>
      <c r="D20" s="61"/>
      <c r="E20" s="76">
        <v>42257</v>
      </c>
      <c r="F20" s="63">
        <v>119334</v>
      </c>
      <c r="G20" s="74">
        <f t="shared" si="4"/>
        <v>119334</v>
      </c>
      <c r="H20" s="63">
        <f t="shared" si="5"/>
        <v>119334</v>
      </c>
      <c r="I20" s="77">
        <v>0</v>
      </c>
      <c r="J20" s="66">
        <v>1</v>
      </c>
      <c r="K20" s="66">
        <v>1</v>
      </c>
      <c r="L20" s="40">
        <f t="shared" si="1"/>
        <v>119334</v>
      </c>
      <c r="M20" s="40">
        <f t="shared" si="2"/>
        <v>119334</v>
      </c>
      <c r="N20" s="72">
        <f t="shared" si="3"/>
        <v>119334</v>
      </c>
      <c r="O20" s="47"/>
      <c r="P20" s="28" t="s">
        <v>45</v>
      </c>
    </row>
    <row r="21" spans="1:16" s="13" customFormat="1" ht="15.75" x14ac:dyDescent="0.25">
      <c r="A21" s="27">
        <f t="shared" si="0"/>
        <v>17</v>
      </c>
      <c r="B21" s="60" t="s">
        <v>27</v>
      </c>
      <c r="C21" s="61">
        <v>903855</v>
      </c>
      <c r="D21" s="61"/>
      <c r="E21" s="69">
        <v>41830</v>
      </c>
      <c r="F21" s="63">
        <v>360000</v>
      </c>
      <c r="G21" s="70">
        <f>J21*L21</f>
        <v>360000</v>
      </c>
      <c r="H21" s="64">
        <f>F21/J21</f>
        <v>360000</v>
      </c>
      <c r="I21" s="71">
        <v>0</v>
      </c>
      <c r="J21" s="65">
        <v>1</v>
      </c>
      <c r="K21" s="66">
        <v>1</v>
      </c>
      <c r="L21" s="67">
        <f t="shared" si="1"/>
        <v>360000</v>
      </c>
      <c r="M21" s="67">
        <f t="shared" si="2"/>
        <v>360000</v>
      </c>
      <c r="N21" s="68">
        <f t="shared" si="3"/>
        <v>360000</v>
      </c>
      <c r="O21" s="28" t="s">
        <v>28</v>
      </c>
      <c r="P21" s="42" t="s">
        <v>46</v>
      </c>
    </row>
    <row r="22" spans="1:16" s="13" customFormat="1" ht="15.75" x14ac:dyDescent="0.25">
      <c r="A22" s="27">
        <f t="shared" si="0"/>
        <v>18</v>
      </c>
      <c r="B22" s="60" t="s">
        <v>27</v>
      </c>
      <c r="C22" s="61">
        <v>903855</v>
      </c>
      <c r="D22" s="61"/>
      <c r="E22" s="62">
        <v>41861</v>
      </c>
      <c r="F22" s="63">
        <v>360000</v>
      </c>
      <c r="G22" s="64">
        <f t="shared" ref="G22:G45" si="6">+J22*L22</f>
        <v>360000</v>
      </c>
      <c r="H22" s="63">
        <f t="shared" ref="H22:H35" si="7">+F22/J22</f>
        <v>360000</v>
      </c>
      <c r="I22" s="64">
        <v>0</v>
      </c>
      <c r="J22" s="65">
        <v>1</v>
      </c>
      <c r="K22" s="66">
        <v>1</v>
      </c>
      <c r="L22" s="67">
        <f t="shared" si="1"/>
        <v>360000</v>
      </c>
      <c r="M22" s="67">
        <f t="shared" si="2"/>
        <v>360000</v>
      </c>
      <c r="N22" s="68">
        <f t="shared" si="3"/>
        <v>360000</v>
      </c>
      <c r="O22" s="42"/>
      <c r="P22" s="28" t="s">
        <v>47</v>
      </c>
    </row>
    <row r="23" spans="1:16" s="13" customFormat="1" ht="15.75" x14ac:dyDescent="0.25">
      <c r="A23" s="27">
        <f t="shared" si="0"/>
        <v>19</v>
      </c>
      <c r="B23" s="60" t="s">
        <v>27</v>
      </c>
      <c r="C23" s="61">
        <v>903855</v>
      </c>
      <c r="D23" s="61"/>
      <c r="E23" s="62">
        <v>41892</v>
      </c>
      <c r="F23" s="63">
        <v>360000</v>
      </c>
      <c r="G23" s="64">
        <f t="shared" si="6"/>
        <v>360000</v>
      </c>
      <c r="H23" s="63">
        <f t="shared" si="7"/>
        <v>360000</v>
      </c>
      <c r="I23" s="64">
        <v>0</v>
      </c>
      <c r="J23" s="65">
        <v>1</v>
      </c>
      <c r="K23" s="66">
        <v>1</v>
      </c>
      <c r="L23" s="67">
        <f t="shared" si="1"/>
        <v>360000</v>
      </c>
      <c r="M23" s="67">
        <f t="shared" si="2"/>
        <v>360000</v>
      </c>
      <c r="N23" s="68">
        <f t="shared" si="3"/>
        <v>360000</v>
      </c>
      <c r="O23" s="28" t="s">
        <v>28</v>
      </c>
      <c r="P23" s="28" t="s">
        <v>48</v>
      </c>
    </row>
    <row r="24" spans="1:16" s="13" customFormat="1" ht="15.75" x14ac:dyDescent="0.25">
      <c r="A24" s="27">
        <f t="shared" si="0"/>
        <v>20</v>
      </c>
      <c r="B24" s="60" t="s">
        <v>27</v>
      </c>
      <c r="C24" s="61">
        <v>903855</v>
      </c>
      <c r="D24" s="61"/>
      <c r="E24" s="62">
        <v>41922</v>
      </c>
      <c r="F24" s="63">
        <v>360000</v>
      </c>
      <c r="G24" s="64">
        <f t="shared" si="6"/>
        <v>360000</v>
      </c>
      <c r="H24" s="63">
        <f t="shared" si="7"/>
        <v>360000</v>
      </c>
      <c r="I24" s="64">
        <v>0</v>
      </c>
      <c r="J24" s="65">
        <v>1</v>
      </c>
      <c r="K24" s="66">
        <v>1</v>
      </c>
      <c r="L24" s="67">
        <f t="shared" si="1"/>
        <v>360000</v>
      </c>
      <c r="M24" s="67">
        <f t="shared" si="2"/>
        <v>360000</v>
      </c>
      <c r="N24" s="68">
        <f t="shared" si="3"/>
        <v>360000</v>
      </c>
      <c r="O24" s="28"/>
      <c r="P24" s="28" t="s">
        <v>49</v>
      </c>
    </row>
    <row r="25" spans="1:16" s="13" customFormat="1" ht="15.75" x14ac:dyDescent="0.25">
      <c r="A25" s="27">
        <f t="shared" si="0"/>
        <v>21</v>
      </c>
      <c r="B25" s="60" t="s">
        <v>27</v>
      </c>
      <c r="C25" s="61">
        <v>903855</v>
      </c>
      <c r="D25" s="61"/>
      <c r="E25" s="73">
        <v>41953</v>
      </c>
      <c r="F25" s="63">
        <v>360000</v>
      </c>
      <c r="G25" s="64">
        <f t="shared" si="6"/>
        <v>360000</v>
      </c>
      <c r="H25" s="63">
        <f t="shared" si="7"/>
        <v>360000</v>
      </c>
      <c r="I25" s="64">
        <v>0</v>
      </c>
      <c r="J25" s="65">
        <v>1</v>
      </c>
      <c r="K25" s="66">
        <v>1</v>
      </c>
      <c r="L25" s="67">
        <f t="shared" si="1"/>
        <v>360000</v>
      </c>
      <c r="M25" s="67">
        <f t="shared" si="2"/>
        <v>360000</v>
      </c>
      <c r="N25" s="68">
        <f t="shared" si="3"/>
        <v>360000</v>
      </c>
      <c r="O25" s="28" t="s">
        <v>28</v>
      </c>
      <c r="P25" s="28" t="s">
        <v>50</v>
      </c>
    </row>
    <row r="26" spans="1:16" s="13" customFormat="1" ht="15.75" x14ac:dyDescent="0.25">
      <c r="A26" s="27">
        <f t="shared" si="0"/>
        <v>22</v>
      </c>
      <c r="B26" s="60" t="s">
        <v>27</v>
      </c>
      <c r="C26" s="61">
        <v>903855</v>
      </c>
      <c r="D26" s="61"/>
      <c r="E26" s="73">
        <v>41983</v>
      </c>
      <c r="F26" s="63">
        <v>360000</v>
      </c>
      <c r="G26" s="64">
        <f t="shared" si="6"/>
        <v>360000</v>
      </c>
      <c r="H26" s="63">
        <f t="shared" si="7"/>
        <v>360000</v>
      </c>
      <c r="I26" s="64">
        <v>0</v>
      </c>
      <c r="J26" s="65">
        <v>1</v>
      </c>
      <c r="K26" s="66">
        <v>1</v>
      </c>
      <c r="L26" s="67">
        <f t="shared" si="1"/>
        <v>360000</v>
      </c>
      <c r="M26" s="67">
        <f t="shared" si="2"/>
        <v>360000</v>
      </c>
      <c r="N26" s="68">
        <f t="shared" si="3"/>
        <v>360000</v>
      </c>
      <c r="O26" s="75" t="s">
        <v>51</v>
      </c>
      <c r="P26" s="28" t="s">
        <v>52</v>
      </c>
    </row>
    <row r="27" spans="1:16" s="13" customFormat="1" ht="15.75" x14ac:dyDescent="0.25">
      <c r="A27" s="27">
        <f t="shared" si="0"/>
        <v>23</v>
      </c>
      <c r="B27" s="60" t="s">
        <v>27</v>
      </c>
      <c r="C27" s="61">
        <v>903855</v>
      </c>
      <c r="D27" s="61"/>
      <c r="E27" s="69">
        <v>42014</v>
      </c>
      <c r="F27" s="63">
        <v>360000</v>
      </c>
      <c r="G27" s="64">
        <f t="shared" si="6"/>
        <v>360000</v>
      </c>
      <c r="H27" s="63">
        <f t="shared" si="7"/>
        <v>360000</v>
      </c>
      <c r="I27" s="64">
        <v>0</v>
      </c>
      <c r="J27" s="65">
        <v>1</v>
      </c>
      <c r="K27" s="66">
        <v>1</v>
      </c>
      <c r="L27" s="67">
        <f t="shared" si="1"/>
        <v>360000</v>
      </c>
      <c r="M27" s="67">
        <f t="shared" si="2"/>
        <v>360000</v>
      </c>
      <c r="N27" s="68">
        <f t="shared" si="3"/>
        <v>360000</v>
      </c>
      <c r="O27" s="28" t="s">
        <v>28</v>
      </c>
      <c r="P27" s="28" t="s">
        <v>53</v>
      </c>
    </row>
    <row r="28" spans="1:16" s="13" customFormat="1" ht="15.75" x14ac:dyDescent="0.25">
      <c r="A28" s="27">
        <f t="shared" si="0"/>
        <v>24</v>
      </c>
      <c r="B28" s="60" t="s">
        <v>27</v>
      </c>
      <c r="C28" s="61">
        <v>903855</v>
      </c>
      <c r="D28" s="61"/>
      <c r="E28" s="69">
        <v>42045</v>
      </c>
      <c r="F28" s="63">
        <v>360000</v>
      </c>
      <c r="G28" s="64">
        <f t="shared" si="6"/>
        <v>360000</v>
      </c>
      <c r="H28" s="63">
        <f t="shared" si="7"/>
        <v>360000</v>
      </c>
      <c r="I28" s="64">
        <v>0</v>
      </c>
      <c r="J28" s="65">
        <v>1</v>
      </c>
      <c r="K28" s="66">
        <v>1</v>
      </c>
      <c r="L28" s="67">
        <f t="shared" si="1"/>
        <v>360000</v>
      </c>
      <c r="M28" s="67">
        <f t="shared" si="2"/>
        <v>360000</v>
      </c>
      <c r="N28" s="68">
        <f t="shared" si="3"/>
        <v>360000</v>
      </c>
      <c r="O28" s="28" t="s">
        <v>28</v>
      </c>
      <c r="P28" s="28" t="s">
        <v>54</v>
      </c>
    </row>
    <row r="29" spans="1:16" s="13" customFormat="1" ht="15.75" x14ac:dyDescent="0.25">
      <c r="A29" s="27">
        <f t="shared" si="0"/>
        <v>25</v>
      </c>
      <c r="B29" s="60" t="s">
        <v>27</v>
      </c>
      <c r="C29" s="61">
        <v>903855</v>
      </c>
      <c r="D29" s="61"/>
      <c r="E29" s="69">
        <v>42073</v>
      </c>
      <c r="F29" s="63">
        <v>360000</v>
      </c>
      <c r="G29" s="64">
        <f t="shared" si="6"/>
        <v>360000</v>
      </c>
      <c r="H29" s="63">
        <f t="shared" si="7"/>
        <v>360000</v>
      </c>
      <c r="I29" s="64">
        <v>0</v>
      </c>
      <c r="J29" s="65">
        <v>1</v>
      </c>
      <c r="K29" s="66">
        <v>1</v>
      </c>
      <c r="L29" s="67">
        <f t="shared" si="1"/>
        <v>360000</v>
      </c>
      <c r="M29" s="67">
        <f t="shared" si="2"/>
        <v>360000</v>
      </c>
      <c r="N29" s="68">
        <f t="shared" si="3"/>
        <v>360000</v>
      </c>
      <c r="O29" s="28" t="s">
        <v>28</v>
      </c>
      <c r="P29" s="28" t="s">
        <v>55</v>
      </c>
    </row>
    <row r="30" spans="1:16" s="13" customFormat="1" ht="15.75" x14ac:dyDescent="0.25">
      <c r="A30" s="27">
        <f t="shared" si="0"/>
        <v>26</v>
      </c>
      <c r="B30" s="60" t="s">
        <v>27</v>
      </c>
      <c r="C30" s="61">
        <v>903855</v>
      </c>
      <c r="D30" s="61"/>
      <c r="E30" s="69">
        <v>42104</v>
      </c>
      <c r="F30" s="78">
        <v>360000</v>
      </c>
      <c r="G30" s="64">
        <f t="shared" si="6"/>
        <v>360000</v>
      </c>
      <c r="H30" s="63">
        <f t="shared" si="7"/>
        <v>360000</v>
      </c>
      <c r="I30" s="64">
        <v>0</v>
      </c>
      <c r="J30" s="65">
        <v>1</v>
      </c>
      <c r="K30" s="66">
        <v>1</v>
      </c>
      <c r="L30" s="67">
        <f t="shared" si="1"/>
        <v>360000</v>
      </c>
      <c r="M30" s="67">
        <f t="shared" si="2"/>
        <v>360000</v>
      </c>
      <c r="N30" s="68">
        <f t="shared" si="3"/>
        <v>360000</v>
      </c>
      <c r="O30" s="47"/>
      <c r="P30" s="28" t="s">
        <v>56</v>
      </c>
    </row>
    <row r="31" spans="1:16" s="13" customFormat="1" ht="15.75" x14ac:dyDescent="0.25">
      <c r="A31" s="27">
        <f t="shared" si="0"/>
        <v>27</v>
      </c>
      <c r="B31" s="60" t="s">
        <v>27</v>
      </c>
      <c r="C31" s="61">
        <v>903855</v>
      </c>
      <c r="D31" s="61"/>
      <c r="E31" s="76">
        <v>42134</v>
      </c>
      <c r="F31" s="63">
        <v>360000</v>
      </c>
      <c r="G31" s="64">
        <f t="shared" si="6"/>
        <v>360000</v>
      </c>
      <c r="H31" s="63">
        <f t="shared" si="7"/>
        <v>360000</v>
      </c>
      <c r="I31" s="64">
        <v>0</v>
      </c>
      <c r="J31" s="65">
        <v>1</v>
      </c>
      <c r="K31" s="66">
        <v>1</v>
      </c>
      <c r="L31" s="67">
        <f t="shared" si="1"/>
        <v>360000</v>
      </c>
      <c r="M31" s="67">
        <f t="shared" si="2"/>
        <v>360000</v>
      </c>
      <c r="N31" s="68">
        <f t="shared" si="3"/>
        <v>360000</v>
      </c>
      <c r="O31" s="28"/>
      <c r="P31" s="28" t="s">
        <v>57</v>
      </c>
    </row>
    <row r="32" spans="1:16" s="13" customFormat="1" ht="15.75" x14ac:dyDescent="0.25">
      <c r="A32" s="27">
        <f t="shared" si="0"/>
        <v>28</v>
      </c>
      <c r="B32" s="60" t="s">
        <v>27</v>
      </c>
      <c r="C32" s="61">
        <v>903855</v>
      </c>
      <c r="D32" s="61"/>
      <c r="E32" s="76">
        <v>42165</v>
      </c>
      <c r="F32" s="63">
        <v>360000</v>
      </c>
      <c r="G32" s="74">
        <f t="shared" si="6"/>
        <v>360000</v>
      </c>
      <c r="H32" s="63">
        <f t="shared" si="7"/>
        <v>360000</v>
      </c>
      <c r="I32" s="77">
        <v>0</v>
      </c>
      <c r="J32" s="66">
        <v>1</v>
      </c>
      <c r="K32" s="66">
        <v>1</v>
      </c>
      <c r="L32" s="67">
        <f t="shared" si="1"/>
        <v>360000</v>
      </c>
      <c r="M32" s="67">
        <f t="shared" si="2"/>
        <v>360000</v>
      </c>
      <c r="N32" s="68">
        <f t="shared" si="3"/>
        <v>360000</v>
      </c>
      <c r="O32" s="28" t="s">
        <v>28</v>
      </c>
      <c r="P32" s="28" t="s">
        <v>41</v>
      </c>
    </row>
    <row r="33" spans="1:24" s="13" customFormat="1" ht="15.75" x14ac:dyDescent="0.25">
      <c r="A33" s="27">
        <f t="shared" si="0"/>
        <v>29</v>
      </c>
      <c r="B33" s="60" t="s">
        <v>27</v>
      </c>
      <c r="C33" s="61">
        <v>903855</v>
      </c>
      <c r="D33" s="61"/>
      <c r="E33" s="76">
        <v>42195</v>
      </c>
      <c r="F33" s="63">
        <v>360000</v>
      </c>
      <c r="G33" s="74">
        <f t="shared" si="6"/>
        <v>360000</v>
      </c>
      <c r="H33" s="63">
        <f t="shared" si="7"/>
        <v>360000</v>
      </c>
      <c r="I33" s="77">
        <v>0</v>
      </c>
      <c r="J33" s="66">
        <v>1</v>
      </c>
      <c r="K33" s="66">
        <v>1</v>
      </c>
      <c r="L33" s="67">
        <f t="shared" si="1"/>
        <v>360000</v>
      </c>
      <c r="M33" s="67">
        <f t="shared" si="2"/>
        <v>360000</v>
      </c>
      <c r="N33" s="68">
        <f t="shared" si="3"/>
        <v>360000</v>
      </c>
      <c r="O33" s="47" t="s">
        <v>58</v>
      </c>
      <c r="P33" s="28" t="s">
        <v>59</v>
      </c>
    </row>
    <row r="34" spans="1:24" s="13" customFormat="1" ht="15.75" x14ac:dyDescent="0.25">
      <c r="A34" s="27">
        <f t="shared" si="0"/>
        <v>30</v>
      </c>
      <c r="B34" s="60" t="s">
        <v>27</v>
      </c>
      <c r="C34" s="61">
        <v>903855</v>
      </c>
      <c r="D34" s="61"/>
      <c r="E34" s="76">
        <v>42226</v>
      </c>
      <c r="F34" s="63">
        <v>360000</v>
      </c>
      <c r="G34" s="74">
        <f t="shared" si="6"/>
        <v>360000</v>
      </c>
      <c r="H34" s="63">
        <f t="shared" si="7"/>
        <v>360000</v>
      </c>
      <c r="I34" s="77">
        <v>0</v>
      </c>
      <c r="J34" s="66">
        <v>1</v>
      </c>
      <c r="K34" s="66">
        <v>1</v>
      </c>
      <c r="L34" s="67">
        <f t="shared" si="1"/>
        <v>360000</v>
      </c>
      <c r="M34" s="67">
        <f t="shared" si="2"/>
        <v>360000</v>
      </c>
      <c r="N34" s="68">
        <f t="shared" si="3"/>
        <v>360000</v>
      </c>
      <c r="O34" s="47" t="s">
        <v>60</v>
      </c>
      <c r="P34" s="28" t="s">
        <v>61</v>
      </c>
    </row>
    <row r="35" spans="1:24" s="13" customFormat="1" ht="15.75" x14ac:dyDescent="0.25">
      <c r="A35" s="27">
        <f t="shared" si="0"/>
        <v>31</v>
      </c>
      <c r="B35" s="79" t="s">
        <v>27</v>
      </c>
      <c r="C35" s="80">
        <v>903855</v>
      </c>
      <c r="D35" s="80"/>
      <c r="E35" s="81">
        <v>42257</v>
      </c>
      <c r="F35" s="82">
        <v>360000</v>
      </c>
      <c r="G35" s="83">
        <f t="shared" si="6"/>
        <v>360000</v>
      </c>
      <c r="H35" s="82">
        <f t="shared" si="7"/>
        <v>360000</v>
      </c>
      <c r="I35" s="84">
        <v>0</v>
      </c>
      <c r="J35" s="85">
        <v>1</v>
      </c>
      <c r="K35" s="85">
        <v>1</v>
      </c>
      <c r="L35" s="86">
        <f t="shared" si="1"/>
        <v>360000</v>
      </c>
      <c r="M35" s="86">
        <f t="shared" si="2"/>
        <v>360000</v>
      </c>
      <c r="N35" s="87">
        <f t="shared" si="3"/>
        <v>360000</v>
      </c>
      <c r="O35" s="59"/>
      <c r="P35" s="59" t="s">
        <v>62</v>
      </c>
    </row>
    <row r="36" spans="1:24" ht="15.75" x14ac:dyDescent="0.25">
      <c r="A36" s="27">
        <f t="shared" si="0"/>
        <v>32</v>
      </c>
      <c r="B36" s="89" t="s">
        <v>63</v>
      </c>
      <c r="C36" s="90" t="s">
        <v>64</v>
      </c>
      <c r="D36" s="90"/>
      <c r="E36" s="91">
        <v>42195</v>
      </c>
      <c r="F36" s="92">
        <f>360000-14415</f>
        <v>345585</v>
      </c>
      <c r="G36" s="93">
        <f t="shared" si="6"/>
        <v>345585</v>
      </c>
      <c r="H36" s="94">
        <f>+F36/J36</f>
        <v>345585</v>
      </c>
      <c r="I36" s="95">
        <v>0</v>
      </c>
      <c r="J36" s="96">
        <v>1</v>
      </c>
      <c r="K36" s="96">
        <v>1</v>
      </c>
      <c r="L36" s="97">
        <f t="shared" si="1"/>
        <v>345585</v>
      </c>
      <c r="M36" s="40">
        <f t="shared" si="2"/>
        <v>345585</v>
      </c>
      <c r="N36" s="72">
        <f>+H36*K36</f>
        <v>345585</v>
      </c>
      <c r="O36" s="98"/>
      <c r="P36" s="98" t="s">
        <v>65</v>
      </c>
    </row>
    <row r="37" spans="1:24" ht="15.75" x14ac:dyDescent="0.25">
      <c r="A37" s="27">
        <f t="shared" si="0"/>
        <v>33</v>
      </c>
      <c r="B37" s="89" t="s">
        <v>63</v>
      </c>
      <c r="C37" s="90" t="s">
        <v>64</v>
      </c>
      <c r="D37" s="90"/>
      <c r="E37" s="91">
        <v>42226</v>
      </c>
      <c r="F37" s="92">
        <v>360000</v>
      </c>
      <c r="G37" s="93">
        <f t="shared" si="6"/>
        <v>360000</v>
      </c>
      <c r="H37" s="94">
        <f>+F37/J37</f>
        <v>360000</v>
      </c>
      <c r="I37" s="95">
        <v>0</v>
      </c>
      <c r="J37" s="96">
        <v>1</v>
      </c>
      <c r="K37" s="96">
        <v>1</v>
      </c>
      <c r="L37" s="97">
        <f t="shared" si="1"/>
        <v>360000</v>
      </c>
      <c r="M37" s="40">
        <f t="shared" si="2"/>
        <v>360000</v>
      </c>
      <c r="N37" s="72">
        <f>+H37*K37</f>
        <v>360000</v>
      </c>
      <c r="O37" s="101"/>
      <c r="P37" s="98" t="s">
        <v>66</v>
      </c>
    </row>
    <row r="38" spans="1:24" ht="15.75" x14ac:dyDescent="0.25">
      <c r="A38" s="27">
        <f t="shared" si="0"/>
        <v>34</v>
      </c>
      <c r="B38" s="89" t="s">
        <v>63</v>
      </c>
      <c r="C38" s="90" t="s">
        <v>64</v>
      </c>
      <c r="D38" s="90"/>
      <c r="E38" s="102">
        <v>42257</v>
      </c>
      <c r="F38" s="103">
        <v>360000</v>
      </c>
      <c r="G38" s="93">
        <f t="shared" si="6"/>
        <v>360000</v>
      </c>
      <c r="H38" s="94">
        <f>+F38/J38</f>
        <v>360000</v>
      </c>
      <c r="I38" s="95">
        <v>0</v>
      </c>
      <c r="J38" s="96">
        <v>1</v>
      </c>
      <c r="K38" s="96">
        <v>1</v>
      </c>
      <c r="L38" s="97">
        <f t="shared" si="1"/>
        <v>360000</v>
      </c>
      <c r="M38" s="40">
        <f t="shared" si="2"/>
        <v>360000</v>
      </c>
      <c r="N38" s="72">
        <f>+H38*K38</f>
        <v>360000</v>
      </c>
      <c r="O38" s="101"/>
      <c r="P38" s="98" t="s">
        <v>67</v>
      </c>
    </row>
    <row r="39" spans="1:24" ht="15.75" x14ac:dyDescent="0.25">
      <c r="A39" s="27">
        <f t="shared" si="0"/>
        <v>35</v>
      </c>
      <c r="B39" s="89" t="s">
        <v>63</v>
      </c>
      <c r="C39" s="90" t="s">
        <v>64</v>
      </c>
      <c r="D39" s="90"/>
      <c r="E39" s="102">
        <v>41815</v>
      </c>
      <c r="F39" s="104">
        <f>25000200+625005+4374795</f>
        <v>30000000</v>
      </c>
      <c r="G39" s="104">
        <f t="shared" si="6"/>
        <v>42960600</v>
      </c>
      <c r="H39" s="95">
        <v>833350</v>
      </c>
      <c r="I39" s="104">
        <f>+F39*1.2%</f>
        <v>360000</v>
      </c>
      <c r="J39" s="96">
        <v>36</v>
      </c>
      <c r="K39" s="96">
        <f>23+1</f>
        <v>24</v>
      </c>
      <c r="L39" s="105">
        <f t="shared" si="1"/>
        <v>1193350</v>
      </c>
      <c r="M39" s="40">
        <f t="shared" si="2"/>
        <v>28640400</v>
      </c>
      <c r="N39" s="68">
        <f>+H39*K39-(5000000)-(2000000)-(2000000)</f>
        <v>11000400</v>
      </c>
      <c r="O39" s="106" t="s">
        <v>68</v>
      </c>
      <c r="P39" s="107" t="s">
        <v>69</v>
      </c>
    </row>
    <row r="40" spans="1:24" ht="15.75" x14ac:dyDescent="0.25">
      <c r="A40" s="27">
        <f t="shared" si="0"/>
        <v>36</v>
      </c>
      <c r="B40" s="109" t="s">
        <v>70</v>
      </c>
      <c r="C40" s="108">
        <v>330817</v>
      </c>
      <c r="D40" s="110" t="s">
        <v>71</v>
      </c>
      <c r="E40" s="31">
        <v>42949</v>
      </c>
      <c r="F40" s="111">
        <f>21985000+900000</f>
        <v>22885000</v>
      </c>
      <c r="G40" s="111">
        <f t="shared" si="6"/>
        <v>29508000</v>
      </c>
      <c r="H40" s="111">
        <v>954880</v>
      </c>
      <c r="I40" s="111">
        <f>+F40*1.2%</f>
        <v>274620</v>
      </c>
      <c r="J40" s="108">
        <v>24</v>
      </c>
      <c r="K40" s="27">
        <f>17</f>
        <v>17</v>
      </c>
      <c r="L40" s="112">
        <f t="shared" si="1"/>
        <v>1229500</v>
      </c>
      <c r="M40" s="113">
        <f t="shared" si="2"/>
        <v>20901500</v>
      </c>
      <c r="N40" s="114">
        <f>F40-(H40*7)</f>
        <v>16200840</v>
      </c>
      <c r="O40" s="115" t="s">
        <v>72</v>
      </c>
      <c r="P40" s="116" t="s">
        <v>73</v>
      </c>
    </row>
    <row r="41" spans="1:24" ht="15.75" x14ac:dyDescent="0.25">
      <c r="A41" s="27">
        <f t="shared" si="0"/>
        <v>37</v>
      </c>
      <c r="B41" s="89" t="s">
        <v>74</v>
      </c>
      <c r="C41" s="90">
        <v>897708</v>
      </c>
      <c r="D41" s="90"/>
      <c r="E41" s="117">
        <v>40913</v>
      </c>
      <c r="F41" s="94">
        <f>11666900+291673+75484+2965943</f>
        <v>15000000</v>
      </c>
      <c r="G41" s="95">
        <f t="shared" si="6"/>
        <v>19680000</v>
      </c>
      <c r="H41" s="94">
        <f>F41/J41</f>
        <v>625000</v>
      </c>
      <c r="I41" s="104">
        <f>+F41*1.3%</f>
        <v>195000.00000000003</v>
      </c>
      <c r="J41" s="118">
        <v>24</v>
      </c>
      <c r="K41" s="96">
        <f>11</f>
        <v>11</v>
      </c>
      <c r="L41" s="67">
        <f t="shared" si="1"/>
        <v>820000</v>
      </c>
      <c r="M41" s="67">
        <f t="shared" si="2"/>
        <v>9020000</v>
      </c>
      <c r="N41" s="67">
        <f>8125000-305000-(636755)-(211547)-(1273000)-625000</f>
        <v>5073698</v>
      </c>
      <c r="O41" s="101" t="s">
        <v>75</v>
      </c>
      <c r="P41" s="98" t="s">
        <v>69</v>
      </c>
    </row>
    <row r="42" spans="1:24" ht="15.75" x14ac:dyDescent="0.25">
      <c r="A42" s="27">
        <f t="shared" si="0"/>
        <v>38</v>
      </c>
      <c r="B42" s="119" t="s">
        <v>76</v>
      </c>
      <c r="C42" s="120">
        <v>981316</v>
      </c>
      <c r="D42" s="120"/>
      <c r="E42" s="62">
        <v>41122</v>
      </c>
      <c r="F42" s="63">
        <v>94390</v>
      </c>
      <c r="G42" s="64">
        <f t="shared" si="6"/>
        <v>94390</v>
      </c>
      <c r="H42" s="71">
        <f>+F42/J42</f>
        <v>94390</v>
      </c>
      <c r="I42" s="64">
        <v>0</v>
      </c>
      <c r="J42" s="65">
        <v>1</v>
      </c>
      <c r="K42" s="66">
        <v>1</v>
      </c>
      <c r="L42" s="67">
        <f t="shared" si="1"/>
        <v>94390</v>
      </c>
      <c r="M42" s="67">
        <f t="shared" si="2"/>
        <v>94390</v>
      </c>
      <c r="N42" s="67">
        <f>+H42*K42</f>
        <v>94390</v>
      </c>
      <c r="O42" s="121" t="s">
        <v>77</v>
      </c>
      <c r="P42" s="98" t="s">
        <v>78</v>
      </c>
    </row>
    <row r="43" spans="1:24" ht="15.75" x14ac:dyDescent="0.25">
      <c r="A43" s="27">
        <f t="shared" si="0"/>
        <v>39</v>
      </c>
      <c r="B43" s="119" t="s">
        <v>76</v>
      </c>
      <c r="C43" s="120">
        <v>981316</v>
      </c>
      <c r="D43" s="120"/>
      <c r="E43" s="62">
        <v>41163</v>
      </c>
      <c r="F43" s="64">
        <v>144950</v>
      </c>
      <c r="G43" s="64">
        <f t="shared" si="6"/>
        <v>144950</v>
      </c>
      <c r="H43" s="71">
        <f>+F43/J43</f>
        <v>144950</v>
      </c>
      <c r="I43" s="64">
        <v>0</v>
      </c>
      <c r="J43" s="65">
        <v>1</v>
      </c>
      <c r="K43" s="66">
        <v>1</v>
      </c>
      <c r="L43" s="67">
        <f t="shared" si="1"/>
        <v>144950</v>
      </c>
      <c r="M43" s="67">
        <f t="shared" si="2"/>
        <v>144950</v>
      </c>
      <c r="N43" s="67">
        <f>+H43*K43</f>
        <v>144950</v>
      </c>
      <c r="O43" s="121" t="s">
        <v>77</v>
      </c>
      <c r="P43" s="122" t="s">
        <v>79</v>
      </c>
    </row>
    <row r="44" spans="1:24" s="13" customFormat="1" ht="15.75" x14ac:dyDescent="0.25">
      <c r="A44" s="27">
        <f t="shared" si="0"/>
        <v>40</v>
      </c>
      <c r="B44" s="60" t="s">
        <v>76</v>
      </c>
      <c r="C44" s="61">
        <v>981316</v>
      </c>
      <c r="D44" s="61"/>
      <c r="E44" s="69">
        <v>40561</v>
      </c>
      <c r="F44" s="63">
        <f>5041422+6108578</f>
        <v>11150000</v>
      </c>
      <c r="G44" s="64">
        <f t="shared" si="6"/>
        <v>16368300</v>
      </c>
      <c r="H44" s="71">
        <v>309725</v>
      </c>
      <c r="I44" s="123">
        <f>+F44*1.3%</f>
        <v>144950</v>
      </c>
      <c r="J44" s="65">
        <v>36</v>
      </c>
      <c r="K44" s="66">
        <f>23+1</f>
        <v>24</v>
      </c>
      <c r="L44" s="67">
        <f t="shared" si="1"/>
        <v>454675</v>
      </c>
      <c r="M44" s="67">
        <f t="shared" si="2"/>
        <v>10912200</v>
      </c>
      <c r="N44" s="67">
        <f>+H44*K44-(460238)-(122680)-(103819)</f>
        <v>6746663</v>
      </c>
      <c r="O44" s="107" t="s">
        <v>77</v>
      </c>
      <c r="P44" s="98" t="s">
        <v>80</v>
      </c>
      <c r="Q44" s="2"/>
      <c r="R44" s="2"/>
      <c r="S44" s="2"/>
      <c r="T44" s="2"/>
      <c r="U44" s="2"/>
      <c r="V44" s="2"/>
      <c r="W44" s="2"/>
      <c r="X44" s="2"/>
    </row>
    <row r="45" spans="1:24" s="13" customFormat="1" ht="15.75" x14ac:dyDescent="0.25">
      <c r="A45" s="27">
        <f t="shared" si="0"/>
        <v>41</v>
      </c>
      <c r="B45" s="124" t="s">
        <v>81</v>
      </c>
      <c r="C45" s="125" t="s">
        <v>82</v>
      </c>
      <c r="D45" s="126" t="s">
        <v>83</v>
      </c>
      <c r="E45" s="91">
        <v>42941</v>
      </c>
      <c r="F45" s="127">
        <f>26675000+100000</f>
        <v>26775000</v>
      </c>
      <c r="G45" s="127">
        <f t="shared" si="6"/>
        <v>38341800</v>
      </c>
      <c r="H45" s="127">
        <f>+F45/J45</f>
        <v>743750</v>
      </c>
      <c r="I45" s="127">
        <f>+F45*1.2%</f>
        <v>321300</v>
      </c>
      <c r="J45" s="128">
        <v>36</v>
      </c>
      <c r="K45" s="96">
        <f>30+1</f>
        <v>31</v>
      </c>
      <c r="L45" s="112">
        <f t="shared" si="1"/>
        <v>1065050</v>
      </c>
      <c r="M45" s="111">
        <f t="shared" si="2"/>
        <v>33016550</v>
      </c>
      <c r="N45" s="111">
        <f>+H45*K45</f>
        <v>23056250</v>
      </c>
      <c r="O45" s="129" t="s">
        <v>84</v>
      </c>
      <c r="P45" s="130" t="s">
        <v>85</v>
      </c>
    </row>
    <row r="46" spans="1:24" s="13" customFormat="1" ht="23.25" customHeight="1" x14ac:dyDescent="0.25">
      <c r="A46" s="27">
        <f t="shared" si="0"/>
        <v>42</v>
      </c>
      <c r="B46" s="134" t="s">
        <v>88</v>
      </c>
      <c r="C46" s="135" t="s">
        <v>89</v>
      </c>
      <c r="D46" s="62"/>
      <c r="E46" s="62">
        <v>41588</v>
      </c>
      <c r="F46" s="136">
        <v>61168</v>
      </c>
      <c r="G46" s="64">
        <f t="shared" ref="G46:G53" si="8">+J46*L46</f>
        <v>61168</v>
      </c>
      <c r="H46" s="63">
        <f t="shared" ref="H46:H53" si="9">+F46/J46</f>
        <v>61168</v>
      </c>
      <c r="I46" s="64">
        <v>0</v>
      </c>
      <c r="J46" s="65">
        <v>1</v>
      </c>
      <c r="K46" s="66">
        <v>1</v>
      </c>
      <c r="L46" s="67">
        <f t="shared" ref="L46:L53" si="10">+H46+I46</f>
        <v>61168</v>
      </c>
      <c r="M46" s="67">
        <f>+H46*K46</f>
        <v>61168</v>
      </c>
      <c r="N46" s="67">
        <f>+H46*K46</f>
        <v>61168</v>
      </c>
      <c r="O46" s="137" t="s">
        <v>90</v>
      </c>
      <c r="P46" s="28" t="s">
        <v>91</v>
      </c>
      <c r="Q46" s="2"/>
    </row>
    <row r="47" spans="1:24" s="13" customFormat="1" ht="23.25" customHeight="1" x14ac:dyDescent="0.25">
      <c r="A47" s="27">
        <f t="shared" si="0"/>
        <v>43</v>
      </c>
      <c r="B47" s="134" t="s">
        <v>88</v>
      </c>
      <c r="C47" s="135" t="s">
        <v>89</v>
      </c>
      <c r="D47" s="62"/>
      <c r="E47" s="62">
        <v>41618</v>
      </c>
      <c r="F47" s="63">
        <v>61168</v>
      </c>
      <c r="G47" s="64">
        <f t="shared" si="8"/>
        <v>61168</v>
      </c>
      <c r="H47" s="63">
        <f t="shared" si="9"/>
        <v>61168</v>
      </c>
      <c r="I47" s="64">
        <v>0</v>
      </c>
      <c r="J47" s="65">
        <v>1</v>
      </c>
      <c r="K47" s="66">
        <v>1</v>
      </c>
      <c r="L47" s="67">
        <f t="shared" si="10"/>
        <v>61168</v>
      </c>
      <c r="M47" s="67">
        <f t="shared" ref="M47:M53" si="11">+K47*L47</f>
        <v>61168</v>
      </c>
      <c r="N47" s="67">
        <f>+G47*K47</f>
        <v>61168</v>
      </c>
      <c r="O47" s="137" t="s">
        <v>90</v>
      </c>
      <c r="P47" s="28" t="s">
        <v>92</v>
      </c>
    </row>
    <row r="48" spans="1:24" s="13" customFormat="1" ht="23.25" customHeight="1" x14ac:dyDescent="0.25">
      <c r="A48" s="27">
        <f t="shared" si="0"/>
        <v>44</v>
      </c>
      <c r="B48" s="134" t="s">
        <v>88</v>
      </c>
      <c r="C48" s="135" t="s">
        <v>89</v>
      </c>
      <c r="D48" s="69"/>
      <c r="E48" s="69">
        <v>41649</v>
      </c>
      <c r="F48" s="138">
        <v>61168</v>
      </c>
      <c r="G48" s="64">
        <f t="shared" si="8"/>
        <v>61168</v>
      </c>
      <c r="H48" s="71">
        <f t="shared" si="9"/>
        <v>61168</v>
      </c>
      <c r="I48" s="64">
        <v>0</v>
      </c>
      <c r="J48" s="65">
        <v>1</v>
      </c>
      <c r="K48" s="66">
        <v>1</v>
      </c>
      <c r="L48" s="67">
        <f t="shared" si="10"/>
        <v>61168</v>
      </c>
      <c r="M48" s="67">
        <f t="shared" si="11"/>
        <v>61168</v>
      </c>
      <c r="N48" s="67">
        <f t="shared" ref="N48:N53" si="12">+H48*K48</f>
        <v>61168</v>
      </c>
      <c r="O48" s="137" t="s">
        <v>90</v>
      </c>
      <c r="P48" s="42" t="s">
        <v>93</v>
      </c>
    </row>
    <row r="49" spans="1:27" s="13" customFormat="1" ht="23.25" customHeight="1" x14ac:dyDescent="0.25">
      <c r="A49" s="27">
        <f t="shared" si="0"/>
        <v>45</v>
      </c>
      <c r="B49" s="134" t="s">
        <v>88</v>
      </c>
      <c r="C49" s="135" t="s">
        <v>89</v>
      </c>
      <c r="D49" s="69"/>
      <c r="E49" s="69">
        <v>41680</v>
      </c>
      <c r="F49" s="63">
        <v>61168</v>
      </c>
      <c r="G49" s="64">
        <f t="shared" si="8"/>
        <v>61168</v>
      </c>
      <c r="H49" s="71">
        <f t="shared" si="9"/>
        <v>61168</v>
      </c>
      <c r="I49" s="64">
        <v>0</v>
      </c>
      <c r="J49" s="65">
        <v>1</v>
      </c>
      <c r="K49" s="66">
        <v>1</v>
      </c>
      <c r="L49" s="67">
        <f t="shared" si="10"/>
        <v>61168</v>
      </c>
      <c r="M49" s="67">
        <f t="shared" si="11"/>
        <v>61168</v>
      </c>
      <c r="N49" s="67">
        <f t="shared" si="12"/>
        <v>61168</v>
      </c>
      <c r="O49" s="137"/>
      <c r="P49" s="42" t="s">
        <v>94</v>
      </c>
    </row>
    <row r="50" spans="1:27" s="13" customFormat="1" ht="23.25" customHeight="1" x14ac:dyDescent="0.25">
      <c r="A50" s="27">
        <f t="shared" si="0"/>
        <v>46</v>
      </c>
      <c r="B50" s="134" t="s">
        <v>88</v>
      </c>
      <c r="C50" s="135" t="s">
        <v>89</v>
      </c>
      <c r="D50" s="69"/>
      <c r="E50" s="69">
        <v>41708</v>
      </c>
      <c r="F50" s="63">
        <v>61168</v>
      </c>
      <c r="G50" s="64">
        <f t="shared" si="8"/>
        <v>61168</v>
      </c>
      <c r="H50" s="71">
        <f t="shared" si="9"/>
        <v>61168</v>
      </c>
      <c r="I50" s="64">
        <v>0</v>
      </c>
      <c r="J50" s="65">
        <v>1</v>
      </c>
      <c r="K50" s="66">
        <v>1</v>
      </c>
      <c r="L50" s="67">
        <f t="shared" si="10"/>
        <v>61168</v>
      </c>
      <c r="M50" s="67">
        <f t="shared" si="11"/>
        <v>61168</v>
      </c>
      <c r="N50" s="67">
        <f t="shared" si="12"/>
        <v>61168</v>
      </c>
      <c r="O50" s="137" t="s">
        <v>90</v>
      </c>
      <c r="P50" s="42" t="s">
        <v>95</v>
      </c>
    </row>
    <row r="51" spans="1:27" s="13" customFormat="1" ht="23.25" customHeight="1" x14ac:dyDescent="0.25">
      <c r="A51" s="27">
        <f t="shared" si="0"/>
        <v>47</v>
      </c>
      <c r="B51" s="134" t="s">
        <v>88</v>
      </c>
      <c r="C51" s="135" t="s">
        <v>89</v>
      </c>
      <c r="D51" s="62"/>
      <c r="E51" s="62">
        <v>41739</v>
      </c>
      <c r="F51" s="63">
        <v>61168</v>
      </c>
      <c r="G51" s="64">
        <f t="shared" si="8"/>
        <v>61168</v>
      </c>
      <c r="H51" s="71">
        <f t="shared" si="9"/>
        <v>61168</v>
      </c>
      <c r="I51" s="64">
        <v>0</v>
      </c>
      <c r="J51" s="65">
        <v>1</v>
      </c>
      <c r="K51" s="66">
        <v>1</v>
      </c>
      <c r="L51" s="67">
        <f t="shared" si="10"/>
        <v>61168</v>
      </c>
      <c r="M51" s="67">
        <f t="shared" si="11"/>
        <v>61168</v>
      </c>
      <c r="N51" s="67">
        <f t="shared" si="12"/>
        <v>61168</v>
      </c>
      <c r="O51" s="139" t="s">
        <v>90</v>
      </c>
      <c r="P51" s="42" t="s">
        <v>96</v>
      </c>
    </row>
    <row r="52" spans="1:27" s="13" customFormat="1" ht="23.25" customHeight="1" x14ac:dyDescent="0.25">
      <c r="A52" s="27">
        <f t="shared" si="0"/>
        <v>48</v>
      </c>
      <c r="B52" s="134" t="s">
        <v>88</v>
      </c>
      <c r="C52" s="135" t="s">
        <v>89</v>
      </c>
      <c r="D52" s="69"/>
      <c r="E52" s="69">
        <v>41769</v>
      </c>
      <c r="F52" s="63">
        <v>61168</v>
      </c>
      <c r="G52" s="64">
        <f t="shared" si="8"/>
        <v>61168</v>
      </c>
      <c r="H52" s="71">
        <f t="shared" si="9"/>
        <v>61168</v>
      </c>
      <c r="I52" s="64">
        <v>0</v>
      </c>
      <c r="J52" s="65">
        <v>1</v>
      </c>
      <c r="K52" s="66">
        <v>1</v>
      </c>
      <c r="L52" s="67">
        <f t="shared" si="10"/>
        <v>61168</v>
      </c>
      <c r="M52" s="67">
        <f t="shared" si="11"/>
        <v>61168</v>
      </c>
      <c r="N52" s="140">
        <f t="shared" si="12"/>
        <v>61168</v>
      </c>
      <c r="O52" s="137" t="s">
        <v>90</v>
      </c>
      <c r="P52" s="42" t="s">
        <v>97</v>
      </c>
    </row>
    <row r="53" spans="1:27" s="13" customFormat="1" ht="23.25" customHeight="1" x14ac:dyDescent="0.25">
      <c r="A53" s="27">
        <f t="shared" si="0"/>
        <v>49</v>
      </c>
      <c r="B53" s="134" t="s">
        <v>88</v>
      </c>
      <c r="C53" s="135" t="s">
        <v>89</v>
      </c>
      <c r="D53" s="69"/>
      <c r="E53" s="69">
        <v>41800</v>
      </c>
      <c r="F53" s="63">
        <v>61168</v>
      </c>
      <c r="G53" s="64">
        <f t="shared" si="8"/>
        <v>61168</v>
      </c>
      <c r="H53" s="71">
        <f t="shared" si="9"/>
        <v>61168</v>
      </c>
      <c r="I53" s="64">
        <v>0</v>
      </c>
      <c r="J53" s="65">
        <v>1</v>
      </c>
      <c r="K53" s="66">
        <v>1</v>
      </c>
      <c r="L53" s="67">
        <f t="shared" si="10"/>
        <v>61168</v>
      </c>
      <c r="M53" s="67">
        <f t="shared" si="11"/>
        <v>61168</v>
      </c>
      <c r="N53" s="140">
        <f t="shared" si="12"/>
        <v>61168</v>
      </c>
      <c r="O53" s="137" t="s">
        <v>90</v>
      </c>
      <c r="P53" s="42" t="s">
        <v>98</v>
      </c>
    </row>
    <row r="54" spans="1:27" s="13" customFormat="1" ht="15.75" x14ac:dyDescent="0.25">
      <c r="A54" s="27">
        <f t="shared" si="0"/>
        <v>50</v>
      </c>
      <c r="B54" s="134" t="s">
        <v>88</v>
      </c>
      <c r="C54" s="135" t="s">
        <v>89</v>
      </c>
      <c r="D54" s="62"/>
      <c r="E54" s="62">
        <v>41739</v>
      </c>
      <c r="F54" s="63">
        <v>112065</v>
      </c>
      <c r="G54" s="64">
        <f>+J54*L54</f>
        <v>112065</v>
      </c>
      <c r="H54" s="71">
        <f>+F54/J54</f>
        <v>112065</v>
      </c>
      <c r="I54" s="64">
        <v>0</v>
      </c>
      <c r="J54" s="65">
        <v>1</v>
      </c>
      <c r="K54" s="66">
        <v>1</v>
      </c>
      <c r="L54" s="67">
        <f>+H54+I54</f>
        <v>112065</v>
      </c>
      <c r="M54" s="67">
        <f>+K54*L54</f>
        <v>112065</v>
      </c>
      <c r="N54" s="67">
        <f>+H54*K54</f>
        <v>112065</v>
      </c>
      <c r="O54" s="137" t="s">
        <v>90</v>
      </c>
      <c r="P54" s="42" t="s">
        <v>99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s="13" customFormat="1" ht="15.75" x14ac:dyDescent="0.25">
      <c r="A55" s="27">
        <f t="shared" si="0"/>
        <v>51</v>
      </c>
      <c r="B55" s="134" t="s">
        <v>88</v>
      </c>
      <c r="C55" s="135" t="s">
        <v>89</v>
      </c>
      <c r="D55" s="69"/>
      <c r="E55" s="69">
        <v>41769</v>
      </c>
      <c r="F55" s="63">
        <v>195000.00000000003</v>
      </c>
      <c r="G55" s="64">
        <f>+J55*L55</f>
        <v>195000.00000000003</v>
      </c>
      <c r="H55" s="71">
        <f>+F55/J55</f>
        <v>195000.00000000003</v>
      </c>
      <c r="I55" s="64">
        <v>0</v>
      </c>
      <c r="J55" s="65">
        <v>1</v>
      </c>
      <c r="K55" s="66">
        <v>1</v>
      </c>
      <c r="L55" s="67">
        <f>+H55+I55</f>
        <v>195000.00000000003</v>
      </c>
      <c r="M55" s="67">
        <f>+K55*L55</f>
        <v>195000.00000000003</v>
      </c>
      <c r="N55" s="67">
        <f>+H55*K55</f>
        <v>195000.00000000003</v>
      </c>
      <c r="O55" s="137" t="s">
        <v>90</v>
      </c>
      <c r="P55" s="42" t="s">
        <v>100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s="13" customFormat="1" ht="15.75" x14ac:dyDescent="0.25">
      <c r="A56" s="27">
        <f t="shared" si="0"/>
        <v>52</v>
      </c>
      <c r="B56" s="134" t="s">
        <v>88</v>
      </c>
      <c r="C56" s="135" t="s">
        <v>89</v>
      </c>
      <c r="D56" s="69"/>
      <c r="E56" s="69">
        <v>41800</v>
      </c>
      <c r="F56" s="63">
        <v>195000.00000000003</v>
      </c>
      <c r="G56" s="64">
        <f>+J56*L56</f>
        <v>195000.00000000003</v>
      </c>
      <c r="H56" s="71">
        <f>+F56/J56</f>
        <v>195000.00000000003</v>
      </c>
      <c r="I56" s="64">
        <v>0</v>
      </c>
      <c r="J56" s="65">
        <v>1</v>
      </c>
      <c r="K56" s="66">
        <v>1</v>
      </c>
      <c r="L56" s="67">
        <f>+H56+I56</f>
        <v>195000.00000000003</v>
      </c>
      <c r="M56" s="67">
        <f>+K56*L56</f>
        <v>195000.00000000003</v>
      </c>
      <c r="N56" s="67">
        <f>+H56*K56</f>
        <v>195000.00000000003</v>
      </c>
      <c r="O56" s="137" t="s">
        <v>90</v>
      </c>
      <c r="P56" s="42" t="s">
        <v>101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view="pageBreakPreview" topLeftCell="N1" zoomScaleNormal="100" zoomScaleSheetLayoutView="100" workbookViewId="0">
      <pane ySplit="5" topLeftCell="A6" activePane="bottomLeft" state="frozen"/>
      <selection pane="bottomLeft" activeCell="P8" sqref="P8"/>
    </sheetView>
  </sheetViews>
  <sheetFormatPr defaultRowHeight="15" x14ac:dyDescent="0.25"/>
  <cols>
    <col min="1" max="1" width="9.5703125" style="176" bestFit="1" customWidth="1"/>
    <col min="2" max="2" width="23.5703125" style="176" bestFit="1" customWidth="1"/>
    <col min="3" max="3" width="10.7109375" style="176" bestFit="1" customWidth="1"/>
    <col min="4" max="4" width="12" style="176" bestFit="1" customWidth="1"/>
    <col min="5" max="5" width="11.42578125" style="176" bestFit="1" customWidth="1"/>
    <col min="6" max="6" width="18" style="176" bestFit="1" customWidth="1"/>
    <col min="7" max="7" width="17.85546875" style="176" bestFit="1" customWidth="1"/>
    <col min="8" max="8" width="17" style="176" bestFit="1" customWidth="1"/>
    <col min="9" max="9" width="9.7109375" style="176" bestFit="1" customWidth="1"/>
    <col min="10" max="10" width="11.28515625" style="176" bestFit="1" customWidth="1"/>
    <col min="11" max="11" width="10.7109375" style="176" bestFit="1" customWidth="1"/>
    <col min="12" max="12" width="17" style="176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</cols>
  <sheetData>
    <row r="1" spans="1:16" ht="18.75" x14ac:dyDescent="0.3">
      <c r="A1" s="175" t="s">
        <v>133</v>
      </c>
    </row>
    <row r="2" spans="1:16" ht="18.75" x14ac:dyDescent="0.3">
      <c r="A2" s="177" t="s">
        <v>134</v>
      </c>
    </row>
    <row r="3" spans="1:16" x14ac:dyDescent="0.25">
      <c r="H3" s="178"/>
    </row>
    <row r="4" spans="1:16" s="2" customFormat="1" ht="15.75" x14ac:dyDescent="0.25">
      <c r="A4" s="16" t="s">
        <v>2</v>
      </c>
      <c r="B4" s="16" t="s">
        <v>3</v>
      </c>
      <c r="C4" s="16" t="s">
        <v>4</v>
      </c>
      <c r="D4" s="179" t="s">
        <v>2</v>
      </c>
      <c r="E4" s="17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6" t="s">
        <v>10</v>
      </c>
      <c r="K4" s="16" t="s">
        <v>11</v>
      </c>
      <c r="L4" s="19" t="s">
        <v>12</v>
      </c>
      <c r="M4" s="19" t="s">
        <v>13</v>
      </c>
      <c r="N4" s="19" t="s">
        <v>14</v>
      </c>
      <c r="O4" s="18" t="s">
        <v>15</v>
      </c>
      <c r="P4" s="16" t="s">
        <v>16</v>
      </c>
    </row>
    <row r="5" spans="1:16" s="2" customFormat="1" ht="15.75" x14ac:dyDescent="0.25">
      <c r="A5" s="20"/>
      <c r="B5" s="20"/>
      <c r="C5" s="20"/>
      <c r="D5" s="180" t="s">
        <v>135</v>
      </c>
      <c r="E5" s="21" t="s">
        <v>18</v>
      </c>
      <c r="F5" s="181"/>
      <c r="G5" s="24" t="s">
        <v>6</v>
      </c>
      <c r="H5" s="24"/>
      <c r="I5" s="24"/>
      <c r="J5" s="20"/>
      <c r="K5" s="20" t="s">
        <v>19</v>
      </c>
      <c r="L5" s="24" t="s">
        <v>20</v>
      </c>
      <c r="M5" s="24" t="s">
        <v>9</v>
      </c>
      <c r="N5" s="24"/>
      <c r="O5" s="25"/>
      <c r="P5" s="26"/>
    </row>
    <row r="6" spans="1:16" x14ac:dyDescent="0.25">
      <c r="A6" s="182">
        <v>1</v>
      </c>
      <c r="B6" s="183" t="s">
        <v>136</v>
      </c>
      <c r="C6" s="184"/>
      <c r="D6" s="185"/>
      <c r="E6" s="186">
        <v>42786</v>
      </c>
      <c r="F6" s="185">
        <v>487711</v>
      </c>
      <c r="G6" s="187">
        <f>+J6*L6</f>
        <v>487720</v>
      </c>
      <c r="H6" s="187">
        <v>48772</v>
      </c>
      <c r="I6" s="188">
        <v>0</v>
      </c>
      <c r="J6" s="189">
        <v>10</v>
      </c>
      <c r="K6" s="189">
        <f>1+1</f>
        <v>2</v>
      </c>
      <c r="L6" s="190">
        <f>+H6+I6</f>
        <v>48772</v>
      </c>
      <c r="M6" s="191">
        <f>+K6*L6</f>
        <v>97544</v>
      </c>
      <c r="N6" s="192">
        <f>F6-(H6*8)</f>
        <v>97535</v>
      </c>
      <c r="O6" s="88"/>
      <c r="P6" s="193" t="s">
        <v>137</v>
      </c>
    </row>
    <row r="7" spans="1:16" x14ac:dyDescent="0.25">
      <c r="A7" s="182">
        <f t="shared" ref="A7:A9" si="0">+A6+1</f>
        <v>2</v>
      </c>
      <c r="B7" s="194" t="s">
        <v>138</v>
      </c>
      <c r="C7" s="195"/>
      <c r="D7" s="196"/>
      <c r="E7" s="197">
        <v>42786</v>
      </c>
      <c r="F7" s="196">
        <v>1247400</v>
      </c>
      <c r="G7" s="190">
        <f>+J7*L7</f>
        <v>1247400</v>
      </c>
      <c r="H7" s="190">
        <v>124740</v>
      </c>
      <c r="I7" s="198">
        <v>0</v>
      </c>
      <c r="J7" s="199">
        <v>10</v>
      </c>
      <c r="K7" s="199">
        <v>1</v>
      </c>
      <c r="L7" s="190">
        <f>+H7+I7</f>
        <v>124740</v>
      </c>
      <c r="M7" s="191">
        <f>+K7*L7</f>
        <v>124740</v>
      </c>
      <c r="N7" s="191">
        <f>+H7*K7</f>
        <v>124740</v>
      </c>
      <c r="O7" s="88"/>
      <c r="P7" s="193" t="s">
        <v>137</v>
      </c>
    </row>
    <row r="8" spans="1:16" x14ac:dyDescent="0.25">
      <c r="A8" s="182">
        <f t="shared" si="0"/>
        <v>3</v>
      </c>
      <c r="B8" s="194" t="s">
        <v>139</v>
      </c>
      <c r="C8" s="195"/>
      <c r="D8" s="196"/>
      <c r="E8" s="197">
        <v>42786</v>
      </c>
      <c r="F8" s="196">
        <v>756200</v>
      </c>
      <c r="G8" s="190">
        <f>+J8*L8</f>
        <v>756200</v>
      </c>
      <c r="H8" s="190">
        <v>75620</v>
      </c>
      <c r="I8" s="198">
        <v>0</v>
      </c>
      <c r="J8" s="199">
        <v>10</v>
      </c>
      <c r="K8" s="199">
        <v>2</v>
      </c>
      <c r="L8" s="190">
        <f>+H8+I8</f>
        <v>75620</v>
      </c>
      <c r="M8" s="191">
        <f>+K8*L8</f>
        <v>151240</v>
      </c>
      <c r="N8" s="191">
        <f>+H8*K8</f>
        <v>151240</v>
      </c>
      <c r="O8" s="88"/>
      <c r="P8" s="193" t="s">
        <v>137</v>
      </c>
    </row>
    <row r="9" spans="1:16" x14ac:dyDescent="0.25">
      <c r="A9" s="182">
        <f t="shared" si="0"/>
        <v>4</v>
      </c>
      <c r="B9" s="183" t="s">
        <v>140</v>
      </c>
      <c r="C9" s="200" t="s">
        <v>141</v>
      </c>
      <c r="D9" s="185"/>
      <c r="E9" s="186">
        <v>42786</v>
      </c>
      <c r="F9" s="185">
        <v>616328</v>
      </c>
      <c r="G9" s="187">
        <f>+J9*L9</f>
        <v>616330</v>
      </c>
      <c r="H9" s="187">
        <v>61633</v>
      </c>
      <c r="I9" s="188">
        <v>0</v>
      </c>
      <c r="J9" s="189">
        <v>10</v>
      </c>
      <c r="K9" s="189">
        <f>7+1</f>
        <v>8</v>
      </c>
      <c r="L9" s="190">
        <f>+H9+I9</f>
        <v>61633</v>
      </c>
      <c r="M9" s="191">
        <f>+K9*L9</f>
        <v>493064</v>
      </c>
      <c r="N9" s="192">
        <f>F9-(H9*2)</f>
        <v>493062</v>
      </c>
      <c r="O9" s="88"/>
      <c r="P9" s="193" t="s">
        <v>137</v>
      </c>
    </row>
    <row r="10" spans="1:16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88"/>
      <c r="N10" s="88"/>
      <c r="O10" s="88"/>
      <c r="P10" s="88"/>
    </row>
    <row r="11" spans="1:16" x14ac:dyDescent="0.25">
      <c r="A11" s="201"/>
      <c r="B11" s="201" t="s">
        <v>7</v>
      </c>
      <c r="C11" s="201"/>
      <c r="D11" s="201"/>
      <c r="E11" s="201"/>
      <c r="F11" s="196">
        <f>SUM(F6:F10)</f>
        <v>3107639</v>
      </c>
      <c r="G11" s="196">
        <f t="shared" ref="G11:N11" si="1">SUM(G6:G10)</f>
        <v>3107650</v>
      </c>
      <c r="H11" s="196">
        <f t="shared" si="1"/>
        <v>310765</v>
      </c>
      <c r="I11" s="196">
        <f t="shared" si="1"/>
        <v>0</v>
      </c>
      <c r="J11" s="196">
        <f t="shared" si="1"/>
        <v>40</v>
      </c>
      <c r="K11" s="196">
        <f t="shared" si="1"/>
        <v>13</v>
      </c>
      <c r="L11" s="196">
        <f t="shared" si="1"/>
        <v>310765</v>
      </c>
      <c r="M11" s="196">
        <f t="shared" si="1"/>
        <v>866588</v>
      </c>
      <c r="N11" s="196">
        <f t="shared" si="1"/>
        <v>866577</v>
      </c>
      <c r="O11" s="88"/>
      <c r="P11" s="8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9"/>
  <sheetViews>
    <sheetView showGridLines="0" view="pageBreakPreview" zoomScaleNormal="100" zoomScaleSheetLayoutView="100" workbookViewId="0">
      <pane ySplit="4" topLeftCell="A5" activePane="bottomLeft" state="frozen"/>
      <selection pane="bottomLeft" activeCell="G8" sqref="G8"/>
    </sheetView>
  </sheetViews>
  <sheetFormatPr defaultRowHeight="15.75" x14ac:dyDescent="0.25"/>
  <cols>
    <col min="1" max="1" width="9.85546875" style="9" bestFit="1" customWidth="1"/>
    <col min="2" max="2" width="29" style="13" bestFit="1" customWidth="1"/>
    <col min="3" max="3" width="10.5703125" style="9" bestFit="1" customWidth="1"/>
    <col min="4" max="4" width="10.5703125" style="9" customWidth="1"/>
    <col min="5" max="5" width="13.85546875" style="52" bestFit="1" customWidth="1"/>
    <col min="6" max="7" width="20" style="53" bestFit="1" customWidth="1"/>
    <col min="8" max="8" width="17.5703125" style="171" bestFit="1" customWidth="1"/>
    <col min="9" max="9" width="17" style="172" bestFit="1" customWidth="1"/>
    <col min="10" max="10" width="11.5703125" style="9" bestFit="1" customWidth="1"/>
    <col min="11" max="11" width="11.5703125" style="13" bestFit="1" customWidth="1"/>
    <col min="12" max="12" width="21.42578125" style="173" bestFit="1" customWidth="1"/>
    <col min="13" max="13" width="20" style="173" bestFit="1" customWidth="1"/>
    <col min="14" max="14" width="19.42578125" style="173" bestFit="1" customWidth="1"/>
    <col min="15" max="15" width="27.140625" style="174" customWidth="1"/>
    <col min="16" max="16" width="40.28515625" style="58" bestFit="1" customWidth="1"/>
    <col min="17" max="18" width="16.140625" style="2" bestFit="1" customWidth="1"/>
    <col min="19" max="19" width="15.7109375" style="2" bestFit="1" customWidth="1"/>
    <col min="20" max="28" width="9.140625" style="2"/>
    <col min="29" max="16384" width="9.140625" style="13"/>
  </cols>
  <sheetData>
    <row r="1" spans="1:28" ht="20.25" x14ac:dyDescent="0.3">
      <c r="A1" s="1" t="s">
        <v>0</v>
      </c>
      <c r="B1" s="2"/>
      <c r="C1" s="3"/>
      <c r="D1" s="3"/>
      <c r="E1" s="4"/>
      <c r="F1" s="5"/>
      <c r="G1" s="5"/>
      <c r="H1" s="142"/>
      <c r="I1" s="143"/>
      <c r="L1" s="144"/>
      <c r="M1" s="144"/>
      <c r="N1" s="144"/>
      <c r="O1" s="145"/>
      <c r="P1" s="12"/>
    </row>
    <row r="2" spans="1:28" ht="20.25" x14ac:dyDescent="0.3">
      <c r="A2" s="146" t="s">
        <v>102</v>
      </c>
      <c r="B2" s="2"/>
      <c r="C2" s="3"/>
      <c r="D2" s="3"/>
      <c r="E2" s="4"/>
      <c r="F2" s="5"/>
      <c r="G2" s="5"/>
      <c r="H2" s="142"/>
      <c r="I2" s="143"/>
      <c r="L2" s="144"/>
      <c r="M2" s="144"/>
      <c r="N2" s="144"/>
      <c r="O2" s="145"/>
      <c r="P2" s="12"/>
    </row>
    <row r="3" spans="1:28" s="9" customFormat="1" x14ac:dyDescent="0.25">
      <c r="A3" s="16" t="s">
        <v>103</v>
      </c>
      <c r="B3" s="16" t="s">
        <v>3</v>
      </c>
      <c r="C3" s="16" t="s">
        <v>4</v>
      </c>
      <c r="D3" s="16"/>
      <c r="E3" s="17" t="s">
        <v>5</v>
      </c>
      <c r="F3" s="18" t="s">
        <v>6</v>
      </c>
      <c r="G3" s="18" t="s">
        <v>7</v>
      </c>
      <c r="H3" s="16" t="s">
        <v>8</v>
      </c>
      <c r="I3" s="147" t="s">
        <v>9</v>
      </c>
      <c r="J3" s="148" t="s">
        <v>10</v>
      </c>
      <c r="K3" s="16" t="s">
        <v>11</v>
      </c>
      <c r="L3" s="149" t="s">
        <v>12</v>
      </c>
      <c r="M3" s="150" t="s">
        <v>13</v>
      </c>
      <c r="N3" s="150" t="s">
        <v>14</v>
      </c>
      <c r="O3" s="151" t="s">
        <v>104</v>
      </c>
      <c r="P3" s="16" t="s">
        <v>105</v>
      </c>
      <c r="Q3" s="16"/>
      <c r="R3" s="16"/>
      <c r="S3" s="16"/>
      <c r="T3" s="3"/>
      <c r="U3" s="3"/>
      <c r="V3" s="3"/>
      <c r="W3" s="3"/>
      <c r="X3" s="3"/>
      <c r="Y3" s="3"/>
      <c r="Z3" s="3"/>
      <c r="AA3" s="3"/>
      <c r="AB3" s="3"/>
    </row>
    <row r="4" spans="1:28" s="9" customFormat="1" x14ac:dyDescent="0.25">
      <c r="A4" s="141"/>
      <c r="B4" s="141"/>
      <c r="C4" s="141"/>
      <c r="D4" s="141"/>
      <c r="E4" s="152" t="s">
        <v>18</v>
      </c>
      <c r="F4" s="153"/>
      <c r="G4" s="154" t="s">
        <v>6</v>
      </c>
      <c r="H4" s="141"/>
      <c r="I4" s="155"/>
      <c r="J4" s="156"/>
      <c r="K4" s="141" t="s">
        <v>19</v>
      </c>
      <c r="L4" s="157" t="s">
        <v>20</v>
      </c>
      <c r="M4" s="158" t="s">
        <v>9</v>
      </c>
      <c r="N4" s="158"/>
      <c r="O4" s="159"/>
      <c r="P4" s="160"/>
      <c r="Q4" s="141"/>
      <c r="R4" s="141"/>
      <c r="S4" s="141"/>
      <c r="T4" s="3"/>
      <c r="U4" s="3"/>
      <c r="V4" s="3"/>
      <c r="W4" s="3"/>
      <c r="X4" s="3"/>
      <c r="Y4" s="3"/>
      <c r="Z4" s="3"/>
      <c r="AA4" s="3"/>
      <c r="AB4" s="3"/>
    </row>
    <row r="5" spans="1:28" customFormat="1" x14ac:dyDescent="0.25">
      <c r="A5" s="100">
        <f t="shared" ref="A5:A11" si="0">+A4+1</f>
        <v>1</v>
      </c>
      <c r="B5" s="161" t="s">
        <v>86</v>
      </c>
      <c r="C5" s="162" t="s">
        <v>87</v>
      </c>
      <c r="D5" s="162" t="s">
        <v>106</v>
      </c>
      <c r="E5" s="31">
        <v>43014</v>
      </c>
      <c r="F5" s="113">
        <f>365700</f>
        <v>365700</v>
      </c>
      <c r="G5" s="113">
        <f>+J5*L5</f>
        <v>365700</v>
      </c>
      <c r="H5" s="113">
        <f t="shared" ref="H5:H7" si="1">+F5/J5</f>
        <v>30475</v>
      </c>
      <c r="I5" s="113"/>
      <c r="J5" s="100">
        <v>12</v>
      </c>
      <c r="K5" s="100">
        <v>7</v>
      </c>
      <c r="L5" s="112">
        <f>+H5+I5</f>
        <v>30475</v>
      </c>
      <c r="M5" s="113">
        <f>+K5*L5</f>
        <v>213325</v>
      </c>
      <c r="N5" s="113">
        <f>+H5*K5</f>
        <v>213325</v>
      </c>
      <c r="O5" s="116" t="s">
        <v>107</v>
      </c>
      <c r="P5" s="116" t="s">
        <v>108</v>
      </c>
      <c r="Q5" s="45">
        <f>+N5</f>
        <v>213325</v>
      </c>
      <c r="R5" s="41">
        <f>+[2]reliance2!AF9</f>
        <v>213325</v>
      </c>
      <c r="S5" s="99">
        <f>+Q5-R5</f>
        <v>0</v>
      </c>
    </row>
    <row r="6" spans="1:28" customFormat="1" x14ac:dyDescent="0.25">
      <c r="A6" s="100">
        <f t="shared" si="0"/>
        <v>2</v>
      </c>
      <c r="B6" s="161" t="s">
        <v>109</v>
      </c>
      <c r="C6" s="162" t="s">
        <v>110</v>
      </c>
      <c r="D6" s="162" t="s">
        <v>111</v>
      </c>
      <c r="E6" s="31">
        <v>43014</v>
      </c>
      <c r="F6" s="113">
        <f>404400</f>
        <v>404400</v>
      </c>
      <c r="G6" s="113">
        <f>+J6*L6</f>
        <v>404400</v>
      </c>
      <c r="H6" s="113">
        <f t="shared" si="1"/>
        <v>33700</v>
      </c>
      <c r="I6" s="163">
        <v>0</v>
      </c>
      <c r="J6" s="100">
        <v>12</v>
      </c>
      <c r="K6" s="100">
        <v>7</v>
      </c>
      <c r="L6" s="112">
        <f>+H6+I6</f>
        <v>33700</v>
      </c>
      <c r="M6" s="113">
        <f>+K6*L6</f>
        <v>235900</v>
      </c>
      <c r="N6" s="113">
        <f>+H6*K6</f>
        <v>235900</v>
      </c>
      <c r="O6" s="116" t="s">
        <v>112</v>
      </c>
      <c r="P6" s="116" t="s">
        <v>108</v>
      </c>
      <c r="Q6" s="45">
        <f t="shared" ref="Q6:Q11" si="2">+N6</f>
        <v>235900</v>
      </c>
      <c r="R6" s="41">
        <f>+[2]reliance2!AF10</f>
        <v>235900</v>
      </c>
      <c r="S6" s="99">
        <f t="shared" ref="S6:S11" si="3">+Q6-R6</f>
        <v>0</v>
      </c>
    </row>
    <row r="7" spans="1:28" customFormat="1" x14ac:dyDescent="0.25">
      <c r="A7" s="100">
        <f t="shared" si="0"/>
        <v>3</v>
      </c>
      <c r="B7" s="161" t="s">
        <v>113</v>
      </c>
      <c r="C7" s="162" t="s">
        <v>114</v>
      </c>
      <c r="D7" s="162" t="s">
        <v>115</v>
      </c>
      <c r="E7" s="31">
        <v>43028</v>
      </c>
      <c r="F7" s="113">
        <f>357900</f>
        <v>357900</v>
      </c>
      <c r="G7" s="113">
        <f>+J7*L7</f>
        <v>357900</v>
      </c>
      <c r="H7" s="113">
        <f t="shared" si="1"/>
        <v>29825</v>
      </c>
      <c r="I7" s="163">
        <v>0</v>
      </c>
      <c r="J7" s="100">
        <v>12</v>
      </c>
      <c r="K7" s="100">
        <v>7</v>
      </c>
      <c r="L7" s="112">
        <f>+H7+I7</f>
        <v>29825</v>
      </c>
      <c r="M7" s="113">
        <f>+K7*L7</f>
        <v>208775</v>
      </c>
      <c r="N7" s="113">
        <f>+H7*K7</f>
        <v>208775</v>
      </c>
      <c r="O7" s="116" t="s">
        <v>116</v>
      </c>
      <c r="P7" s="116" t="s">
        <v>108</v>
      </c>
      <c r="Q7" s="45">
        <f t="shared" si="2"/>
        <v>208775</v>
      </c>
      <c r="R7" s="41">
        <f>+[2]reliance2!AF11</f>
        <v>208775</v>
      </c>
      <c r="S7" s="99">
        <f t="shared" si="3"/>
        <v>0</v>
      </c>
    </row>
    <row r="8" spans="1:28" customFormat="1" x14ac:dyDescent="0.25">
      <c r="A8" s="100">
        <f t="shared" si="0"/>
        <v>4</v>
      </c>
      <c r="B8" s="164" t="s">
        <v>117</v>
      </c>
      <c r="C8" s="165" t="s">
        <v>118</v>
      </c>
      <c r="D8" s="165" t="s">
        <v>119</v>
      </c>
      <c r="E8" s="31">
        <v>43028</v>
      </c>
      <c r="F8" s="113">
        <f>356300</f>
        <v>356300</v>
      </c>
      <c r="G8" s="113">
        <f>+J8*L8</f>
        <v>356400</v>
      </c>
      <c r="H8" s="113">
        <f>29700</f>
        <v>29700</v>
      </c>
      <c r="I8" s="163">
        <v>0</v>
      </c>
      <c r="J8" s="100">
        <v>12</v>
      </c>
      <c r="K8" s="100">
        <v>7</v>
      </c>
      <c r="L8" s="112">
        <f>+H8+I8</f>
        <v>29700</v>
      </c>
      <c r="M8" s="113">
        <f>+K8*L8</f>
        <v>207900</v>
      </c>
      <c r="N8" s="114">
        <f>F8-(H8*5)</f>
        <v>207800</v>
      </c>
      <c r="O8" s="116" t="s">
        <v>120</v>
      </c>
      <c r="P8" s="116" t="s">
        <v>108</v>
      </c>
      <c r="Q8" s="45">
        <f t="shared" si="2"/>
        <v>207800</v>
      </c>
      <c r="R8" s="41">
        <f>+[2]reliance2!AF12</f>
        <v>207800</v>
      </c>
      <c r="S8" s="99">
        <f t="shared" si="3"/>
        <v>0</v>
      </c>
    </row>
    <row r="9" spans="1:28" x14ac:dyDescent="0.25">
      <c r="A9" s="100">
        <f t="shared" si="0"/>
        <v>5</v>
      </c>
      <c r="B9" s="161" t="s">
        <v>121</v>
      </c>
      <c r="C9" s="162" t="s">
        <v>122</v>
      </c>
      <c r="D9" s="162" t="s">
        <v>123</v>
      </c>
      <c r="E9" s="31">
        <v>43090</v>
      </c>
      <c r="F9" s="113">
        <f>469000</f>
        <v>469000</v>
      </c>
      <c r="G9" s="113">
        <f>+J9*L9</f>
        <v>469008</v>
      </c>
      <c r="H9" s="113">
        <v>39084</v>
      </c>
      <c r="I9" s="113">
        <v>0</v>
      </c>
      <c r="J9" s="100">
        <v>12</v>
      </c>
      <c r="K9" s="100">
        <v>10</v>
      </c>
      <c r="L9" s="112">
        <f>+H9+I9</f>
        <v>39084</v>
      </c>
      <c r="M9" s="113">
        <f>+K9*L9</f>
        <v>390840</v>
      </c>
      <c r="N9" s="166">
        <f>F9-(H9*2)</f>
        <v>390832</v>
      </c>
      <c r="O9" s="116" t="s">
        <v>124</v>
      </c>
      <c r="P9" s="116" t="s">
        <v>125</v>
      </c>
      <c r="Q9" s="45">
        <f t="shared" si="2"/>
        <v>390832</v>
      </c>
      <c r="R9" s="41">
        <f>+[2]reliance2!AF13</f>
        <v>390832</v>
      </c>
      <c r="S9" s="99">
        <f t="shared" si="3"/>
        <v>0</v>
      </c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5">
      <c r="A10" s="108">
        <f t="shared" si="0"/>
        <v>6</v>
      </c>
      <c r="B10" s="167" t="s">
        <v>126</v>
      </c>
      <c r="C10" s="168" t="s">
        <v>127</v>
      </c>
      <c r="D10" s="168"/>
      <c r="E10" s="31">
        <v>43091</v>
      </c>
      <c r="F10" s="113">
        <f>401100</f>
        <v>401100</v>
      </c>
      <c r="G10" s="113">
        <f>+J10*L10</f>
        <v>401100</v>
      </c>
      <c r="H10" s="113">
        <f>+F10/J10</f>
        <v>33425</v>
      </c>
      <c r="I10" s="113">
        <v>0</v>
      </c>
      <c r="J10" s="100">
        <v>12</v>
      </c>
      <c r="K10" s="100">
        <v>10</v>
      </c>
      <c r="L10" s="112">
        <f>+H10+I10</f>
        <v>33425</v>
      </c>
      <c r="M10" s="113">
        <f>+K10*L10</f>
        <v>334250</v>
      </c>
      <c r="N10" s="111">
        <f>+H10*K10</f>
        <v>334250</v>
      </c>
      <c r="O10" s="116" t="s">
        <v>128</v>
      </c>
      <c r="P10" s="116" t="s">
        <v>125</v>
      </c>
      <c r="Q10" s="45">
        <f t="shared" si="2"/>
        <v>334250</v>
      </c>
      <c r="R10" s="41">
        <f>+[2]reliance2!AF14</f>
        <v>334250</v>
      </c>
      <c r="S10" s="99">
        <f t="shared" si="3"/>
        <v>0</v>
      </c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25">
      <c r="A11" s="108">
        <f t="shared" si="0"/>
        <v>7</v>
      </c>
      <c r="B11" s="161" t="s">
        <v>129</v>
      </c>
      <c r="C11" s="162" t="s">
        <v>130</v>
      </c>
      <c r="D11" s="162" t="s">
        <v>131</v>
      </c>
      <c r="E11" s="31">
        <v>43103</v>
      </c>
      <c r="F11" s="113">
        <f>469000</f>
        <v>469000</v>
      </c>
      <c r="G11" s="113">
        <f>+J11*L11</f>
        <v>469000</v>
      </c>
      <c r="H11" s="113">
        <f>+F11/J11</f>
        <v>46900</v>
      </c>
      <c r="I11" s="113">
        <v>0</v>
      </c>
      <c r="J11" s="100">
        <v>10</v>
      </c>
      <c r="K11" s="100">
        <v>8</v>
      </c>
      <c r="L11" s="112">
        <f>+H11+I11</f>
        <v>46900</v>
      </c>
      <c r="M11" s="113">
        <f>+K11*L11</f>
        <v>375200</v>
      </c>
      <c r="N11" s="111">
        <f>+H11*K11</f>
        <v>375200</v>
      </c>
      <c r="O11" s="116" t="s">
        <v>132</v>
      </c>
      <c r="P11" s="116" t="s">
        <v>125</v>
      </c>
      <c r="Q11" s="45">
        <f t="shared" si="2"/>
        <v>375200</v>
      </c>
      <c r="R11" s="41">
        <f>+[2]reliance2!AF15</f>
        <v>375200</v>
      </c>
      <c r="S11" s="99">
        <f t="shared" si="3"/>
        <v>0</v>
      </c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5">
      <c r="A12" s="27"/>
      <c r="B12" s="40"/>
      <c r="C12" s="131"/>
      <c r="D12" s="131"/>
      <c r="E12" s="50"/>
      <c r="F12" s="132"/>
      <c r="G12" s="169"/>
      <c r="H12" s="40"/>
      <c r="I12" s="67"/>
      <c r="J12" s="27"/>
      <c r="K12" s="27"/>
      <c r="L12" s="40"/>
      <c r="M12" s="40"/>
      <c r="N12" s="72"/>
      <c r="O12" s="133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25">
      <c r="A13" s="27"/>
      <c r="B13" s="49" t="s">
        <v>7</v>
      </c>
      <c r="C13" s="27"/>
      <c r="D13" s="27"/>
      <c r="E13" s="50"/>
      <c r="F13" s="45">
        <f>SUM(F5:F12)</f>
        <v>2823400</v>
      </c>
      <c r="G13" s="45">
        <f t="shared" ref="G13:N13" si="4">SUM(G5:G12)</f>
        <v>2823508</v>
      </c>
      <c r="H13" s="45">
        <f t="shared" si="4"/>
        <v>243109</v>
      </c>
      <c r="I13" s="45">
        <f t="shared" si="4"/>
        <v>0</v>
      </c>
      <c r="J13" s="45">
        <f t="shared" si="4"/>
        <v>82</v>
      </c>
      <c r="K13" s="45">
        <f t="shared" si="4"/>
        <v>56</v>
      </c>
      <c r="L13" s="45">
        <f t="shared" si="4"/>
        <v>243109</v>
      </c>
      <c r="M13" s="45">
        <f t="shared" si="4"/>
        <v>1966190</v>
      </c>
      <c r="N13" s="45">
        <f t="shared" si="4"/>
        <v>1966082</v>
      </c>
      <c r="O13" s="170"/>
      <c r="P13" s="48"/>
      <c r="Q13" s="45">
        <f t="shared" ref="Q13:S13" si="5">SUM(Q5:Q12)</f>
        <v>1966082</v>
      </c>
      <c r="R13" s="45">
        <f t="shared" si="5"/>
        <v>1966082</v>
      </c>
      <c r="S13" s="45">
        <f t="shared" si="5"/>
        <v>0</v>
      </c>
      <c r="T13" s="13"/>
      <c r="U13" s="13"/>
      <c r="V13" s="13"/>
      <c r="W13" s="13"/>
      <c r="X13" s="13"/>
      <c r="Y13" s="13"/>
      <c r="Z13" s="13"/>
      <c r="AA13" s="13"/>
      <c r="AB13" s="13"/>
    </row>
    <row r="21" spans="1:28" x14ac:dyDescent="0.25">
      <c r="A21" s="13"/>
      <c r="C21" s="13"/>
      <c r="D21" s="13"/>
      <c r="E21" s="13"/>
      <c r="F21" s="13"/>
      <c r="G21" s="13"/>
      <c r="H21" s="13"/>
      <c r="I21" s="13"/>
      <c r="J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13"/>
      <c r="C22" s="13"/>
      <c r="D22" s="13"/>
      <c r="E22" s="13"/>
      <c r="F22" s="13"/>
      <c r="G22" s="13"/>
      <c r="H22" s="13"/>
      <c r="I22" s="13"/>
      <c r="J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5">
      <c r="A23" s="13"/>
      <c r="C23" s="13"/>
      <c r="D23" s="13"/>
      <c r="E23" s="13"/>
      <c r="F23" s="13"/>
      <c r="G23" s="13"/>
      <c r="H23" s="13"/>
      <c r="I23" s="13"/>
      <c r="J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13"/>
      <c r="C24" s="13"/>
      <c r="D24" s="13"/>
      <c r="E24" s="13"/>
      <c r="F24" s="13"/>
      <c r="G24" s="13"/>
      <c r="H24" s="13"/>
      <c r="I24" s="13"/>
      <c r="J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5">
      <c r="A25" s="13"/>
      <c r="C25" s="13"/>
      <c r="D25" s="13"/>
      <c r="E25" s="13"/>
      <c r="F25" s="13"/>
      <c r="G25" s="13"/>
      <c r="H25" s="13"/>
      <c r="I25" s="13"/>
      <c r="J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5">
      <c r="A26" s="13"/>
      <c r="C26" s="13"/>
      <c r="D26" s="13"/>
      <c r="E26" s="13"/>
      <c r="F26" s="13"/>
      <c r="G26" s="13"/>
      <c r="H26" s="13"/>
      <c r="I26" s="13"/>
      <c r="J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5">
      <c r="A27" s="13"/>
      <c r="C27" s="13"/>
      <c r="D27" s="13"/>
      <c r="E27" s="13"/>
      <c r="F27" s="13"/>
      <c r="G27" s="13"/>
      <c r="H27" s="13"/>
      <c r="I27" s="13"/>
      <c r="J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 s="13"/>
      <c r="C28" s="13"/>
      <c r="D28" s="13"/>
      <c r="E28" s="13"/>
      <c r="F28" s="13"/>
      <c r="G28" s="13"/>
      <c r="H28" s="13"/>
      <c r="I28" s="13"/>
      <c r="J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5">
      <c r="A29" s="13"/>
      <c r="C29" s="13"/>
      <c r="D29" s="13"/>
      <c r="E29" s="13"/>
      <c r="F29" s="13"/>
      <c r="G29" s="13"/>
      <c r="H29" s="13"/>
      <c r="I29" s="13"/>
      <c r="J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5">
      <c r="A30" s="13"/>
      <c r="C30" s="13"/>
      <c r="D30" s="13"/>
      <c r="E30" s="13"/>
      <c r="F30" s="13"/>
      <c r="G30" s="13"/>
      <c r="H30" s="13"/>
      <c r="I30" s="13"/>
      <c r="J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5">
      <c r="A31" s="13"/>
      <c r="C31" s="13"/>
      <c r="D31" s="13"/>
      <c r="E31" s="13"/>
      <c r="F31" s="13"/>
      <c r="G31" s="13"/>
      <c r="H31" s="13"/>
      <c r="I31" s="13"/>
      <c r="J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5">
      <c r="A32" s="13"/>
      <c r="C32" s="13"/>
      <c r="D32" s="13"/>
      <c r="E32" s="13"/>
      <c r="F32" s="13"/>
      <c r="G32" s="13"/>
      <c r="H32" s="13"/>
      <c r="I32" s="13"/>
      <c r="J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A33" s="13"/>
      <c r="C33" s="13"/>
      <c r="D33" s="13"/>
      <c r="E33" s="13"/>
      <c r="F33" s="13"/>
      <c r="G33" s="13"/>
      <c r="H33" s="13"/>
      <c r="I33" s="13"/>
      <c r="J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5">
      <c r="A34" s="13"/>
      <c r="C34" s="13"/>
      <c r="D34" s="13"/>
      <c r="E34" s="13"/>
      <c r="F34" s="13"/>
      <c r="G34" s="13"/>
      <c r="H34" s="13"/>
      <c r="I34" s="13"/>
      <c r="J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A35" s="13"/>
      <c r="C35" s="13"/>
      <c r="D35" s="13"/>
      <c r="E35" s="13"/>
      <c r="F35" s="13"/>
      <c r="G35" s="13"/>
      <c r="H35" s="13"/>
      <c r="I35" s="13"/>
      <c r="J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A36" s="13"/>
      <c r="C36" s="13"/>
      <c r="D36" s="13"/>
      <c r="E36" s="13"/>
      <c r="F36" s="13"/>
      <c r="G36" s="13"/>
      <c r="H36" s="13"/>
      <c r="I36" s="13"/>
      <c r="J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A37" s="13"/>
      <c r="C37" s="13"/>
      <c r="D37" s="13"/>
      <c r="E37" s="13"/>
      <c r="F37" s="13"/>
      <c r="G37" s="13"/>
      <c r="H37" s="13"/>
      <c r="I37" s="13"/>
      <c r="J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A38" s="13"/>
      <c r="C38" s="13"/>
      <c r="D38" s="13"/>
      <c r="E38" s="13"/>
      <c r="F38" s="13"/>
      <c r="G38" s="13"/>
      <c r="H38" s="13"/>
      <c r="I38" s="13"/>
      <c r="J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A39" s="13"/>
      <c r="C39" s="13"/>
      <c r="D39" s="13"/>
      <c r="E39" s="13"/>
      <c r="F39" s="13"/>
      <c r="G39" s="13"/>
      <c r="H39" s="13"/>
      <c r="I39" s="13"/>
      <c r="J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A40" s="13"/>
      <c r="C40" s="13"/>
      <c r="D40" s="13"/>
      <c r="E40" s="13"/>
      <c r="F40" s="13"/>
      <c r="G40" s="13"/>
      <c r="H40" s="13"/>
      <c r="I40" s="13"/>
      <c r="J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A41" s="13"/>
      <c r="C41" s="13"/>
      <c r="D41" s="13"/>
      <c r="E41" s="13"/>
      <c r="F41" s="13"/>
      <c r="G41" s="13"/>
      <c r="H41" s="13"/>
      <c r="I41" s="13"/>
      <c r="J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A42" s="13"/>
      <c r="C42" s="13"/>
      <c r="D42" s="13"/>
      <c r="E42" s="13"/>
      <c r="F42" s="13"/>
      <c r="G42" s="13"/>
      <c r="H42" s="13"/>
      <c r="I42" s="13"/>
      <c r="J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A43" s="13"/>
      <c r="C43" s="13"/>
      <c r="D43" s="13"/>
      <c r="E43" s="13"/>
      <c r="F43" s="13"/>
      <c r="G43" s="13"/>
      <c r="H43" s="13"/>
      <c r="I43" s="13"/>
      <c r="J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A44" s="13"/>
      <c r="C44" s="13"/>
      <c r="D44" s="13"/>
      <c r="E44" s="13"/>
      <c r="F44" s="13"/>
      <c r="G44" s="13"/>
      <c r="H44" s="13"/>
      <c r="I44" s="13"/>
      <c r="J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A45" s="13"/>
      <c r="C45" s="13"/>
      <c r="D45" s="13"/>
      <c r="E45" s="13"/>
      <c r="F45" s="13"/>
      <c r="G45" s="13"/>
      <c r="H45" s="13"/>
      <c r="I45" s="13"/>
      <c r="J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A46" s="13"/>
      <c r="C46" s="13"/>
      <c r="D46" s="13"/>
      <c r="E46" s="13"/>
      <c r="F46" s="13"/>
      <c r="G46" s="13"/>
      <c r="H46" s="13"/>
      <c r="I46" s="13"/>
      <c r="J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A47" s="13"/>
      <c r="C47" s="13"/>
      <c r="D47" s="13"/>
      <c r="E47" s="13"/>
      <c r="F47" s="13"/>
      <c r="G47" s="13"/>
      <c r="H47" s="13"/>
      <c r="I47" s="13"/>
      <c r="J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A48" s="13"/>
      <c r="C48" s="13"/>
      <c r="D48" s="13"/>
      <c r="E48" s="13"/>
      <c r="F48" s="13"/>
      <c r="G48" s="13"/>
      <c r="H48" s="13"/>
      <c r="I48" s="13"/>
      <c r="J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5">
      <c r="A49" s="13"/>
      <c r="C49" s="13"/>
      <c r="D49" s="13"/>
      <c r="E49" s="13"/>
      <c r="F49" s="13"/>
      <c r="G49" s="13"/>
      <c r="H49" s="13"/>
      <c r="I49" s="13"/>
      <c r="J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5">
      <c r="A50" s="13"/>
      <c r="C50" s="13"/>
      <c r="D50" s="13"/>
      <c r="E50" s="13"/>
      <c r="F50" s="13"/>
      <c r="G50" s="13"/>
      <c r="H50" s="13"/>
      <c r="I50" s="13"/>
      <c r="J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5">
      <c r="A51" s="13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5">
      <c r="A52" s="13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5">
      <c r="A53" s="13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5">
      <c r="A54" s="13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5">
      <c r="A55" s="13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5">
      <c r="A56" s="13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5">
      <c r="A57" s="13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5">
      <c r="A58" s="13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5">
      <c r="A59" s="13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5">
      <c r="A60" s="13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5">
      <c r="A61" s="13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5">
      <c r="A62" s="13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5">
      <c r="A63" s="13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5">
      <c r="A64" s="13"/>
      <c r="C64" s="13"/>
      <c r="D64" s="13"/>
      <c r="E64" s="13"/>
      <c r="F64" s="13"/>
      <c r="G64" s="13"/>
      <c r="H64" s="13"/>
      <c r="I64" s="13"/>
      <c r="J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5">
      <c r="A65" s="13"/>
      <c r="C65" s="13"/>
      <c r="D65" s="13"/>
      <c r="E65" s="13"/>
      <c r="F65" s="13"/>
      <c r="G65" s="13"/>
      <c r="H65" s="13"/>
      <c r="I65" s="13"/>
      <c r="J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5">
      <c r="A66" s="13"/>
      <c r="C66" s="13"/>
      <c r="D66" s="13"/>
      <c r="E66" s="13"/>
      <c r="F66" s="13"/>
      <c r="G66" s="13"/>
      <c r="H66" s="13"/>
      <c r="I66" s="13"/>
      <c r="J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5">
      <c r="A67" s="13"/>
      <c r="C67" s="13"/>
      <c r="D67" s="13"/>
      <c r="E67" s="13"/>
      <c r="F67" s="13"/>
      <c r="G67" s="13"/>
      <c r="H67" s="13"/>
      <c r="I67" s="13"/>
      <c r="J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5">
      <c r="A68" s="13"/>
      <c r="C68" s="13"/>
      <c r="D68" s="13"/>
      <c r="E68" s="13"/>
      <c r="F68" s="13"/>
      <c r="G68" s="13"/>
      <c r="H68" s="13"/>
      <c r="I68" s="13"/>
      <c r="J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5">
      <c r="A69" s="13"/>
      <c r="C69" s="13"/>
      <c r="D69" s="13"/>
      <c r="E69" s="13"/>
      <c r="F69" s="13"/>
      <c r="G69" s="13"/>
      <c r="H69" s="13"/>
      <c r="I69" s="13"/>
      <c r="J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5">
      <c r="A70" s="13"/>
      <c r="C70" s="13"/>
      <c r="D70" s="13"/>
      <c r="E70" s="13"/>
      <c r="F70" s="13"/>
      <c r="G70" s="13"/>
      <c r="H70" s="13"/>
      <c r="I70" s="13"/>
      <c r="J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5">
      <c r="A71" s="13"/>
      <c r="C71" s="13"/>
      <c r="D71" s="13"/>
      <c r="E71" s="13"/>
      <c r="F71" s="13"/>
      <c r="G71" s="13"/>
      <c r="H71" s="13"/>
      <c r="I71" s="13"/>
      <c r="J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5">
      <c r="A72" s="13"/>
      <c r="C72" s="13"/>
      <c r="D72" s="13"/>
      <c r="E72" s="13"/>
      <c r="F72" s="13"/>
      <c r="G72" s="13"/>
      <c r="H72" s="13"/>
      <c r="I72" s="13"/>
      <c r="J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5">
      <c r="A73" s="13"/>
      <c r="C73" s="13"/>
      <c r="D73" s="13"/>
      <c r="E73" s="13"/>
      <c r="F73" s="13"/>
      <c r="G73" s="13"/>
      <c r="H73" s="13"/>
      <c r="I73" s="13"/>
      <c r="J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5">
      <c r="A74" s="13"/>
      <c r="C74" s="13"/>
      <c r="D74" s="13"/>
      <c r="E74" s="13"/>
      <c r="F74" s="13"/>
      <c r="G74" s="13"/>
      <c r="H74" s="13"/>
      <c r="I74" s="13"/>
      <c r="J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5">
      <c r="A75" s="13"/>
      <c r="C75" s="13"/>
      <c r="D75" s="13"/>
      <c r="E75" s="13"/>
      <c r="F75" s="13"/>
      <c r="G75" s="13"/>
      <c r="H75" s="13"/>
      <c r="I75" s="13"/>
      <c r="J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5">
      <c r="A76" s="13"/>
      <c r="C76" s="13"/>
      <c r="D76" s="13"/>
      <c r="E76" s="13"/>
      <c r="F76" s="13"/>
      <c r="G76" s="13"/>
      <c r="H76" s="13"/>
      <c r="I76" s="13"/>
      <c r="J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5">
      <c r="A77" s="13"/>
      <c r="C77" s="13"/>
      <c r="D77" s="13"/>
      <c r="E77" s="13"/>
      <c r="F77" s="13"/>
      <c r="G77" s="13"/>
      <c r="H77" s="13"/>
      <c r="I77" s="13"/>
      <c r="J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5">
      <c r="A78" s="13"/>
      <c r="C78" s="13"/>
      <c r="D78" s="13"/>
      <c r="E78" s="13"/>
      <c r="F78" s="13"/>
      <c r="G78" s="13"/>
      <c r="H78" s="13"/>
      <c r="I78" s="13"/>
      <c r="J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5">
      <c r="A79" s="13"/>
      <c r="C79" s="13"/>
      <c r="D79" s="13"/>
      <c r="E79" s="13"/>
      <c r="F79" s="13"/>
      <c r="G79" s="13"/>
      <c r="H79" s="13"/>
      <c r="I79" s="13"/>
      <c r="J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5">
      <c r="A80" s="13"/>
      <c r="C80" s="13"/>
      <c r="D80" s="13"/>
      <c r="E80" s="13"/>
      <c r="F80" s="13"/>
      <c r="G80" s="13"/>
      <c r="H80" s="13"/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5">
      <c r="A81" s="13"/>
      <c r="C81" s="13"/>
      <c r="D81" s="13"/>
      <c r="E81" s="13"/>
      <c r="F81" s="13"/>
      <c r="G81" s="13"/>
      <c r="H81" s="13"/>
      <c r="I81" s="13"/>
      <c r="J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5">
      <c r="A82" s="13"/>
      <c r="C82" s="13"/>
      <c r="D82" s="13"/>
      <c r="E82" s="13"/>
      <c r="F82" s="13"/>
      <c r="G82" s="13"/>
      <c r="H82" s="13"/>
      <c r="I82" s="13"/>
      <c r="J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5">
      <c r="A83" s="13"/>
      <c r="C83" s="13"/>
      <c r="D83" s="13"/>
      <c r="E83" s="13"/>
      <c r="F83" s="13"/>
      <c r="G83" s="13"/>
      <c r="H83" s="13"/>
      <c r="I83" s="13"/>
      <c r="J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5">
      <c r="A84" s="13"/>
      <c r="C84" s="13"/>
      <c r="D84" s="13"/>
      <c r="E84" s="13"/>
      <c r="F84" s="13"/>
      <c r="G84" s="13"/>
      <c r="H84" s="13"/>
      <c r="I84" s="13"/>
      <c r="J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5">
      <c r="A85" s="13"/>
      <c r="C85" s="13"/>
      <c r="D85" s="13"/>
      <c r="E85" s="13"/>
      <c r="F85" s="13"/>
      <c r="G85" s="13"/>
      <c r="H85" s="13"/>
      <c r="I85" s="13"/>
      <c r="J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5">
      <c r="A86" s="13"/>
      <c r="C86" s="13"/>
      <c r="D86" s="13"/>
      <c r="E86" s="13"/>
      <c r="F86" s="13"/>
      <c r="G86" s="13"/>
      <c r="H86" s="13"/>
      <c r="I86" s="13"/>
      <c r="J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5">
      <c r="A87" s="13"/>
      <c r="C87" s="13"/>
      <c r="D87" s="13"/>
      <c r="E87" s="13"/>
      <c r="F87" s="13"/>
      <c r="G87" s="13"/>
      <c r="H87" s="13"/>
      <c r="I87" s="13"/>
      <c r="J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5">
      <c r="A88" s="13"/>
      <c r="C88" s="13"/>
      <c r="D88" s="13"/>
      <c r="E88" s="13"/>
      <c r="F88" s="13"/>
      <c r="G88" s="13"/>
      <c r="H88" s="13"/>
      <c r="I88" s="13"/>
      <c r="J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5">
      <c r="A89" s="13"/>
      <c r="C89" s="13"/>
      <c r="D89" s="13"/>
      <c r="E89" s="13"/>
      <c r="F89" s="13"/>
      <c r="G89" s="13"/>
      <c r="H89" s="13"/>
      <c r="I89" s="13"/>
      <c r="J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5">
      <c r="A90" s="13"/>
      <c r="C90" s="13"/>
      <c r="D90" s="13"/>
      <c r="E90" s="13"/>
      <c r="F90" s="13"/>
      <c r="G90" s="13"/>
      <c r="H90" s="13"/>
      <c r="I90" s="13"/>
      <c r="J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5">
      <c r="A91" s="13"/>
      <c r="C91" s="13"/>
      <c r="D91" s="13"/>
      <c r="E91" s="13"/>
      <c r="F91" s="13"/>
      <c r="G91" s="13"/>
      <c r="H91" s="13"/>
      <c r="I91" s="13"/>
      <c r="J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5">
      <c r="A92" s="13"/>
      <c r="C92" s="13"/>
      <c r="D92" s="13"/>
      <c r="E92" s="13"/>
      <c r="F92" s="13"/>
      <c r="G92" s="13"/>
      <c r="H92" s="13"/>
      <c r="I92" s="13"/>
      <c r="J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5">
      <c r="A93" s="13"/>
      <c r="C93" s="13"/>
      <c r="D93" s="13"/>
      <c r="E93" s="13"/>
      <c r="F93" s="13"/>
      <c r="G93" s="13"/>
      <c r="H93" s="13"/>
      <c r="I93" s="13"/>
      <c r="J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5">
      <c r="A94" s="13"/>
      <c r="C94" s="13"/>
      <c r="D94" s="13"/>
      <c r="E94" s="13"/>
      <c r="F94" s="13"/>
      <c r="G94" s="13"/>
      <c r="H94" s="13"/>
      <c r="I94" s="13"/>
      <c r="J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5">
      <c r="A95" s="13"/>
      <c r="C95" s="13"/>
      <c r="D95" s="13"/>
      <c r="E95" s="13"/>
      <c r="F95" s="13"/>
      <c r="G95" s="13"/>
      <c r="H95" s="13"/>
      <c r="I95" s="13"/>
      <c r="J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5">
      <c r="A96" s="13"/>
      <c r="C96" s="13"/>
      <c r="D96" s="13"/>
      <c r="E96" s="13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5">
      <c r="A97" s="13"/>
      <c r="C97" s="13"/>
      <c r="D97" s="13"/>
      <c r="E97" s="13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5">
      <c r="A98" s="13"/>
      <c r="C98" s="13"/>
      <c r="D98" s="13"/>
      <c r="E98" s="13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5">
      <c r="A99" s="13"/>
      <c r="C99" s="13"/>
      <c r="D99" s="13"/>
      <c r="E99" s="13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5">
      <c r="A100" s="13"/>
      <c r="C100" s="13"/>
      <c r="D100" s="13"/>
      <c r="E100" s="13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5">
      <c r="A101" s="13"/>
      <c r="C101" s="13"/>
      <c r="D101" s="13"/>
      <c r="E101" s="13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5">
      <c r="A102" s="13"/>
      <c r="C102" s="13"/>
      <c r="D102" s="13"/>
      <c r="E102" s="13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5">
      <c r="A103" s="13"/>
      <c r="C103" s="13"/>
      <c r="D103" s="13"/>
      <c r="E103" s="13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5">
      <c r="A104" s="13"/>
      <c r="C104" s="13"/>
      <c r="D104" s="13"/>
      <c r="E104" s="13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5">
      <c r="A105" s="13"/>
      <c r="C105" s="13"/>
      <c r="D105" s="13"/>
      <c r="E105" s="13"/>
      <c r="F105" s="13"/>
      <c r="G105" s="13"/>
      <c r="H105" s="13"/>
      <c r="I105" s="13"/>
      <c r="J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5">
      <c r="A106" s="13"/>
      <c r="C106" s="13"/>
      <c r="D106" s="13"/>
      <c r="E106" s="13"/>
      <c r="F106" s="13"/>
      <c r="G106" s="13"/>
      <c r="H106" s="13"/>
      <c r="I106" s="13"/>
      <c r="J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5">
      <c r="A107" s="13"/>
      <c r="C107" s="13"/>
      <c r="D107" s="13"/>
      <c r="E107" s="13"/>
      <c r="F107" s="13"/>
      <c r="G107" s="13"/>
      <c r="H107" s="13"/>
      <c r="I107" s="13"/>
      <c r="J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5">
      <c r="A108" s="13"/>
      <c r="C108" s="13"/>
      <c r="D108" s="13"/>
      <c r="E108" s="13"/>
      <c r="F108" s="13"/>
      <c r="G108" s="13"/>
      <c r="H108" s="13"/>
      <c r="I108" s="13"/>
      <c r="J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5">
      <c r="A109" s="13"/>
      <c r="C109" s="13"/>
      <c r="D109" s="13"/>
      <c r="E109" s="13"/>
      <c r="F109" s="13"/>
      <c r="G109" s="13"/>
      <c r="H109" s="13"/>
      <c r="I109" s="13"/>
      <c r="J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5">
      <c r="A110" s="13"/>
      <c r="C110" s="13"/>
      <c r="D110" s="13"/>
      <c r="E110" s="13"/>
      <c r="F110" s="13"/>
      <c r="G110" s="13"/>
      <c r="H110" s="13"/>
      <c r="I110" s="13"/>
      <c r="J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5">
      <c r="A111" s="13"/>
      <c r="C111" s="13"/>
      <c r="D111" s="13"/>
      <c r="E111" s="13"/>
      <c r="F111" s="13"/>
      <c r="G111" s="13"/>
      <c r="H111" s="13"/>
      <c r="I111" s="13"/>
      <c r="J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5">
      <c r="A112" s="13"/>
      <c r="C112" s="13"/>
      <c r="D112" s="13"/>
      <c r="E112" s="13"/>
      <c r="F112" s="13"/>
      <c r="G112" s="13"/>
      <c r="H112" s="13"/>
      <c r="I112" s="13"/>
      <c r="J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5">
      <c r="A113" s="13"/>
      <c r="C113" s="13"/>
      <c r="D113" s="13"/>
      <c r="E113" s="13"/>
      <c r="F113" s="13"/>
      <c r="G113" s="13"/>
      <c r="H113" s="13"/>
      <c r="I113" s="13"/>
      <c r="J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5">
      <c r="A114" s="13"/>
      <c r="C114" s="13"/>
      <c r="D114" s="13"/>
      <c r="E114" s="13"/>
      <c r="F114" s="13"/>
      <c r="G114" s="13"/>
      <c r="H114" s="13"/>
      <c r="I114" s="13"/>
      <c r="J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5">
      <c r="A115" s="13"/>
      <c r="C115" s="13"/>
      <c r="D115" s="13"/>
      <c r="E115" s="13"/>
      <c r="F115" s="13"/>
      <c r="G115" s="13"/>
      <c r="H115" s="13"/>
      <c r="I115" s="13"/>
      <c r="J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5">
      <c r="A116" s="13"/>
      <c r="C116" s="13"/>
      <c r="D116" s="13"/>
      <c r="E116" s="13"/>
      <c r="F116" s="13"/>
      <c r="G116" s="13"/>
      <c r="H116" s="13"/>
      <c r="I116" s="13"/>
      <c r="J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5">
      <c r="A117" s="13"/>
      <c r="C117" s="13"/>
      <c r="D117" s="13"/>
      <c r="E117" s="13"/>
      <c r="F117" s="13"/>
      <c r="G117" s="13"/>
      <c r="H117" s="13"/>
      <c r="I117" s="13"/>
      <c r="J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5">
      <c r="A118" s="13"/>
      <c r="C118" s="13"/>
      <c r="D118" s="13"/>
      <c r="E118" s="13"/>
      <c r="F118" s="13"/>
      <c r="G118" s="13"/>
      <c r="H118" s="13"/>
      <c r="I118" s="13"/>
      <c r="J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5">
      <c r="A119" s="13"/>
      <c r="C119" s="13"/>
      <c r="D119" s="13"/>
      <c r="E119" s="13"/>
      <c r="F119" s="13"/>
      <c r="G119" s="13"/>
      <c r="H119" s="13"/>
      <c r="I119" s="13"/>
      <c r="J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5">
      <c r="A120" s="13"/>
      <c r="C120" s="13"/>
      <c r="D120" s="13"/>
      <c r="E120" s="13"/>
      <c r="F120" s="13"/>
      <c r="G120" s="13"/>
      <c r="H120" s="13"/>
      <c r="I120" s="13"/>
      <c r="J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5">
      <c r="A121" s="13"/>
      <c r="C121" s="13"/>
      <c r="D121" s="13"/>
      <c r="E121" s="13"/>
      <c r="F121" s="13"/>
      <c r="G121" s="13"/>
      <c r="H121" s="13"/>
      <c r="I121" s="13"/>
      <c r="J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5">
      <c r="A122" s="13"/>
      <c r="C122" s="13"/>
      <c r="D122" s="13"/>
      <c r="E122" s="13"/>
      <c r="F122" s="13"/>
      <c r="G122" s="13"/>
      <c r="H122" s="13"/>
      <c r="I122" s="13"/>
      <c r="J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5">
      <c r="A123" s="13"/>
      <c r="C123" s="13"/>
      <c r="D123" s="13"/>
      <c r="E123" s="13"/>
      <c r="F123" s="13"/>
      <c r="G123" s="13"/>
      <c r="H123" s="13"/>
      <c r="I123" s="13"/>
      <c r="J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5">
      <c r="A124" s="13"/>
      <c r="C124" s="13"/>
      <c r="D124" s="13"/>
      <c r="E124" s="13"/>
      <c r="F124" s="13"/>
      <c r="G124" s="13"/>
      <c r="H124" s="13"/>
      <c r="I124" s="13"/>
      <c r="J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5">
      <c r="A125" s="13"/>
      <c r="C125" s="13"/>
      <c r="D125" s="13"/>
      <c r="E125" s="13"/>
      <c r="F125" s="13"/>
      <c r="G125" s="13"/>
      <c r="H125" s="13"/>
      <c r="I125" s="13"/>
      <c r="J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5">
      <c r="A126" s="13"/>
      <c r="C126" s="13"/>
      <c r="D126" s="13"/>
      <c r="E126" s="13"/>
      <c r="F126" s="13"/>
      <c r="G126" s="13"/>
      <c r="H126" s="13"/>
      <c r="I126" s="13"/>
      <c r="J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5">
      <c r="A127" s="13"/>
      <c r="C127" s="13"/>
      <c r="D127" s="13"/>
      <c r="E127" s="13"/>
      <c r="F127" s="13"/>
      <c r="G127" s="13"/>
      <c r="H127" s="13"/>
      <c r="I127" s="13"/>
      <c r="J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5">
      <c r="A128" s="13"/>
      <c r="C128" s="13"/>
      <c r="D128" s="13"/>
      <c r="E128" s="13"/>
      <c r="F128" s="13"/>
      <c r="G128" s="13"/>
      <c r="H128" s="13"/>
      <c r="I128" s="13"/>
      <c r="J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5">
      <c r="A129" s="13"/>
      <c r="C129" s="13"/>
      <c r="D129" s="13"/>
      <c r="E129" s="13"/>
      <c r="F129" s="13"/>
      <c r="G129" s="13"/>
      <c r="H129" s="13"/>
      <c r="I129" s="13"/>
      <c r="J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5">
      <c r="A130" s="13"/>
      <c r="C130" s="13"/>
      <c r="D130" s="13"/>
      <c r="E130" s="13"/>
      <c r="F130" s="13"/>
      <c r="G130" s="13"/>
      <c r="H130" s="13"/>
      <c r="I130" s="13"/>
      <c r="J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5">
      <c r="A131" s="13"/>
      <c r="C131" s="13"/>
      <c r="D131" s="13"/>
      <c r="E131" s="13"/>
      <c r="F131" s="13"/>
      <c r="G131" s="13"/>
      <c r="H131" s="13"/>
      <c r="I131" s="13"/>
      <c r="J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5">
      <c r="A132" s="13"/>
      <c r="C132" s="13"/>
      <c r="D132" s="13"/>
      <c r="E132" s="13"/>
      <c r="F132" s="13"/>
      <c r="G132" s="13"/>
      <c r="H132" s="13"/>
      <c r="I132" s="13"/>
      <c r="J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5">
      <c r="A133" s="13"/>
      <c r="C133" s="13"/>
      <c r="D133" s="13"/>
      <c r="E133" s="13"/>
      <c r="F133" s="13"/>
      <c r="G133" s="13"/>
      <c r="H133" s="13"/>
      <c r="I133" s="13"/>
      <c r="J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5">
      <c r="A134" s="13"/>
      <c r="C134" s="13"/>
      <c r="D134" s="13"/>
      <c r="E134" s="13"/>
      <c r="F134" s="13"/>
      <c r="G134" s="13"/>
      <c r="H134" s="13"/>
      <c r="I134" s="13"/>
      <c r="J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5">
      <c r="A135" s="13"/>
      <c r="C135" s="13"/>
      <c r="D135" s="13"/>
      <c r="E135" s="13"/>
      <c r="F135" s="13"/>
      <c r="G135" s="13"/>
      <c r="H135" s="13"/>
      <c r="I135" s="13"/>
      <c r="J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5">
      <c r="A136" s="13"/>
      <c r="C136" s="13"/>
      <c r="D136" s="13"/>
      <c r="E136" s="13"/>
      <c r="F136" s="13"/>
      <c r="G136" s="13"/>
      <c r="H136" s="13"/>
      <c r="I136" s="13"/>
      <c r="J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5">
      <c r="A137" s="13"/>
      <c r="C137" s="13"/>
      <c r="D137" s="13"/>
      <c r="E137" s="13"/>
      <c r="F137" s="13"/>
      <c r="G137" s="13"/>
      <c r="H137" s="13"/>
      <c r="I137" s="13"/>
      <c r="J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5">
      <c r="A138" s="13"/>
      <c r="C138" s="13"/>
      <c r="D138" s="13"/>
      <c r="E138" s="13"/>
      <c r="F138" s="13"/>
      <c r="G138" s="13"/>
      <c r="H138" s="13"/>
      <c r="I138" s="13"/>
      <c r="J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5">
      <c r="A139" s="13"/>
      <c r="C139" s="13"/>
      <c r="D139" s="13"/>
      <c r="E139" s="13"/>
      <c r="F139" s="13"/>
      <c r="G139" s="13"/>
      <c r="H139" s="13"/>
      <c r="I139" s="13"/>
      <c r="J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5">
      <c r="A140" s="13"/>
      <c r="C140" s="13"/>
      <c r="D140" s="13"/>
      <c r="E140" s="13"/>
      <c r="F140" s="13"/>
      <c r="G140" s="13"/>
      <c r="H140" s="13"/>
      <c r="I140" s="13"/>
      <c r="J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5">
      <c r="A141" s="13"/>
      <c r="C141" s="13"/>
      <c r="D141" s="13"/>
      <c r="E141" s="13"/>
      <c r="F141" s="13"/>
      <c r="G141" s="13"/>
      <c r="H141" s="13"/>
      <c r="I141" s="13"/>
      <c r="J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5">
      <c r="A142" s="13"/>
      <c r="C142" s="13"/>
      <c r="D142" s="13"/>
      <c r="E142" s="13"/>
      <c r="F142" s="13"/>
      <c r="G142" s="13"/>
      <c r="H142" s="13"/>
      <c r="I142" s="13"/>
      <c r="J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5">
      <c r="A143" s="13"/>
      <c r="C143" s="13"/>
      <c r="D143" s="13"/>
      <c r="E143" s="13"/>
      <c r="F143" s="13"/>
      <c r="G143" s="13"/>
      <c r="H143" s="13"/>
      <c r="I143" s="13"/>
      <c r="J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5">
      <c r="A144" s="13"/>
      <c r="C144" s="13"/>
      <c r="D144" s="13"/>
      <c r="E144" s="13"/>
      <c r="F144" s="13"/>
      <c r="G144" s="13"/>
      <c r="H144" s="13"/>
      <c r="I144" s="13"/>
      <c r="J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5">
      <c r="A145" s="13"/>
      <c r="C145" s="13"/>
      <c r="D145" s="13"/>
      <c r="E145" s="13"/>
      <c r="F145" s="13"/>
      <c r="G145" s="13"/>
      <c r="H145" s="13"/>
      <c r="I145" s="13"/>
      <c r="J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5">
      <c r="A146" s="13"/>
      <c r="C146" s="13"/>
      <c r="D146" s="13"/>
      <c r="E146" s="13"/>
      <c r="F146" s="13"/>
      <c r="G146" s="13"/>
      <c r="H146" s="13"/>
      <c r="I146" s="13"/>
      <c r="J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5">
      <c r="A147" s="13"/>
      <c r="C147" s="13"/>
      <c r="D147" s="13"/>
      <c r="E147" s="13"/>
      <c r="F147" s="13"/>
      <c r="G147" s="13"/>
      <c r="H147" s="13"/>
      <c r="I147" s="13"/>
      <c r="J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5">
      <c r="A148" s="13"/>
      <c r="C148" s="13"/>
      <c r="D148" s="13"/>
      <c r="E148" s="13"/>
      <c r="F148" s="13"/>
      <c r="G148" s="13"/>
      <c r="H148" s="13"/>
      <c r="I148" s="13"/>
      <c r="J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5">
      <c r="A149" s="13"/>
      <c r="C149" s="13"/>
      <c r="D149" s="13"/>
      <c r="E149" s="13"/>
      <c r="F149" s="13"/>
      <c r="G149" s="13"/>
      <c r="H149" s="13"/>
      <c r="I149" s="13"/>
      <c r="J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5">
      <c r="A150" s="13"/>
      <c r="C150" s="13"/>
      <c r="D150" s="13"/>
      <c r="E150" s="13"/>
      <c r="F150" s="13"/>
      <c r="G150" s="13"/>
      <c r="H150" s="13"/>
      <c r="I150" s="13"/>
      <c r="J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5">
      <c r="A151" s="13"/>
      <c r="C151" s="13"/>
      <c r="D151" s="13"/>
      <c r="E151" s="13"/>
      <c r="F151" s="13"/>
      <c r="G151" s="13"/>
      <c r="H151" s="13"/>
      <c r="I151" s="13"/>
      <c r="J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5">
      <c r="A152" s="13"/>
      <c r="C152" s="13"/>
      <c r="D152" s="13"/>
      <c r="E152" s="13"/>
      <c r="F152" s="13"/>
      <c r="G152" s="13"/>
      <c r="H152" s="13"/>
      <c r="I152" s="13"/>
      <c r="J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5">
      <c r="A153" s="13"/>
      <c r="C153" s="13"/>
      <c r="D153" s="13"/>
      <c r="E153" s="13"/>
      <c r="F153" s="13"/>
      <c r="G153" s="13"/>
      <c r="H153" s="13"/>
      <c r="I153" s="13"/>
      <c r="J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5">
      <c r="A154" s="13"/>
      <c r="C154" s="13"/>
      <c r="D154" s="13"/>
      <c r="E154" s="13"/>
      <c r="F154" s="13"/>
      <c r="G154" s="13"/>
      <c r="H154" s="13"/>
      <c r="I154" s="13"/>
      <c r="J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5">
      <c r="A155" s="13"/>
      <c r="C155" s="13"/>
      <c r="D155" s="13"/>
      <c r="E155" s="13"/>
      <c r="F155" s="13"/>
      <c r="G155" s="13"/>
      <c r="H155" s="13"/>
      <c r="I155" s="13"/>
      <c r="J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5">
      <c r="A156" s="13"/>
      <c r="C156" s="13"/>
      <c r="D156" s="13"/>
      <c r="E156" s="13"/>
      <c r="F156" s="13"/>
      <c r="G156" s="13"/>
      <c r="H156" s="13"/>
      <c r="I156" s="13"/>
      <c r="J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5">
      <c r="A157" s="13"/>
      <c r="C157" s="13"/>
      <c r="D157" s="13"/>
      <c r="E157" s="13"/>
      <c r="F157" s="13"/>
      <c r="G157" s="13"/>
      <c r="H157" s="13"/>
      <c r="I157" s="13"/>
      <c r="J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5">
      <c r="A158" s="13"/>
      <c r="C158" s="13"/>
      <c r="D158" s="13"/>
      <c r="E158" s="13"/>
      <c r="F158" s="13"/>
      <c r="G158" s="13"/>
      <c r="H158" s="13"/>
      <c r="I158" s="13"/>
      <c r="J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5">
      <c r="A159" s="13"/>
      <c r="C159" s="13"/>
      <c r="D159" s="13"/>
      <c r="E159" s="13"/>
      <c r="F159" s="13"/>
      <c r="G159" s="13"/>
      <c r="H159" s="13"/>
      <c r="I159" s="13"/>
      <c r="J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5">
      <c r="A160" s="13"/>
      <c r="C160" s="13"/>
      <c r="D160" s="13"/>
      <c r="E160" s="13"/>
      <c r="F160" s="13"/>
      <c r="G160" s="13"/>
      <c r="H160" s="13"/>
      <c r="I160" s="13"/>
      <c r="J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5">
      <c r="A161" s="13"/>
      <c r="C161" s="13"/>
      <c r="D161" s="13"/>
      <c r="E161" s="13"/>
      <c r="F161" s="13"/>
      <c r="G161" s="13"/>
      <c r="H161" s="13"/>
      <c r="I161" s="13"/>
      <c r="J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5">
      <c r="A162" s="13"/>
      <c r="C162" s="13"/>
      <c r="D162" s="13"/>
      <c r="E162" s="13"/>
      <c r="F162" s="13"/>
      <c r="G162" s="13"/>
      <c r="H162" s="13"/>
      <c r="I162" s="13"/>
      <c r="J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5">
      <c r="A163" s="13"/>
      <c r="C163" s="13"/>
      <c r="D163" s="13"/>
      <c r="E163" s="13"/>
      <c r="F163" s="13"/>
      <c r="G163" s="13"/>
      <c r="H163" s="13"/>
      <c r="I163" s="13"/>
      <c r="J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5">
      <c r="A164" s="13"/>
      <c r="C164" s="13"/>
      <c r="D164" s="13"/>
      <c r="E164" s="13"/>
      <c r="F164" s="13"/>
      <c r="G164" s="13"/>
      <c r="H164" s="13"/>
      <c r="I164" s="13"/>
      <c r="J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5">
      <c r="A165" s="13"/>
      <c r="C165" s="13"/>
      <c r="D165" s="13"/>
      <c r="E165" s="13"/>
      <c r="F165" s="13"/>
      <c r="G165" s="13"/>
      <c r="H165" s="13"/>
      <c r="I165" s="13"/>
      <c r="J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5">
      <c r="A166" s="13"/>
      <c r="C166" s="13"/>
      <c r="D166" s="13"/>
      <c r="E166" s="13"/>
      <c r="F166" s="13"/>
      <c r="G166" s="13"/>
      <c r="H166" s="13"/>
      <c r="I166" s="13"/>
      <c r="J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5">
      <c r="A167" s="13"/>
      <c r="C167" s="13"/>
      <c r="D167" s="13"/>
      <c r="E167" s="13"/>
      <c r="F167" s="13"/>
      <c r="G167" s="13"/>
      <c r="H167" s="13"/>
      <c r="I167" s="13"/>
      <c r="J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5">
      <c r="A168" s="13"/>
      <c r="C168" s="13"/>
      <c r="D168" s="13"/>
      <c r="E168" s="13"/>
      <c r="F168" s="13"/>
      <c r="G168" s="13"/>
      <c r="H168" s="13"/>
      <c r="I168" s="13"/>
      <c r="J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5">
      <c r="A169" s="13"/>
      <c r="C169" s="13"/>
      <c r="D169" s="13"/>
      <c r="E169" s="13"/>
      <c r="F169" s="13"/>
      <c r="G169" s="13"/>
      <c r="H169" s="13"/>
      <c r="I169" s="13"/>
      <c r="J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5">
      <c r="A170" s="13"/>
      <c r="C170" s="13"/>
      <c r="D170" s="13"/>
      <c r="E170" s="13"/>
      <c r="F170" s="13"/>
      <c r="G170" s="13"/>
      <c r="H170" s="13"/>
      <c r="I170" s="13"/>
      <c r="J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5">
      <c r="A171" s="13"/>
      <c r="C171" s="13"/>
      <c r="D171" s="13"/>
      <c r="E171" s="13"/>
      <c r="F171" s="13"/>
      <c r="G171" s="13"/>
      <c r="H171" s="13"/>
      <c r="I171" s="13"/>
      <c r="J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5">
      <c r="A172" s="13"/>
      <c r="C172" s="13"/>
      <c r="D172" s="13"/>
      <c r="E172" s="13"/>
      <c r="F172" s="13"/>
      <c r="G172" s="13"/>
      <c r="H172" s="13"/>
      <c r="I172" s="13"/>
      <c r="J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5">
      <c r="A173" s="13"/>
      <c r="C173" s="13"/>
      <c r="D173" s="13"/>
      <c r="E173" s="13"/>
      <c r="F173" s="13"/>
      <c r="G173" s="13"/>
      <c r="H173" s="13"/>
      <c r="I173" s="13"/>
      <c r="J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5">
      <c r="A174" s="13"/>
      <c r="C174" s="13"/>
      <c r="D174" s="13"/>
      <c r="E174" s="13"/>
      <c r="F174" s="13"/>
      <c r="G174" s="13"/>
      <c r="H174" s="13"/>
      <c r="I174" s="13"/>
      <c r="J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5">
      <c r="A175" s="13"/>
      <c r="C175" s="13"/>
      <c r="D175" s="13"/>
      <c r="E175" s="13"/>
      <c r="F175" s="13"/>
      <c r="G175" s="13"/>
      <c r="H175" s="13"/>
      <c r="I175" s="13"/>
      <c r="J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5">
      <c r="A176" s="13"/>
      <c r="C176" s="13"/>
      <c r="D176" s="13"/>
      <c r="E176" s="13"/>
      <c r="F176" s="13"/>
      <c r="G176" s="13"/>
      <c r="H176" s="13"/>
      <c r="I176" s="13"/>
      <c r="J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5">
      <c r="A177" s="13"/>
      <c r="C177" s="13"/>
      <c r="D177" s="13"/>
      <c r="E177" s="13"/>
      <c r="F177" s="13"/>
      <c r="G177" s="13"/>
      <c r="H177" s="13"/>
      <c r="I177" s="13"/>
      <c r="J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5">
      <c r="A178" s="13"/>
      <c r="C178" s="13"/>
      <c r="D178" s="13"/>
      <c r="E178" s="13"/>
      <c r="F178" s="13"/>
      <c r="G178" s="13"/>
      <c r="H178" s="13"/>
      <c r="I178" s="13"/>
      <c r="J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5">
      <c r="A179" s="13"/>
      <c r="C179" s="13"/>
      <c r="D179" s="13"/>
      <c r="E179" s="13"/>
      <c r="F179" s="13"/>
      <c r="G179" s="13"/>
      <c r="H179" s="13"/>
      <c r="I179" s="13"/>
      <c r="J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5">
      <c r="A180" s="13"/>
      <c r="C180" s="13"/>
      <c r="D180" s="13"/>
      <c r="E180" s="13"/>
      <c r="F180" s="13"/>
      <c r="G180" s="13"/>
      <c r="H180" s="13"/>
      <c r="I180" s="13"/>
      <c r="J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5">
      <c r="A181" s="13"/>
      <c r="C181" s="13"/>
      <c r="D181" s="13"/>
      <c r="E181" s="13"/>
      <c r="F181" s="13"/>
      <c r="G181" s="13"/>
      <c r="H181" s="13"/>
      <c r="I181" s="13"/>
      <c r="J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5">
      <c r="A182" s="13"/>
      <c r="C182" s="13"/>
      <c r="D182" s="13"/>
      <c r="E182" s="13"/>
      <c r="F182" s="13"/>
      <c r="G182" s="13"/>
      <c r="H182" s="13"/>
      <c r="I182" s="13"/>
      <c r="J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5">
      <c r="A183" s="13"/>
      <c r="C183" s="13"/>
      <c r="D183" s="13"/>
      <c r="E183" s="13"/>
      <c r="F183" s="13"/>
      <c r="G183" s="13"/>
      <c r="H183" s="13"/>
      <c r="I183" s="13"/>
      <c r="J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5">
      <c r="A184" s="13"/>
      <c r="C184" s="13"/>
      <c r="D184" s="13"/>
      <c r="E184" s="13"/>
      <c r="F184" s="13"/>
      <c r="G184" s="13"/>
      <c r="H184" s="13"/>
      <c r="I184" s="13"/>
      <c r="J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5">
      <c r="A185" s="13"/>
      <c r="C185" s="13"/>
      <c r="D185" s="13"/>
      <c r="E185" s="13"/>
      <c r="F185" s="13"/>
      <c r="G185" s="13"/>
      <c r="H185" s="13"/>
      <c r="I185" s="13"/>
      <c r="J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5">
      <c r="A186" s="13"/>
      <c r="C186" s="13"/>
      <c r="D186" s="13"/>
      <c r="E186" s="13"/>
      <c r="F186" s="13"/>
      <c r="G186" s="13"/>
      <c r="H186" s="13"/>
      <c r="I186" s="13"/>
      <c r="J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5">
      <c r="A187" s="13"/>
      <c r="C187" s="13"/>
      <c r="D187" s="13"/>
      <c r="E187" s="13"/>
      <c r="F187" s="13"/>
      <c r="G187" s="13"/>
      <c r="H187" s="13"/>
      <c r="I187" s="13"/>
      <c r="J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5">
      <c r="A188" s="13"/>
      <c r="C188" s="13"/>
      <c r="D188" s="13"/>
      <c r="E188" s="13"/>
      <c r="F188" s="13"/>
      <c r="G188" s="13"/>
      <c r="H188" s="13"/>
      <c r="I188" s="13"/>
      <c r="J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5">
      <c r="A189" s="13"/>
      <c r="C189" s="13"/>
      <c r="D189" s="13"/>
      <c r="E189" s="13"/>
      <c r="F189" s="13"/>
      <c r="G189" s="13"/>
      <c r="H189" s="13"/>
      <c r="I189" s="13"/>
      <c r="J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5">
      <c r="A190" s="13"/>
      <c r="C190" s="13"/>
      <c r="D190" s="13"/>
      <c r="E190" s="13"/>
      <c r="F190" s="13"/>
      <c r="G190" s="13"/>
      <c r="H190" s="13"/>
      <c r="I190" s="13"/>
      <c r="J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5">
      <c r="A191" s="13"/>
      <c r="C191" s="13"/>
      <c r="D191" s="13"/>
      <c r="E191" s="13"/>
      <c r="F191" s="13"/>
      <c r="G191" s="13"/>
      <c r="H191" s="13"/>
      <c r="I191" s="13"/>
      <c r="J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5">
      <c r="A192" s="13"/>
      <c r="C192" s="13"/>
      <c r="D192" s="13"/>
      <c r="E192" s="13"/>
      <c r="F192" s="13"/>
      <c r="G192" s="13"/>
      <c r="H192" s="13"/>
      <c r="I192" s="13"/>
      <c r="J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25">
      <c r="A193" s="13"/>
      <c r="C193" s="13"/>
      <c r="D193" s="13"/>
      <c r="E193" s="13"/>
      <c r="F193" s="13"/>
      <c r="G193" s="13"/>
      <c r="H193" s="13"/>
      <c r="I193" s="13"/>
      <c r="J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25">
      <c r="A194" s="13"/>
      <c r="C194" s="13"/>
      <c r="D194" s="13"/>
      <c r="E194" s="13"/>
      <c r="F194" s="13"/>
      <c r="G194" s="13"/>
      <c r="H194" s="13"/>
      <c r="I194" s="13"/>
      <c r="J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25">
      <c r="A195" s="13"/>
      <c r="C195" s="13"/>
      <c r="D195" s="13"/>
      <c r="E195" s="13"/>
      <c r="F195" s="13"/>
      <c r="G195" s="13"/>
      <c r="H195" s="13"/>
      <c r="I195" s="13"/>
      <c r="J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25">
      <c r="A196" s="13"/>
      <c r="C196" s="13"/>
      <c r="D196" s="13"/>
      <c r="E196" s="13"/>
      <c r="F196" s="13"/>
      <c r="G196" s="13"/>
      <c r="H196" s="13"/>
      <c r="I196" s="13"/>
      <c r="J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25">
      <c r="A197" s="13"/>
      <c r="C197" s="13"/>
      <c r="D197" s="13"/>
      <c r="E197" s="13"/>
      <c r="F197" s="13"/>
      <c r="G197" s="13"/>
      <c r="H197" s="13"/>
      <c r="I197" s="13"/>
      <c r="J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25">
      <c r="A198" s="13"/>
      <c r="C198" s="13"/>
      <c r="D198" s="13"/>
      <c r="E198" s="13"/>
      <c r="F198" s="13"/>
      <c r="G198" s="13"/>
      <c r="H198" s="13"/>
      <c r="I198" s="13"/>
      <c r="J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25">
      <c r="A199" s="13"/>
      <c r="C199" s="13"/>
      <c r="D199" s="13"/>
      <c r="E199" s="13"/>
      <c r="F199" s="13"/>
      <c r="G199" s="13"/>
      <c r="H199" s="13"/>
      <c r="I199" s="13"/>
      <c r="J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25">
      <c r="A200" s="13"/>
      <c r="C200" s="13"/>
      <c r="D200" s="13"/>
      <c r="E200" s="13"/>
      <c r="F200" s="13"/>
      <c r="G200" s="13"/>
      <c r="H200" s="13"/>
      <c r="I200" s="13"/>
      <c r="J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25">
      <c r="A201" s="13"/>
      <c r="C201" s="13"/>
      <c r="D201" s="13"/>
      <c r="E201" s="13"/>
      <c r="F201" s="13"/>
      <c r="G201" s="13"/>
      <c r="H201" s="13"/>
      <c r="I201" s="13"/>
      <c r="J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25">
      <c r="A202" s="13"/>
      <c r="C202" s="13"/>
      <c r="D202" s="13"/>
      <c r="E202" s="13"/>
      <c r="F202" s="13"/>
      <c r="G202" s="13"/>
      <c r="H202" s="13"/>
      <c r="I202" s="13"/>
      <c r="J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25">
      <c r="A203" s="13"/>
      <c r="C203" s="13"/>
      <c r="D203" s="13"/>
      <c r="E203" s="13"/>
      <c r="F203" s="13"/>
      <c r="G203" s="13"/>
      <c r="H203" s="13"/>
      <c r="I203" s="13"/>
      <c r="J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25">
      <c r="A204" s="13"/>
      <c r="C204" s="13"/>
      <c r="D204" s="13"/>
      <c r="E204" s="13"/>
      <c r="F204" s="13"/>
      <c r="G204" s="13"/>
      <c r="H204" s="13"/>
      <c r="I204" s="13"/>
      <c r="J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25">
      <c r="A205" s="13"/>
      <c r="C205" s="13"/>
      <c r="D205" s="13"/>
      <c r="E205" s="13"/>
      <c r="F205" s="13"/>
      <c r="G205" s="13"/>
      <c r="H205" s="13"/>
      <c r="I205" s="13"/>
      <c r="J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25">
      <c r="A206" s="13"/>
      <c r="C206" s="13"/>
      <c r="D206" s="13"/>
      <c r="E206" s="13"/>
      <c r="F206" s="13"/>
      <c r="G206" s="13"/>
      <c r="H206" s="13"/>
      <c r="I206" s="13"/>
      <c r="J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25">
      <c r="A207" s="13"/>
      <c r="C207" s="13"/>
      <c r="D207" s="13"/>
      <c r="E207" s="13"/>
      <c r="F207" s="13"/>
      <c r="G207" s="13"/>
      <c r="H207" s="13"/>
      <c r="I207" s="13"/>
      <c r="J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25">
      <c r="A208" s="13"/>
      <c r="C208" s="13"/>
      <c r="D208" s="13"/>
      <c r="E208" s="13"/>
      <c r="F208" s="13"/>
      <c r="G208" s="13"/>
      <c r="H208" s="13"/>
      <c r="I208" s="13"/>
      <c r="J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25">
      <c r="A209" s="13"/>
      <c r="C209" s="13"/>
      <c r="D209" s="13"/>
      <c r="E209" s="13"/>
      <c r="F209" s="13"/>
      <c r="G209" s="13"/>
      <c r="H209" s="13"/>
      <c r="I209" s="13"/>
      <c r="J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25">
      <c r="A210" s="13"/>
      <c r="C210" s="13"/>
      <c r="D210" s="13"/>
      <c r="E210" s="13"/>
      <c r="F210" s="13"/>
      <c r="G210" s="13"/>
      <c r="H210" s="13"/>
      <c r="I210" s="13"/>
      <c r="J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25">
      <c r="A211" s="13"/>
      <c r="C211" s="13"/>
      <c r="D211" s="13"/>
      <c r="E211" s="13"/>
      <c r="F211" s="13"/>
      <c r="G211" s="13"/>
      <c r="H211" s="13"/>
      <c r="I211" s="13"/>
      <c r="J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25">
      <c r="A212" s="13"/>
      <c r="C212" s="13"/>
      <c r="D212" s="13"/>
      <c r="E212" s="13"/>
      <c r="F212" s="13"/>
      <c r="G212" s="13"/>
      <c r="H212" s="13"/>
      <c r="I212" s="13"/>
      <c r="J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25">
      <c r="A213" s="13"/>
      <c r="C213" s="13"/>
      <c r="D213" s="13"/>
      <c r="E213" s="13"/>
      <c r="F213" s="13"/>
      <c r="G213" s="13"/>
      <c r="H213" s="13"/>
      <c r="I213" s="13"/>
      <c r="J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25">
      <c r="A214" s="13"/>
      <c r="C214" s="13"/>
      <c r="D214" s="13"/>
      <c r="E214" s="13"/>
      <c r="F214" s="13"/>
      <c r="G214" s="13"/>
      <c r="H214" s="13"/>
      <c r="I214" s="13"/>
      <c r="J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25">
      <c r="A215" s="13"/>
      <c r="C215" s="13"/>
      <c r="D215" s="13"/>
      <c r="E215" s="13"/>
      <c r="F215" s="13"/>
      <c r="G215" s="13"/>
      <c r="H215" s="13"/>
      <c r="I215" s="13"/>
      <c r="J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25">
      <c r="A216" s="13"/>
      <c r="C216" s="13"/>
      <c r="D216" s="13"/>
      <c r="E216" s="13"/>
      <c r="F216" s="13"/>
      <c r="G216" s="13"/>
      <c r="H216" s="13"/>
      <c r="I216" s="13"/>
      <c r="J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25">
      <c r="A217" s="13"/>
      <c r="C217" s="13"/>
      <c r="D217" s="13"/>
      <c r="E217" s="13"/>
      <c r="F217" s="13"/>
      <c r="G217" s="13"/>
      <c r="H217" s="13"/>
      <c r="I217" s="13"/>
      <c r="J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25">
      <c r="A218" s="13"/>
      <c r="C218" s="13"/>
      <c r="D218" s="13"/>
      <c r="E218" s="13"/>
      <c r="F218" s="13"/>
      <c r="G218" s="13"/>
      <c r="H218" s="13"/>
      <c r="I218" s="13"/>
      <c r="J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25">
      <c r="A219" s="13"/>
      <c r="C219" s="13"/>
      <c r="D219" s="13"/>
      <c r="E219" s="13"/>
      <c r="F219" s="13"/>
      <c r="G219" s="13"/>
      <c r="H219" s="13"/>
      <c r="I219" s="13"/>
      <c r="J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25">
      <c r="A220" s="13"/>
      <c r="C220" s="13"/>
      <c r="D220" s="13"/>
      <c r="E220" s="13"/>
      <c r="F220" s="13"/>
      <c r="G220" s="13"/>
      <c r="H220" s="13"/>
      <c r="I220" s="13"/>
      <c r="J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25">
      <c r="A221" s="13"/>
      <c r="C221" s="13"/>
      <c r="D221" s="13"/>
      <c r="E221" s="13"/>
      <c r="F221" s="13"/>
      <c r="G221" s="13"/>
      <c r="H221" s="13"/>
      <c r="I221" s="13"/>
      <c r="J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25">
      <c r="A222" s="13"/>
      <c r="C222" s="13"/>
      <c r="D222" s="13"/>
      <c r="E222" s="13"/>
      <c r="F222" s="13"/>
      <c r="G222" s="13"/>
      <c r="H222" s="13"/>
      <c r="I222" s="13"/>
      <c r="J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25">
      <c r="A223" s="13"/>
      <c r="C223" s="13"/>
      <c r="D223" s="13"/>
      <c r="E223" s="13"/>
      <c r="F223" s="13"/>
      <c r="G223" s="13"/>
      <c r="H223" s="13"/>
      <c r="I223" s="13"/>
      <c r="J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25">
      <c r="A224" s="13"/>
      <c r="C224" s="13"/>
      <c r="D224" s="13"/>
      <c r="E224" s="13"/>
      <c r="F224" s="13"/>
      <c r="G224" s="13"/>
      <c r="H224" s="13"/>
      <c r="I224" s="13"/>
      <c r="J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25">
      <c r="A225" s="13"/>
      <c r="C225" s="13"/>
      <c r="D225" s="13"/>
      <c r="E225" s="13"/>
      <c r="F225" s="13"/>
      <c r="G225" s="13"/>
      <c r="H225" s="13"/>
      <c r="I225" s="13"/>
      <c r="J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25">
      <c r="A226" s="13"/>
      <c r="C226" s="13"/>
      <c r="D226" s="13"/>
      <c r="E226" s="13"/>
      <c r="F226" s="13"/>
      <c r="G226" s="13"/>
      <c r="H226" s="13"/>
      <c r="I226" s="13"/>
      <c r="J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25">
      <c r="A227" s="13"/>
      <c r="C227" s="13"/>
      <c r="D227" s="13"/>
      <c r="E227" s="13"/>
      <c r="F227" s="13"/>
      <c r="G227" s="13"/>
      <c r="H227" s="13"/>
      <c r="I227" s="13"/>
      <c r="J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25">
      <c r="A228" s="13"/>
      <c r="C228" s="13"/>
      <c r="D228" s="13"/>
      <c r="E228" s="13"/>
      <c r="F228" s="13"/>
      <c r="G228" s="13"/>
      <c r="H228" s="13"/>
      <c r="I228" s="13"/>
      <c r="J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25">
      <c r="A229" s="13"/>
      <c r="C229" s="13"/>
      <c r="D229" s="13"/>
      <c r="E229" s="13"/>
      <c r="F229" s="13"/>
      <c r="G229" s="13"/>
      <c r="H229" s="13"/>
      <c r="I229" s="13"/>
      <c r="J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25">
      <c r="A230" s="13"/>
      <c r="C230" s="13"/>
      <c r="D230" s="13"/>
      <c r="E230" s="13"/>
      <c r="F230" s="13"/>
      <c r="G230" s="13"/>
      <c r="H230" s="13"/>
      <c r="I230" s="13"/>
      <c r="J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25">
      <c r="A231" s="13"/>
      <c r="C231" s="13"/>
      <c r="D231" s="13"/>
      <c r="E231" s="13"/>
      <c r="F231" s="13"/>
      <c r="G231" s="13"/>
      <c r="H231" s="13"/>
      <c r="I231" s="13"/>
      <c r="J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25">
      <c r="A232" s="13"/>
      <c r="C232" s="13"/>
      <c r="D232" s="13"/>
      <c r="E232" s="13"/>
      <c r="F232" s="13"/>
      <c r="G232" s="13"/>
      <c r="H232" s="13"/>
      <c r="I232" s="13"/>
      <c r="J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25">
      <c r="A233" s="13"/>
      <c r="C233" s="13"/>
      <c r="D233" s="13"/>
      <c r="E233" s="13"/>
      <c r="F233" s="13"/>
      <c r="G233" s="13"/>
      <c r="H233" s="13"/>
      <c r="I233" s="13"/>
      <c r="J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25">
      <c r="A234" s="13"/>
      <c r="C234" s="13"/>
      <c r="D234" s="13"/>
      <c r="E234" s="13"/>
      <c r="F234" s="13"/>
      <c r="G234" s="13"/>
      <c r="H234" s="13"/>
      <c r="I234" s="13"/>
      <c r="J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25">
      <c r="A235" s="13"/>
      <c r="C235" s="13"/>
      <c r="D235" s="13"/>
      <c r="E235" s="13"/>
      <c r="F235" s="13"/>
      <c r="G235" s="13"/>
      <c r="H235" s="13"/>
      <c r="I235" s="13"/>
      <c r="J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25">
      <c r="A236" s="13"/>
      <c r="C236" s="13"/>
      <c r="D236" s="13"/>
      <c r="E236" s="13"/>
      <c r="F236" s="13"/>
      <c r="G236" s="13"/>
      <c r="H236" s="13"/>
      <c r="I236" s="13"/>
      <c r="J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25">
      <c r="A237" s="13"/>
      <c r="C237" s="13"/>
      <c r="D237" s="13"/>
      <c r="E237" s="13"/>
      <c r="F237" s="13"/>
      <c r="G237" s="13"/>
      <c r="H237" s="13"/>
      <c r="I237" s="13"/>
      <c r="J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25">
      <c r="A238" s="13"/>
      <c r="C238" s="13"/>
      <c r="D238" s="13"/>
      <c r="E238" s="13"/>
      <c r="F238" s="13"/>
      <c r="G238" s="13"/>
      <c r="H238" s="13"/>
      <c r="I238" s="13"/>
      <c r="J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25">
      <c r="A239" s="13"/>
      <c r="C239" s="13"/>
      <c r="D239" s="13"/>
      <c r="E239" s="13"/>
      <c r="F239" s="13"/>
      <c r="G239" s="13"/>
      <c r="H239" s="13"/>
      <c r="I239" s="13"/>
      <c r="J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25">
      <c r="A240" s="13"/>
      <c r="C240" s="13"/>
      <c r="D240" s="13"/>
      <c r="E240" s="13"/>
      <c r="F240" s="13"/>
      <c r="G240" s="13"/>
      <c r="H240" s="13"/>
      <c r="I240" s="13"/>
      <c r="J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25">
      <c r="A241" s="13"/>
      <c r="C241" s="13"/>
      <c r="D241" s="13"/>
      <c r="E241" s="13"/>
      <c r="F241" s="13"/>
      <c r="G241" s="13"/>
      <c r="H241" s="13"/>
      <c r="I241" s="13"/>
      <c r="J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25">
      <c r="A242" s="13"/>
      <c r="C242" s="13"/>
      <c r="D242" s="13"/>
      <c r="E242" s="13"/>
      <c r="F242" s="13"/>
      <c r="G242" s="13"/>
      <c r="H242" s="13"/>
      <c r="I242" s="13"/>
      <c r="J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25">
      <c r="A243" s="13"/>
      <c r="C243" s="13"/>
      <c r="D243" s="13"/>
      <c r="E243" s="13"/>
      <c r="F243" s="13"/>
      <c r="G243" s="13"/>
      <c r="H243" s="13"/>
      <c r="I243" s="13"/>
      <c r="J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25">
      <c r="A244" s="13"/>
      <c r="C244" s="13"/>
      <c r="D244" s="13"/>
      <c r="E244" s="13"/>
      <c r="F244" s="13"/>
      <c r="G244" s="13"/>
      <c r="H244" s="13"/>
      <c r="I244" s="13"/>
      <c r="J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25">
      <c r="A245" s="13"/>
      <c r="C245" s="13"/>
      <c r="D245" s="13"/>
      <c r="E245" s="13"/>
      <c r="F245" s="13"/>
      <c r="G245" s="13"/>
      <c r="H245" s="13"/>
      <c r="I245" s="13"/>
      <c r="J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25">
      <c r="A246" s="13"/>
      <c r="C246" s="13"/>
      <c r="D246" s="13"/>
      <c r="E246" s="13"/>
      <c r="F246" s="13"/>
      <c r="G246" s="13"/>
      <c r="H246" s="13"/>
      <c r="I246" s="13"/>
      <c r="J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25">
      <c r="A247" s="13"/>
      <c r="C247" s="13"/>
      <c r="D247" s="13"/>
      <c r="E247" s="13"/>
      <c r="F247" s="13"/>
      <c r="G247" s="13"/>
      <c r="H247" s="13"/>
      <c r="I247" s="13"/>
      <c r="J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25">
      <c r="A248" s="13"/>
      <c r="C248" s="13"/>
      <c r="D248" s="13"/>
      <c r="E248" s="13"/>
      <c r="F248" s="13"/>
      <c r="G248" s="13"/>
      <c r="H248" s="13"/>
      <c r="I248" s="13"/>
      <c r="J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25">
      <c r="A249" s="13"/>
      <c r="C249" s="13"/>
      <c r="D249" s="13"/>
      <c r="E249" s="13"/>
      <c r="F249" s="13"/>
      <c r="G249" s="13"/>
      <c r="H249" s="13"/>
      <c r="I249" s="13"/>
      <c r="J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25">
      <c r="A250" s="13"/>
      <c r="C250" s="13"/>
      <c r="D250" s="13"/>
      <c r="E250" s="13"/>
      <c r="F250" s="13"/>
      <c r="G250" s="13"/>
      <c r="H250" s="13"/>
      <c r="I250" s="13"/>
      <c r="J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25">
      <c r="A251" s="13"/>
      <c r="C251" s="13"/>
      <c r="D251" s="13"/>
      <c r="E251" s="13"/>
      <c r="F251" s="13"/>
      <c r="G251" s="13"/>
      <c r="H251" s="13"/>
      <c r="I251" s="13"/>
      <c r="J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25">
      <c r="A252" s="13"/>
      <c r="C252" s="13"/>
      <c r="D252" s="13"/>
      <c r="E252" s="13"/>
      <c r="F252" s="13"/>
      <c r="G252" s="13"/>
      <c r="H252" s="13"/>
      <c r="I252" s="13"/>
      <c r="J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25">
      <c r="A253" s="13"/>
      <c r="C253" s="13"/>
      <c r="D253" s="13"/>
      <c r="E253" s="13"/>
      <c r="F253" s="13"/>
      <c r="G253" s="13"/>
      <c r="H253" s="13"/>
      <c r="I253" s="13"/>
      <c r="J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25">
      <c r="A254" s="13"/>
      <c r="C254" s="13"/>
      <c r="D254" s="13"/>
      <c r="E254" s="13"/>
      <c r="F254" s="13"/>
      <c r="G254" s="13"/>
      <c r="H254" s="13"/>
      <c r="I254" s="13"/>
      <c r="J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25">
      <c r="A255" s="13"/>
      <c r="C255" s="13"/>
      <c r="D255" s="13"/>
      <c r="E255" s="13"/>
      <c r="F255" s="13"/>
      <c r="G255" s="13"/>
      <c r="H255" s="13"/>
      <c r="I255" s="13"/>
      <c r="J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25">
      <c r="A256" s="13"/>
      <c r="C256" s="13"/>
      <c r="D256" s="13"/>
      <c r="E256" s="13"/>
      <c r="F256" s="13"/>
      <c r="G256" s="13"/>
      <c r="H256" s="13"/>
      <c r="I256" s="13"/>
      <c r="J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25">
      <c r="A257" s="13"/>
      <c r="C257" s="13"/>
      <c r="D257" s="13"/>
      <c r="E257" s="13"/>
      <c r="F257" s="13"/>
      <c r="G257" s="13"/>
      <c r="H257" s="13"/>
      <c r="I257" s="13"/>
      <c r="J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25">
      <c r="A258" s="13"/>
      <c r="C258" s="13"/>
      <c r="D258" s="13"/>
      <c r="E258" s="13"/>
      <c r="F258" s="13"/>
      <c r="G258" s="13"/>
      <c r="H258" s="13"/>
      <c r="I258" s="13"/>
      <c r="J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25">
      <c r="A259" s="13"/>
      <c r="C259" s="13"/>
      <c r="D259" s="13"/>
      <c r="E259" s="13"/>
      <c r="F259" s="13"/>
      <c r="G259" s="13"/>
      <c r="H259" s="13"/>
      <c r="I259" s="13"/>
      <c r="J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25">
      <c r="A260" s="13"/>
      <c r="C260" s="13"/>
      <c r="D260" s="13"/>
      <c r="E260" s="13"/>
      <c r="F260" s="13"/>
      <c r="G260" s="13"/>
      <c r="H260" s="13"/>
      <c r="I260" s="13"/>
      <c r="J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25">
      <c r="A261" s="13"/>
      <c r="C261" s="13"/>
      <c r="D261" s="13"/>
      <c r="E261" s="13"/>
      <c r="F261" s="13"/>
      <c r="G261" s="13"/>
      <c r="H261" s="13"/>
      <c r="I261" s="13"/>
      <c r="J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25">
      <c r="A262" s="13"/>
      <c r="C262" s="13"/>
      <c r="D262" s="13"/>
      <c r="E262" s="13"/>
      <c r="F262" s="13"/>
      <c r="G262" s="13"/>
      <c r="H262" s="13"/>
      <c r="I262" s="13"/>
      <c r="J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25">
      <c r="A263" s="13"/>
      <c r="C263" s="13"/>
      <c r="D263" s="13"/>
      <c r="E263" s="13"/>
      <c r="F263" s="13"/>
      <c r="G263" s="13"/>
      <c r="H263" s="13"/>
      <c r="I263" s="13"/>
      <c r="J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25">
      <c r="A264" s="13"/>
      <c r="C264" s="13"/>
      <c r="D264" s="13"/>
      <c r="E264" s="13"/>
      <c r="F264" s="13"/>
      <c r="G264" s="13"/>
      <c r="H264" s="13"/>
      <c r="I264" s="13"/>
      <c r="J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25">
      <c r="A265" s="13"/>
      <c r="C265" s="13"/>
      <c r="D265" s="13"/>
      <c r="E265" s="13"/>
      <c r="F265" s="13"/>
      <c r="G265" s="13"/>
      <c r="H265" s="13"/>
      <c r="I265" s="13"/>
      <c r="J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25">
      <c r="A266" s="13"/>
      <c r="C266" s="13"/>
      <c r="D266" s="13"/>
      <c r="E266" s="13"/>
      <c r="F266" s="13"/>
      <c r="G266" s="13"/>
      <c r="H266" s="13"/>
      <c r="I266" s="13"/>
      <c r="J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25">
      <c r="A267" s="13"/>
      <c r="C267" s="13"/>
      <c r="D267" s="13"/>
      <c r="E267" s="13"/>
      <c r="F267" s="13"/>
      <c r="G267" s="13"/>
      <c r="H267" s="13"/>
      <c r="I267" s="13"/>
      <c r="J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25">
      <c r="A268" s="13"/>
      <c r="C268" s="13"/>
      <c r="D268" s="13"/>
      <c r="E268" s="13"/>
      <c r="F268" s="13"/>
      <c r="G268" s="13"/>
      <c r="H268" s="13"/>
      <c r="I268" s="13"/>
      <c r="J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25">
      <c r="A269" s="13"/>
      <c r="C269" s="13"/>
      <c r="D269" s="13"/>
      <c r="E269" s="13"/>
      <c r="F269" s="13"/>
      <c r="G269" s="13"/>
      <c r="H269" s="13"/>
      <c r="I269" s="13"/>
      <c r="J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25">
      <c r="A270" s="13"/>
      <c r="C270" s="13"/>
      <c r="D270" s="13"/>
      <c r="E270" s="13"/>
      <c r="F270" s="13"/>
      <c r="G270" s="13"/>
      <c r="H270" s="13"/>
      <c r="I270" s="13"/>
      <c r="J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25">
      <c r="A271" s="13"/>
      <c r="C271" s="13"/>
      <c r="D271" s="13"/>
      <c r="E271" s="13"/>
      <c r="F271" s="13"/>
      <c r="G271" s="13"/>
      <c r="H271" s="13"/>
      <c r="I271" s="13"/>
      <c r="J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25">
      <c r="A272" s="13"/>
      <c r="C272" s="13"/>
      <c r="D272" s="13"/>
      <c r="E272" s="13"/>
      <c r="F272" s="13"/>
      <c r="G272" s="13"/>
      <c r="H272" s="13"/>
      <c r="I272" s="13"/>
      <c r="J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25">
      <c r="A273" s="13"/>
      <c r="C273" s="13"/>
      <c r="D273" s="13"/>
      <c r="E273" s="13"/>
      <c r="F273" s="13"/>
      <c r="G273" s="13"/>
      <c r="H273" s="13"/>
      <c r="I273" s="13"/>
      <c r="J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25">
      <c r="A274" s="13"/>
      <c r="C274" s="13"/>
      <c r="D274" s="13"/>
      <c r="E274" s="13"/>
      <c r="F274" s="13"/>
      <c r="G274" s="13"/>
      <c r="H274" s="13"/>
      <c r="I274" s="13"/>
      <c r="J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25">
      <c r="A275" s="13"/>
      <c r="C275" s="13"/>
      <c r="D275" s="13"/>
      <c r="E275" s="13"/>
      <c r="F275" s="13"/>
      <c r="G275" s="13"/>
      <c r="H275" s="13"/>
      <c r="I275" s="13"/>
      <c r="J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25">
      <c r="A276" s="13"/>
      <c r="C276" s="13"/>
      <c r="D276" s="13"/>
      <c r="E276" s="13"/>
      <c r="F276" s="13"/>
      <c r="G276" s="13"/>
      <c r="H276" s="13"/>
      <c r="I276" s="13"/>
      <c r="J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25">
      <c r="A277" s="13"/>
      <c r="C277" s="13"/>
      <c r="D277" s="13"/>
      <c r="E277" s="13"/>
      <c r="F277" s="13"/>
      <c r="G277" s="13"/>
      <c r="H277" s="13"/>
      <c r="I277" s="13"/>
      <c r="J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25">
      <c r="A278" s="13"/>
      <c r="C278" s="13"/>
      <c r="D278" s="13"/>
      <c r="E278" s="13"/>
      <c r="F278" s="13"/>
      <c r="G278" s="13"/>
      <c r="H278" s="13"/>
      <c r="I278" s="13"/>
      <c r="J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25">
      <c r="A279" s="13"/>
      <c r="C279" s="13"/>
      <c r="D279" s="13"/>
      <c r="E279" s="13"/>
      <c r="F279" s="13"/>
      <c r="G279" s="13"/>
      <c r="H279" s="13"/>
      <c r="I279" s="13"/>
      <c r="J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25">
      <c r="A280" s="13"/>
      <c r="C280" s="13"/>
      <c r="D280" s="13"/>
      <c r="E280" s="13"/>
      <c r="F280" s="13"/>
      <c r="G280" s="13"/>
      <c r="H280" s="13"/>
      <c r="I280" s="13"/>
      <c r="J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25">
      <c r="A281" s="13"/>
      <c r="C281" s="13"/>
      <c r="D281" s="13"/>
      <c r="E281" s="13"/>
      <c r="F281" s="13"/>
      <c r="G281" s="13"/>
      <c r="H281" s="13"/>
      <c r="I281" s="13"/>
      <c r="J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25">
      <c r="A282" s="13"/>
      <c r="C282" s="13"/>
      <c r="D282" s="13"/>
      <c r="E282" s="13"/>
      <c r="F282" s="13"/>
      <c r="G282" s="13"/>
      <c r="H282" s="13"/>
      <c r="I282" s="13"/>
      <c r="J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25">
      <c r="A283" s="13"/>
      <c r="C283" s="13"/>
      <c r="D283" s="13"/>
      <c r="E283" s="13"/>
      <c r="F283" s="13"/>
      <c r="G283" s="13"/>
      <c r="H283" s="13"/>
      <c r="I283" s="13"/>
      <c r="J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25">
      <c r="A284" s="13"/>
      <c r="C284" s="13"/>
      <c r="D284" s="13"/>
      <c r="E284" s="13"/>
      <c r="F284" s="13"/>
      <c r="G284" s="13"/>
      <c r="H284" s="13"/>
      <c r="I284" s="13"/>
      <c r="J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25">
      <c r="A285" s="13"/>
      <c r="C285" s="13"/>
      <c r="D285" s="13"/>
      <c r="E285" s="13"/>
      <c r="F285" s="13"/>
      <c r="G285" s="13"/>
      <c r="H285" s="13"/>
      <c r="I285" s="13"/>
      <c r="J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25">
      <c r="A286" s="13"/>
      <c r="C286" s="13"/>
      <c r="D286" s="13"/>
      <c r="E286" s="13"/>
      <c r="F286" s="13"/>
      <c r="G286" s="13"/>
      <c r="H286" s="13"/>
      <c r="I286" s="13"/>
      <c r="J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25">
      <c r="A287" s="13"/>
      <c r="C287" s="13"/>
      <c r="D287" s="13"/>
      <c r="E287" s="13"/>
      <c r="F287" s="13"/>
      <c r="G287" s="13"/>
      <c r="H287" s="13"/>
      <c r="I287" s="13"/>
      <c r="J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25">
      <c r="A288" s="13"/>
      <c r="C288" s="13"/>
      <c r="D288" s="13"/>
      <c r="E288" s="13"/>
      <c r="F288" s="13"/>
      <c r="G288" s="13"/>
      <c r="H288" s="13"/>
      <c r="I288" s="13"/>
      <c r="J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25">
      <c r="A289" s="13"/>
      <c r="C289" s="13"/>
      <c r="D289" s="13"/>
      <c r="E289" s="13"/>
      <c r="F289" s="13"/>
      <c r="G289" s="13"/>
      <c r="H289" s="13"/>
      <c r="I289" s="13"/>
      <c r="J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25">
      <c r="A290" s="13"/>
      <c r="C290" s="13"/>
      <c r="D290" s="13"/>
      <c r="E290" s="13"/>
      <c r="F290" s="13"/>
      <c r="G290" s="13"/>
      <c r="H290" s="13"/>
      <c r="I290" s="13"/>
      <c r="J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25">
      <c r="A291" s="13"/>
      <c r="C291" s="13"/>
      <c r="D291" s="13"/>
      <c r="E291" s="13"/>
      <c r="F291" s="13"/>
      <c r="G291" s="13"/>
      <c r="H291" s="13"/>
      <c r="I291" s="13"/>
      <c r="J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25">
      <c r="A292" s="13"/>
      <c r="C292" s="13"/>
      <c r="D292" s="13"/>
      <c r="E292" s="13"/>
      <c r="F292" s="13"/>
      <c r="G292" s="13"/>
      <c r="H292" s="13"/>
      <c r="I292" s="13"/>
      <c r="J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25">
      <c r="A293" s="13"/>
      <c r="C293" s="13"/>
      <c r="D293" s="13"/>
      <c r="E293" s="13"/>
      <c r="F293" s="13"/>
      <c r="G293" s="13"/>
      <c r="H293" s="13"/>
      <c r="I293" s="13"/>
      <c r="J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25">
      <c r="A294" s="13"/>
      <c r="C294" s="13"/>
      <c r="D294" s="13"/>
      <c r="E294" s="13"/>
      <c r="F294" s="13"/>
      <c r="G294" s="13"/>
      <c r="H294" s="13"/>
      <c r="I294" s="13"/>
      <c r="J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25">
      <c r="A295" s="13"/>
      <c r="C295" s="13"/>
      <c r="D295" s="13"/>
      <c r="E295" s="13"/>
      <c r="F295" s="13"/>
      <c r="G295" s="13"/>
      <c r="H295" s="13"/>
      <c r="I295" s="13"/>
      <c r="J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25">
      <c r="A296" s="13"/>
      <c r="C296" s="13"/>
      <c r="D296" s="13"/>
      <c r="E296" s="13"/>
      <c r="F296" s="13"/>
      <c r="G296" s="13"/>
      <c r="H296" s="13"/>
      <c r="I296" s="13"/>
      <c r="J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25">
      <c r="A297" s="13"/>
      <c r="C297" s="13"/>
      <c r="D297" s="13"/>
      <c r="E297" s="13"/>
      <c r="F297" s="13"/>
      <c r="G297" s="13"/>
      <c r="H297" s="13"/>
      <c r="I297" s="13"/>
      <c r="J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25">
      <c r="A298" s="13"/>
      <c r="C298" s="13"/>
      <c r="D298" s="13"/>
      <c r="E298" s="13"/>
      <c r="F298" s="13"/>
      <c r="G298" s="13"/>
      <c r="H298" s="13"/>
      <c r="I298" s="13"/>
      <c r="J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25">
      <c r="A299" s="13"/>
      <c r="C299" s="13"/>
      <c r="D299" s="13"/>
      <c r="E299" s="13"/>
      <c r="F299" s="13"/>
      <c r="G299" s="13"/>
      <c r="H299" s="13"/>
      <c r="I299" s="13"/>
      <c r="J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25">
      <c r="A300" s="13"/>
      <c r="C300" s="13"/>
      <c r="D300" s="13"/>
      <c r="E300" s="13"/>
      <c r="F300" s="13"/>
      <c r="G300" s="13"/>
      <c r="H300" s="13"/>
      <c r="I300" s="13"/>
      <c r="J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25">
      <c r="A301" s="13"/>
      <c r="C301" s="13"/>
      <c r="D301" s="13"/>
      <c r="E301" s="13"/>
      <c r="F301" s="13"/>
      <c r="G301" s="13"/>
      <c r="H301" s="13"/>
      <c r="I301" s="13"/>
      <c r="J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25">
      <c r="A302" s="13"/>
      <c r="C302" s="13"/>
      <c r="D302" s="13"/>
      <c r="E302" s="13"/>
      <c r="F302" s="13"/>
      <c r="G302" s="13"/>
      <c r="H302" s="13"/>
      <c r="I302" s="13"/>
      <c r="J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25">
      <c r="A303" s="13"/>
      <c r="C303" s="13"/>
      <c r="D303" s="13"/>
      <c r="E303" s="13"/>
      <c r="F303" s="13"/>
      <c r="G303" s="13"/>
      <c r="H303" s="13"/>
      <c r="I303" s="13"/>
      <c r="J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25">
      <c r="A304" s="13"/>
      <c r="C304" s="13"/>
      <c r="D304" s="13"/>
      <c r="E304" s="13"/>
      <c r="F304" s="13"/>
      <c r="G304" s="13"/>
      <c r="H304" s="13"/>
      <c r="I304" s="13"/>
      <c r="J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25">
      <c r="A305" s="13"/>
      <c r="C305" s="13"/>
      <c r="D305" s="13"/>
      <c r="E305" s="13"/>
      <c r="F305" s="13"/>
      <c r="G305" s="13"/>
      <c r="H305" s="13"/>
      <c r="I305" s="13"/>
      <c r="J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25">
      <c r="A306" s="13"/>
      <c r="C306" s="13"/>
      <c r="D306" s="13"/>
      <c r="E306" s="13"/>
      <c r="F306" s="13"/>
      <c r="G306" s="13"/>
      <c r="H306" s="13"/>
      <c r="I306" s="13"/>
      <c r="J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25">
      <c r="A307" s="13"/>
      <c r="C307" s="13"/>
      <c r="D307" s="13"/>
      <c r="E307" s="13"/>
      <c r="F307" s="13"/>
      <c r="G307" s="13"/>
      <c r="H307" s="13"/>
      <c r="I307" s="13"/>
      <c r="J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25">
      <c r="A308" s="13"/>
      <c r="C308" s="13"/>
      <c r="D308" s="13"/>
      <c r="E308" s="13"/>
      <c r="F308" s="13"/>
      <c r="G308" s="13"/>
      <c r="H308" s="13"/>
      <c r="I308" s="13"/>
      <c r="J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25">
      <c r="A309" s="13"/>
      <c r="C309" s="13"/>
      <c r="D309" s="13"/>
      <c r="E309" s="13"/>
      <c r="F309" s="13"/>
      <c r="G309" s="13"/>
      <c r="H309" s="13"/>
      <c r="I309" s="13"/>
      <c r="J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25">
      <c r="A310" s="13"/>
      <c r="C310" s="13"/>
      <c r="D310" s="13"/>
      <c r="E310" s="13"/>
      <c r="F310" s="13"/>
      <c r="G310" s="13"/>
      <c r="H310" s="13"/>
      <c r="I310" s="13"/>
      <c r="J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25">
      <c r="A311" s="13"/>
      <c r="C311" s="13"/>
      <c r="D311" s="13"/>
      <c r="E311" s="13"/>
      <c r="F311" s="13"/>
      <c r="G311" s="13"/>
      <c r="H311" s="13"/>
      <c r="I311" s="13"/>
      <c r="J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25">
      <c r="A312" s="13"/>
      <c r="C312" s="13"/>
      <c r="D312" s="13"/>
      <c r="E312" s="13"/>
      <c r="F312" s="13"/>
      <c r="G312" s="13"/>
      <c r="H312" s="13"/>
      <c r="I312" s="13"/>
      <c r="J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25">
      <c r="A313" s="13"/>
      <c r="C313" s="13"/>
      <c r="D313" s="13"/>
      <c r="E313" s="13"/>
      <c r="F313" s="13"/>
      <c r="G313" s="13"/>
      <c r="H313" s="13"/>
      <c r="I313" s="13"/>
      <c r="J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25">
      <c r="A314" s="13"/>
      <c r="C314" s="13"/>
      <c r="D314" s="13"/>
      <c r="E314" s="13"/>
      <c r="F314" s="13"/>
      <c r="G314" s="13"/>
      <c r="H314" s="13"/>
      <c r="I314" s="13"/>
      <c r="J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25">
      <c r="A315" s="13"/>
      <c r="C315" s="13"/>
      <c r="D315" s="13"/>
      <c r="E315" s="13"/>
      <c r="F315" s="13"/>
      <c r="G315" s="13"/>
      <c r="H315" s="13"/>
      <c r="I315" s="13"/>
      <c r="J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25">
      <c r="A316" s="13"/>
      <c r="C316" s="13"/>
      <c r="D316" s="13"/>
      <c r="E316" s="13"/>
      <c r="F316" s="13"/>
      <c r="G316" s="13"/>
      <c r="H316" s="13"/>
      <c r="I316" s="13"/>
      <c r="J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25">
      <c r="A317" s="13"/>
      <c r="C317" s="13"/>
      <c r="D317" s="13"/>
      <c r="E317" s="13"/>
      <c r="F317" s="13"/>
      <c r="G317" s="13"/>
      <c r="H317" s="13"/>
      <c r="I317" s="13"/>
      <c r="J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25">
      <c r="A318" s="13"/>
      <c r="C318" s="13"/>
      <c r="D318" s="13"/>
      <c r="E318" s="13"/>
      <c r="F318" s="13"/>
      <c r="G318" s="13"/>
      <c r="H318" s="13"/>
      <c r="I318" s="13"/>
      <c r="J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25">
      <c r="A319" s="13"/>
      <c r="C319" s="13"/>
      <c r="D319" s="13"/>
      <c r="E319" s="13"/>
      <c r="F319" s="13"/>
      <c r="G319" s="13"/>
      <c r="H319" s="13"/>
      <c r="I319" s="13"/>
      <c r="J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25">
      <c r="A320" s="13"/>
      <c r="C320" s="13"/>
      <c r="D320" s="13"/>
      <c r="E320" s="13"/>
      <c r="F320" s="13"/>
      <c r="G320" s="13"/>
      <c r="H320" s="13"/>
      <c r="I320" s="13"/>
      <c r="J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25">
      <c r="A321" s="13"/>
      <c r="C321" s="13"/>
      <c r="D321" s="13"/>
      <c r="E321" s="13"/>
      <c r="F321" s="13"/>
      <c r="G321" s="13"/>
      <c r="H321" s="13"/>
      <c r="I321" s="13"/>
      <c r="J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25">
      <c r="A322" s="13"/>
      <c r="C322" s="13"/>
      <c r="D322" s="13"/>
      <c r="E322" s="13"/>
      <c r="F322" s="13"/>
      <c r="G322" s="13"/>
      <c r="H322" s="13"/>
      <c r="I322" s="13"/>
      <c r="J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25">
      <c r="A323" s="13"/>
      <c r="C323" s="13"/>
      <c r="D323" s="13"/>
      <c r="E323" s="13"/>
      <c r="F323" s="13"/>
      <c r="G323" s="13"/>
      <c r="H323" s="13"/>
      <c r="I323" s="13"/>
      <c r="J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25">
      <c r="A324" s="13"/>
      <c r="C324" s="13"/>
      <c r="D324" s="13"/>
      <c r="E324" s="13"/>
      <c r="F324" s="13"/>
      <c r="G324" s="13"/>
      <c r="H324" s="13"/>
      <c r="I324" s="13"/>
      <c r="J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25">
      <c r="A325" s="13"/>
      <c r="C325" s="13"/>
      <c r="D325" s="13"/>
      <c r="E325" s="13"/>
      <c r="F325" s="13"/>
      <c r="G325" s="13"/>
      <c r="H325" s="13"/>
      <c r="I325" s="13"/>
      <c r="J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25">
      <c r="A326" s="13"/>
      <c r="C326" s="13"/>
      <c r="D326" s="13"/>
      <c r="E326" s="13"/>
      <c r="F326" s="13"/>
      <c r="G326" s="13"/>
      <c r="H326" s="13"/>
      <c r="I326" s="13"/>
      <c r="J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25">
      <c r="A327" s="13"/>
      <c r="C327" s="13"/>
      <c r="D327" s="13"/>
      <c r="E327" s="13"/>
      <c r="F327" s="13"/>
      <c r="G327" s="13"/>
      <c r="H327" s="13"/>
      <c r="I327" s="13"/>
      <c r="J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25">
      <c r="A328" s="13"/>
      <c r="C328" s="13"/>
      <c r="D328" s="13"/>
      <c r="E328" s="13"/>
      <c r="F328" s="13"/>
      <c r="G328" s="13"/>
      <c r="H328" s="13"/>
      <c r="I328" s="13"/>
      <c r="J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25">
      <c r="A329" s="13"/>
      <c r="C329" s="13"/>
      <c r="D329" s="13"/>
      <c r="E329" s="13"/>
      <c r="F329" s="13"/>
      <c r="G329" s="13"/>
      <c r="H329" s="13"/>
      <c r="I329" s="13"/>
      <c r="J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25">
      <c r="A330" s="13"/>
      <c r="C330" s="13"/>
      <c r="D330" s="13"/>
      <c r="E330" s="13"/>
      <c r="F330" s="13"/>
      <c r="G330" s="13"/>
      <c r="H330" s="13"/>
      <c r="I330" s="13"/>
      <c r="J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25">
      <c r="A331" s="13"/>
      <c r="C331" s="13"/>
      <c r="D331" s="13"/>
      <c r="E331" s="13"/>
      <c r="F331" s="13"/>
      <c r="G331" s="13"/>
      <c r="H331" s="13"/>
      <c r="I331" s="13"/>
      <c r="J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25">
      <c r="A332" s="13"/>
      <c r="C332" s="13"/>
      <c r="D332" s="13"/>
      <c r="E332" s="13"/>
      <c r="F332" s="13"/>
      <c r="G332" s="13"/>
      <c r="H332" s="13"/>
      <c r="I332" s="13"/>
      <c r="J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25">
      <c r="A333" s="13"/>
      <c r="C333" s="13"/>
      <c r="D333" s="13"/>
      <c r="E333" s="13"/>
      <c r="F333" s="13"/>
      <c r="G333" s="13"/>
      <c r="H333" s="13"/>
      <c r="I333" s="13"/>
      <c r="J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25">
      <c r="A334" s="13"/>
      <c r="C334" s="13"/>
      <c r="D334" s="13"/>
      <c r="E334" s="13"/>
      <c r="F334" s="13"/>
      <c r="G334" s="13"/>
      <c r="H334" s="13"/>
      <c r="I334" s="13"/>
      <c r="J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25">
      <c r="A335" s="13"/>
      <c r="C335" s="13"/>
      <c r="D335" s="13"/>
      <c r="E335" s="13"/>
      <c r="F335" s="13"/>
      <c r="G335" s="13"/>
      <c r="H335" s="13"/>
      <c r="I335" s="13"/>
      <c r="J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25">
      <c r="A336" s="13"/>
      <c r="C336" s="13"/>
      <c r="D336" s="13"/>
      <c r="E336" s="13"/>
      <c r="F336" s="13"/>
      <c r="G336" s="13"/>
      <c r="H336" s="13"/>
      <c r="I336" s="13"/>
      <c r="J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25">
      <c r="A337" s="13"/>
      <c r="C337" s="13"/>
      <c r="D337" s="13"/>
      <c r="E337" s="13"/>
      <c r="F337" s="13"/>
      <c r="G337" s="13"/>
      <c r="H337" s="13"/>
      <c r="I337" s="13"/>
      <c r="J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25">
      <c r="A338" s="13"/>
      <c r="C338" s="13"/>
      <c r="D338" s="13"/>
      <c r="E338" s="13"/>
      <c r="F338" s="13"/>
      <c r="G338" s="13"/>
      <c r="H338" s="13"/>
      <c r="I338" s="13"/>
      <c r="J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25">
      <c r="A339" s="13"/>
      <c r="C339" s="13"/>
      <c r="D339" s="13"/>
      <c r="E339" s="13"/>
      <c r="F339" s="13"/>
      <c r="G339" s="13"/>
      <c r="H339" s="13"/>
      <c r="I339" s="13"/>
      <c r="J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25">
      <c r="A340" s="13"/>
      <c r="C340" s="13"/>
      <c r="D340" s="13"/>
      <c r="E340" s="13"/>
      <c r="F340" s="13"/>
      <c r="G340" s="13"/>
      <c r="H340" s="13"/>
      <c r="I340" s="13"/>
      <c r="J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25">
      <c r="A341" s="13"/>
      <c r="C341" s="13"/>
      <c r="D341" s="13"/>
      <c r="E341" s="13"/>
      <c r="F341" s="13"/>
      <c r="G341" s="13"/>
      <c r="H341" s="13"/>
      <c r="I341" s="13"/>
      <c r="J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25">
      <c r="A342" s="13"/>
      <c r="C342" s="13"/>
      <c r="D342" s="13"/>
      <c r="E342" s="13"/>
      <c r="F342" s="13"/>
      <c r="G342" s="13"/>
      <c r="H342" s="13"/>
      <c r="I342" s="13"/>
      <c r="J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25">
      <c r="A343" s="13"/>
      <c r="C343" s="13"/>
      <c r="D343" s="13"/>
      <c r="E343" s="13"/>
      <c r="F343" s="13"/>
      <c r="G343" s="13"/>
      <c r="H343" s="13"/>
      <c r="I343" s="13"/>
      <c r="J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25">
      <c r="A344" s="13"/>
      <c r="C344" s="13"/>
      <c r="D344" s="13"/>
      <c r="E344" s="13"/>
      <c r="F344" s="13"/>
      <c r="G344" s="13"/>
      <c r="H344" s="13"/>
      <c r="I344" s="13"/>
      <c r="J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25">
      <c r="A345" s="13"/>
      <c r="C345" s="13"/>
      <c r="D345" s="13"/>
      <c r="E345" s="13"/>
      <c r="F345" s="13"/>
      <c r="G345" s="13"/>
      <c r="H345" s="13"/>
      <c r="I345" s="13"/>
      <c r="J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25">
      <c r="A346" s="13"/>
      <c r="C346" s="13"/>
      <c r="D346" s="13"/>
      <c r="E346" s="13"/>
      <c r="F346" s="13"/>
      <c r="G346" s="13"/>
      <c r="H346" s="13"/>
      <c r="I346" s="13"/>
      <c r="J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25">
      <c r="A347" s="13"/>
      <c r="C347" s="13"/>
      <c r="D347" s="13"/>
      <c r="E347" s="13"/>
      <c r="F347" s="13"/>
      <c r="G347" s="13"/>
      <c r="H347" s="13"/>
      <c r="I347" s="13"/>
      <c r="J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25">
      <c r="A348" s="13"/>
      <c r="C348" s="13"/>
      <c r="D348" s="13"/>
      <c r="E348" s="13"/>
      <c r="F348" s="13"/>
      <c r="G348" s="13"/>
      <c r="H348" s="13"/>
      <c r="I348" s="13"/>
      <c r="J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25">
      <c r="A349" s="13"/>
      <c r="C349" s="13"/>
      <c r="D349" s="13"/>
      <c r="E349" s="13"/>
      <c r="F349" s="13"/>
      <c r="G349" s="13"/>
      <c r="H349" s="13"/>
      <c r="I349" s="13"/>
      <c r="J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25">
      <c r="A350" s="13"/>
      <c r="C350" s="13"/>
      <c r="D350" s="13"/>
      <c r="E350" s="13"/>
      <c r="F350" s="13"/>
      <c r="G350" s="13"/>
      <c r="H350" s="13"/>
      <c r="I350" s="13"/>
      <c r="J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25">
      <c r="A351" s="13"/>
      <c r="C351" s="13"/>
      <c r="D351" s="13"/>
      <c r="E351" s="13"/>
      <c r="F351" s="13"/>
      <c r="G351" s="13"/>
      <c r="H351" s="13"/>
      <c r="I351" s="13"/>
      <c r="J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25">
      <c r="A352" s="13"/>
      <c r="C352" s="13"/>
      <c r="D352" s="13"/>
      <c r="E352" s="13"/>
      <c r="F352" s="13"/>
      <c r="G352" s="13"/>
      <c r="H352" s="13"/>
      <c r="I352" s="13"/>
      <c r="J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25">
      <c r="A353" s="13"/>
      <c r="C353" s="13"/>
      <c r="D353" s="13"/>
      <c r="E353" s="13"/>
      <c r="F353" s="13"/>
      <c r="G353" s="13"/>
      <c r="H353" s="13"/>
      <c r="I353" s="13"/>
      <c r="J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25">
      <c r="A354" s="13"/>
      <c r="C354" s="13"/>
      <c r="D354" s="13"/>
      <c r="E354" s="13"/>
      <c r="F354" s="13"/>
      <c r="G354" s="13"/>
      <c r="H354" s="13"/>
      <c r="I354" s="13"/>
      <c r="J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25">
      <c r="A355" s="13"/>
      <c r="C355" s="13"/>
      <c r="D355" s="13"/>
      <c r="E355" s="13"/>
      <c r="F355" s="13"/>
      <c r="G355" s="13"/>
      <c r="H355" s="13"/>
      <c r="I355" s="13"/>
      <c r="J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25">
      <c r="A356" s="13"/>
      <c r="C356" s="13"/>
      <c r="D356" s="13"/>
      <c r="E356" s="13"/>
      <c r="F356" s="13"/>
      <c r="G356" s="13"/>
      <c r="H356" s="13"/>
      <c r="I356" s="13"/>
      <c r="J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25">
      <c r="A357" s="13"/>
      <c r="C357" s="13"/>
      <c r="D357" s="13"/>
      <c r="E357" s="13"/>
      <c r="F357" s="13"/>
      <c r="G357" s="13"/>
      <c r="H357" s="13"/>
      <c r="I357" s="13"/>
      <c r="J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25">
      <c r="A358" s="13"/>
      <c r="C358" s="13"/>
      <c r="D358" s="13"/>
      <c r="E358" s="13"/>
      <c r="F358" s="13"/>
      <c r="G358" s="13"/>
      <c r="H358" s="13"/>
      <c r="I358" s="13"/>
      <c r="J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25">
      <c r="A359" s="13"/>
      <c r="C359" s="13"/>
      <c r="D359" s="13"/>
      <c r="E359" s="13"/>
      <c r="F359" s="13"/>
      <c r="G359" s="13"/>
      <c r="H359" s="13"/>
      <c r="I359" s="13"/>
      <c r="J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25">
      <c r="A360" s="13"/>
      <c r="C360" s="13"/>
      <c r="D360" s="13"/>
      <c r="E360" s="13"/>
      <c r="F360" s="13"/>
      <c r="G360" s="13"/>
      <c r="H360" s="13"/>
      <c r="I360" s="13"/>
      <c r="J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25">
      <c r="A361" s="13"/>
      <c r="C361" s="13"/>
      <c r="D361" s="13"/>
      <c r="E361" s="13"/>
      <c r="F361" s="13"/>
      <c r="G361" s="13"/>
      <c r="H361" s="13"/>
      <c r="I361" s="13"/>
      <c r="J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25">
      <c r="A362" s="13"/>
      <c r="C362" s="13"/>
      <c r="D362" s="13"/>
      <c r="E362" s="13"/>
      <c r="F362" s="13"/>
      <c r="G362" s="13"/>
      <c r="H362" s="13"/>
      <c r="I362" s="13"/>
      <c r="J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25">
      <c r="A363" s="13"/>
      <c r="C363" s="13"/>
      <c r="D363" s="13"/>
      <c r="E363" s="13"/>
      <c r="F363" s="13"/>
      <c r="G363" s="13"/>
      <c r="H363" s="13"/>
      <c r="I363" s="13"/>
      <c r="J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25">
      <c r="A364" s="13"/>
      <c r="C364" s="13"/>
      <c r="D364" s="13"/>
      <c r="E364" s="13"/>
      <c r="F364" s="13"/>
      <c r="G364" s="13"/>
      <c r="H364" s="13"/>
      <c r="I364" s="13"/>
      <c r="J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25">
      <c r="A365" s="13"/>
      <c r="C365" s="13"/>
      <c r="D365" s="13"/>
      <c r="E365" s="13"/>
      <c r="F365" s="13"/>
      <c r="G365" s="13"/>
      <c r="H365" s="13"/>
      <c r="I365" s="13"/>
      <c r="J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25">
      <c r="A366" s="13"/>
      <c r="C366" s="13"/>
      <c r="D366" s="13"/>
      <c r="E366" s="13"/>
      <c r="F366" s="13"/>
      <c r="G366" s="13"/>
      <c r="H366" s="13"/>
      <c r="I366" s="13"/>
      <c r="J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25">
      <c r="A367" s="13"/>
      <c r="C367" s="13"/>
      <c r="D367" s="13"/>
      <c r="E367" s="13"/>
      <c r="F367" s="13"/>
      <c r="G367" s="13"/>
      <c r="H367" s="13"/>
      <c r="I367" s="13"/>
      <c r="J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25">
      <c r="A368" s="13"/>
      <c r="C368" s="13"/>
      <c r="D368" s="13"/>
      <c r="E368" s="13"/>
      <c r="F368" s="13"/>
      <c r="G368" s="13"/>
      <c r="H368" s="13"/>
      <c r="I368" s="13"/>
      <c r="J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25">
      <c r="A369" s="13"/>
      <c r="C369" s="13"/>
      <c r="D369" s="13"/>
      <c r="E369" s="13"/>
      <c r="F369" s="13"/>
      <c r="G369" s="13"/>
      <c r="H369" s="13"/>
      <c r="I369" s="13"/>
      <c r="J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25">
      <c r="A370" s="13"/>
      <c r="C370" s="13"/>
      <c r="D370" s="13"/>
      <c r="E370" s="13"/>
      <c r="F370" s="13"/>
      <c r="G370" s="13"/>
      <c r="H370" s="13"/>
      <c r="I370" s="13"/>
      <c r="J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25">
      <c r="A371" s="13"/>
      <c r="C371" s="13"/>
      <c r="D371" s="13"/>
      <c r="E371" s="13"/>
      <c r="F371" s="13"/>
      <c r="G371" s="13"/>
      <c r="H371" s="13"/>
      <c r="I371" s="13"/>
      <c r="J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25">
      <c r="A372" s="13"/>
      <c r="C372" s="13"/>
      <c r="D372" s="13"/>
      <c r="E372" s="13"/>
      <c r="F372" s="13"/>
      <c r="G372" s="13"/>
      <c r="H372" s="13"/>
      <c r="I372" s="13"/>
      <c r="J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25">
      <c r="A373" s="13"/>
      <c r="C373" s="13"/>
      <c r="D373" s="13"/>
      <c r="E373" s="13"/>
      <c r="F373" s="13"/>
      <c r="G373" s="13"/>
      <c r="H373" s="13"/>
      <c r="I373" s="13"/>
      <c r="J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25">
      <c r="A374" s="13"/>
      <c r="C374" s="13"/>
      <c r="D374" s="13"/>
      <c r="E374" s="13"/>
      <c r="F374" s="13"/>
      <c r="G374" s="13"/>
      <c r="H374" s="13"/>
      <c r="I374" s="13"/>
      <c r="J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25">
      <c r="A375" s="13"/>
      <c r="C375" s="13"/>
      <c r="D375" s="13"/>
      <c r="E375" s="13"/>
      <c r="F375" s="13"/>
      <c r="G375" s="13"/>
      <c r="H375" s="13"/>
      <c r="I375" s="13"/>
      <c r="J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25">
      <c r="A376" s="13"/>
      <c r="C376" s="13"/>
      <c r="D376" s="13"/>
      <c r="E376" s="13"/>
      <c r="F376" s="13"/>
      <c r="G376" s="13"/>
      <c r="H376" s="13"/>
      <c r="I376" s="13"/>
      <c r="J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25">
      <c r="A377" s="13"/>
      <c r="C377" s="13"/>
      <c r="D377" s="13"/>
      <c r="E377" s="13"/>
      <c r="F377" s="13"/>
      <c r="G377" s="13"/>
      <c r="H377" s="13"/>
      <c r="I377" s="13"/>
      <c r="J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25">
      <c r="A378" s="13"/>
      <c r="C378" s="13"/>
      <c r="D378" s="13"/>
      <c r="E378" s="13"/>
      <c r="F378" s="13"/>
      <c r="G378" s="13"/>
      <c r="H378" s="13"/>
      <c r="I378" s="13"/>
      <c r="J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25">
      <c r="A379" s="13"/>
      <c r="C379" s="13"/>
      <c r="D379" s="13"/>
      <c r="E379" s="13"/>
      <c r="F379" s="13"/>
      <c r="G379" s="13"/>
      <c r="H379" s="13"/>
      <c r="I379" s="13"/>
      <c r="J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25">
      <c r="A380" s="13"/>
      <c r="C380" s="13"/>
      <c r="D380" s="13"/>
      <c r="E380" s="13"/>
      <c r="F380" s="13"/>
      <c r="G380" s="13"/>
      <c r="H380" s="13"/>
      <c r="I380" s="13"/>
      <c r="J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25">
      <c r="A381" s="13"/>
      <c r="C381" s="13"/>
      <c r="D381" s="13"/>
      <c r="E381" s="13"/>
      <c r="F381" s="13"/>
      <c r="G381" s="13"/>
      <c r="H381" s="13"/>
      <c r="I381" s="13"/>
      <c r="J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25">
      <c r="A382" s="13"/>
      <c r="C382" s="13"/>
      <c r="D382" s="13"/>
      <c r="E382" s="13"/>
      <c r="F382" s="13"/>
      <c r="G382" s="13"/>
      <c r="H382" s="13"/>
      <c r="I382" s="13"/>
      <c r="J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25">
      <c r="A383" s="13"/>
      <c r="C383" s="13"/>
      <c r="D383" s="13"/>
      <c r="E383" s="13"/>
      <c r="F383" s="13"/>
      <c r="G383" s="13"/>
      <c r="H383" s="13"/>
      <c r="I383" s="13"/>
      <c r="J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25">
      <c r="A384" s="13"/>
      <c r="C384" s="13"/>
      <c r="D384" s="13"/>
      <c r="E384" s="13"/>
      <c r="F384" s="13"/>
      <c r="G384" s="13"/>
      <c r="H384" s="13"/>
      <c r="I384" s="13"/>
      <c r="J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25">
      <c r="A385" s="13"/>
      <c r="C385" s="13"/>
      <c r="D385" s="13"/>
      <c r="E385" s="13"/>
      <c r="F385" s="13"/>
      <c r="G385" s="13"/>
      <c r="H385" s="13"/>
      <c r="I385" s="13"/>
      <c r="J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25">
      <c r="A386" s="13"/>
      <c r="C386" s="13"/>
      <c r="D386" s="13"/>
      <c r="E386" s="13"/>
      <c r="F386" s="13"/>
      <c r="G386" s="13"/>
      <c r="H386" s="13"/>
      <c r="I386" s="13"/>
      <c r="J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25">
      <c r="A387" s="13"/>
      <c r="C387" s="13"/>
      <c r="D387" s="13"/>
      <c r="E387" s="13"/>
      <c r="F387" s="13"/>
      <c r="G387" s="13"/>
      <c r="H387" s="13"/>
      <c r="I387" s="13"/>
      <c r="J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25">
      <c r="A388" s="13"/>
      <c r="C388" s="13"/>
      <c r="D388" s="13"/>
      <c r="E388" s="13"/>
      <c r="F388" s="13"/>
      <c r="G388" s="13"/>
      <c r="H388" s="13"/>
      <c r="I388" s="13"/>
      <c r="J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25">
      <c r="A389" s="13"/>
      <c r="C389" s="13"/>
      <c r="D389" s="13"/>
      <c r="E389" s="13"/>
      <c r="F389" s="13"/>
      <c r="G389" s="13"/>
      <c r="H389" s="13"/>
      <c r="I389" s="13"/>
      <c r="J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25">
      <c r="A390" s="13"/>
      <c r="C390" s="13"/>
      <c r="D390" s="13"/>
      <c r="E390" s="13"/>
      <c r="F390" s="13"/>
      <c r="G390" s="13"/>
      <c r="H390" s="13"/>
      <c r="I390" s="13"/>
      <c r="J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25">
      <c r="A391" s="13"/>
      <c r="C391" s="13"/>
      <c r="D391" s="13"/>
      <c r="E391" s="13"/>
      <c r="F391" s="13"/>
      <c r="G391" s="13"/>
      <c r="H391" s="13"/>
      <c r="I391" s="13"/>
      <c r="J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25">
      <c r="A392" s="13"/>
      <c r="C392" s="13"/>
      <c r="D392" s="13"/>
      <c r="E392" s="13"/>
      <c r="F392" s="13"/>
      <c r="G392" s="13"/>
      <c r="H392" s="13"/>
      <c r="I392" s="13"/>
      <c r="J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25">
      <c r="A393" s="13"/>
      <c r="C393" s="13"/>
      <c r="D393" s="13"/>
      <c r="E393" s="13"/>
      <c r="F393" s="13"/>
      <c r="G393" s="13"/>
      <c r="H393" s="13"/>
      <c r="I393" s="13"/>
      <c r="J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25">
      <c r="A394" s="13"/>
      <c r="C394" s="13"/>
      <c r="D394" s="13"/>
      <c r="E394" s="13"/>
      <c r="F394" s="13"/>
      <c r="G394" s="13"/>
      <c r="H394" s="13"/>
      <c r="I394" s="13"/>
      <c r="J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25">
      <c r="A395" s="13"/>
      <c r="C395" s="13"/>
      <c r="D395" s="13"/>
      <c r="E395" s="13"/>
      <c r="F395" s="13"/>
      <c r="G395" s="13"/>
      <c r="H395" s="13"/>
      <c r="I395" s="13"/>
      <c r="J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25">
      <c r="A396" s="13"/>
      <c r="C396" s="13"/>
      <c r="D396" s="13"/>
      <c r="E396" s="13"/>
      <c r="F396" s="13"/>
      <c r="G396" s="13"/>
      <c r="H396" s="13"/>
      <c r="I396" s="13"/>
      <c r="J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25">
      <c r="A397" s="13"/>
      <c r="C397" s="13"/>
      <c r="D397" s="13"/>
      <c r="E397" s="13"/>
      <c r="F397" s="13"/>
      <c r="G397" s="13"/>
      <c r="H397" s="13"/>
      <c r="I397" s="13"/>
      <c r="J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25">
      <c r="A398" s="13"/>
      <c r="C398" s="13"/>
      <c r="D398" s="13"/>
      <c r="E398" s="13"/>
      <c r="F398" s="13"/>
      <c r="G398" s="13"/>
      <c r="H398" s="13"/>
      <c r="I398" s="13"/>
      <c r="J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25">
      <c r="A399" s="13"/>
      <c r="C399" s="13"/>
      <c r="D399" s="13"/>
      <c r="E399" s="13"/>
      <c r="F399" s="13"/>
      <c r="G399" s="13"/>
      <c r="H399" s="13"/>
      <c r="I399" s="13"/>
      <c r="J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25">
      <c r="A400" s="13"/>
      <c r="C400" s="13"/>
      <c r="D400" s="13"/>
      <c r="E400" s="13"/>
      <c r="F400" s="13"/>
      <c r="G400" s="13"/>
      <c r="H400" s="13"/>
      <c r="I400" s="13"/>
      <c r="J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25">
      <c r="A401" s="13"/>
      <c r="C401" s="13"/>
      <c r="D401" s="13"/>
      <c r="E401" s="13"/>
      <c r="F401" s="13"/>
      <c r="G401" s="13"/>
      <c r="H401" s="13"/>
      <c r="I401" s="13"/>
      <c r="J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25">
      <c r="A402" s="13"/>
      <c r="C402" s="13"/>
      <c r="D402" s="13"/>
      <c r="E402" s="13"/>
      <c r="F402" s="13"/>
      <c r="G402" s="13"/>
      <c r="H402" s="13"/>
      <c r="I402" s="13"/>
      <c r="J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25">
      <c r="A403" s="13"/>
      <c r="C403" s="13"/>
      <c r="D403" s="13"/>
      <c r="E403" s="13"/>
      <c r="F403" s="13"/>
      <c r="G403" s="13"/>
      <c r="H403" s="13"/>
      <c r="I403" s="13"/>
      <c r="J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25">
      <c r="A404" s="13"/>
      <c r="C404" s="13"/>
      <c r="D404" s="13"/>
      <c r="E404" s="13"/>
      <c r="F404" s="13"/>
      <c r="G404" s="13"/>
      <c r="H404" s="13"/>
      <c r="I404" s="13"/>
      <c r="J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25">
      <c r="A405" s="13"/>
      <c r="C405" s="13"/>
      <c r="D405" s="13"/>
      <c r="E405" s="13"/>
      <c r="F405" s="13"/>
      <c r="G405" s="13"/>
      <c r="H405" s="13"/>
      <c r="I405" s="13"/>
      <c r="J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25">
      <c r="A406" s="13"/>
      <c r="C406" s="13"/>
      <c r="D406" s="13"/>
      <c r="E406" s="13"/>
      <c r="F406" s="13"/>
      <c r="G406" s="13"/>
      <c r="H406" s="13"/>
      <c r="I406" s="13"/>
      <c r="J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25">
      <c r="A407" s="13"/>
      <c r="C407" s="13"/>
      <c r="D407" s="13"/>
      <c r="E407" s="13"/>
      <c r="F407" s="13"/>
      <c r="G407" s="13"/>
      <c r="H407" s="13"/>
      <c r="I407" s="13"/>
      <c r="J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25">
      <c r="A408" s="13"/>
      <c r="C408" s="13"/>
      <c r="D408" s="13"/>
      <c r="E408" s="13"/>
      <c r="F408" s="13"/>
      <c r="G408" s="13"/>
      <c r="H408" s="13"/>
      <c r="I408" s="13"/>
      <c r="J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25">
      <c r="A409" s="13"/>
      <c r="C409" s="13"/>
      <c r="D409" s="13"/>
      <c r="E409" s="13"/>
      <c r="F409" s="13"/>
      <c r="G409" s="13"/>
      <c r="H409" s="13"/>
      <c r="I409" s="13"/>
      <c r="J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25">
      <c r="A410" s="13"/>
      <c r="C410" s="13"/>
      <c r="D410" s="13"/>
      <c r="E410" s="13"/>
      <c r="F410" s="13"/>
      <c r="G410" s="13"/>
      <c r="H410" s="13"/>
      <c r="I410" s="13"/>
      <c r="J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25">
      <c r="A411" s="13"/>
      <c r="C411" s="13"/>
      <c r="D411" s="13"/>
      <c r="E411" s="13"/>
      <c r="F411" s="13"/>
      <c r="G411" s="13"/>
      <c r="H411" s="13"/>
      <c r="I411" s="13"/>
      <c r="J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25">
      <c r="A412" s="13"/>
      <c r="C412" s="13"/>
      <c r="D412" s="13"/>
      <c r="E412" s="13"/>
      <c r="F412" s="13"/>
      <c r="G412" s="13"/>
      <c r="H412" s="13"/>
      <c r="I412" s="13"/>
      <c r="J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25">
      <c r="A413" s="13"/>
      <c r="C413" s="13"/>
      <c r="D413" s="13"/>
      <c r="E413" s="13"/>
      <c r="F413" s="13"/>
      <c r="G413" s="13"/>
      <c r="H413" s="13"/>
      <c r="I413" s="13"/>
      <c r="J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25">
      <c r="A414" s="13"/>
      <c r="C414" s="13"/>
      <c r="D414" s="13"/>
      <c r="E414" s="13"/>
      <c r="F414" s="13"/>
      <c r="G414" s="13"/>
      <c r="H414" s="13"/>
      <c r="I414" s="13"/>
      <c r="J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25">
      <c r="A415" s="13"/>
      <c r="C415" s="13"/>
      <c r="D415" s="13"/>
      <c r="E415" s="13"/>
      <c r="F415" s="13"/>
      <c r="G415" s="13"/>
      <c r="H415" s="13"/>
      <c r="I415" s="13"/>
      <c r="J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25">
      <c r="A416" s="13"/>
      <c r="C416" s="13"/>
      <c r="D416" s="13"/>
      <c r="E416" s="13"/>
      <c r="F416" s="13"/>
      <c r="G416" s="13"/>
      <c r="H416" s="13"/>
      <c r="I416" s="13"/>
      <c r="J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25">
      <c r="A417" s="13"/>
      <c r="C417" s="13"/>
      <c r="D417" s="13"/>
      <c r="E417" s="13"/>
      <c r="F417" s="13"/>
      <c r="G417" s="13"/>
      <c r="H417" s="13"/>
      <c r="I417" s="13"/>
      <c r="J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25">
      <c r="A418" s="13"/>
      <c r="C418" s="13"/>
      <c r="D418" s="13"/>
      <c r="E418" s="13"/>
      <c r="F418" s="13"/>
      <c r="G418" s="13"/>
      <c r="H418" s="13"/>
      <c r="I418" s="13"/>
      <c r="J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25">
      <c r="A419" s="13"/>
      <c r="C419" s="13"/>
      <c r="D419" s="13"/>
      <c r="E419" s="13"/>
      <c r="F419" s="13"/>
      <c r="G419" s="13"/>
      <c r="H419" s="13"/>
      <c r="I419" s="13"/>
      <c r="J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25">
      <c r="A420" s="13"/>
      <c r="C420" s="13"/>
      <c r="D420" s="13"/>
      <c r="E420" s="13"/>
      <c r="F420" s="13"/>
      <c r="G420" s="13"/>
      <c r="H420" s="13"/>
      <c r="I420" s="13"/>
      <c r="J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25">
      <c r="A421" s="13"/>
      <c r="C421" s="13"/>
      <c r="D421" s="13"/>
      <c r="E421" s="13"/>
      <c r="F421" s="13"/>
      <c r="G421" s="13"/>
      <c r="H421" s="13"/>
      <c r="I421" s="13"/>
      <c r="J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25">
      <c r="A422" s="13"/>
      <c r="C422" s="13"/>
      <c r="D422" s="13"/>
      <c r="E422" s="13"/>
      <c r="F422" s="13"/>
      <c r="G422" s="13"/>
      <c r="H422" s="13"/>
      <c r="I422" s="13"/>
      <c r="J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25">
      <c r="A423" s="13"/>
      <c r="C423" s="13"/>
      <c r="D423" s="13"/>
      <c r="E423" s="13"/>
      <c r="F423" s="13"/>
      <c r="G423" s="13"/>
      <c r="H423" s="13"/>
      <c r="I423" s="13"/>
      <c r="J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25">
      <c r="A424" s="13"/>
      <c r="C424" s="13"/>
      <c r="D424" s="13"/>
      <c r="E424" s="13"/>
      <c r="F424" s="13"/>
      <c r="G424" s="13"/>
      <c r="H424" s="13"/>
      <c r="I424" s="13"/>
      <c r="J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25">
      <c r="A425" s="13"/>
      <c r="C425" s="13"/>
      <c r="D425" s="13"/>
      <c r="E425" s="13"/>
      <c r="F425" s="13"/>
      <c r="G425" s="13"/>
      <c r="H425" s="13"/>
      <c r="I425" s="13"/>
      <c r="J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25">
      <c r="A426" s="13"/>
      <c r="C426" s="13"/>
      <c r="D426" s="13"/>
      <c r="E426" s="13"/>
      <c r="F426" s="13"/>
      <c r="G426" s="13"/>
      <c r="H426" s="13"/>
      <c r="I426" s="13"/>
      <c r="J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25">
      <c r="A427" s="13"/>
      <c r="C427" s="13"/>
      <c r="D427" s="13"/>
      <c r="E427" s="13"/>
      <c r="F427" s="13"/>
      <c r="G427" s="13"/>
      <c r="H427" s="13"/>
      <c r="I427" s="13"/>
      <c r="J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25">
      <c r="A428" s="13"/>
      <c r="C428" s="13"/>
      <c r="D428" s="13"/>
      <c r="E428" s="13"/>
      <c r="F428" s="13"/>
      <c r="G428" s="13"/>
      <c r="H428" s="13"/>
      <c r="I428" s="13"/>
      <c r="J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25">
      <c r="A429" s="13"/>
      <c r="C429" s="13"/>
      <c r="D429" s="13"/>
      <c r="E429" s="13"/>
      <c r="F429" s="13"/>
      <c r="G429" s="13"/>
      <c r="H429" s="13"/>
      <c r="I429" s="13"/>
      <c r="J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25">
      <c r="A430" s="13"/>
      <c r="C430" s="13"/>
      <c r="D430" s="13"/>
      <c r="E430" s="13"/>
      <c r="F430" s="13"/>
      <c r="G430" s="13"/>
      <c r="H430" s="13"/>
      <c r="I430" s="13"/>
      <c r="J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25">
      <c r="A431" s="13"/>
      <c r="C431" s="13"/>
      <c r="D431" s="13"/>
      <c r="E431" s="13"/>
      <c r="F431" s="13"/>
      <c r="G431" s="13"/>
      <c r="H431" s="13"/>
      <c r="I431" s="13"/>
      <c r="J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25">
      <c r="A432" s="13"/>
      <c r="C432" s="13"/>
      <c r="D432" s="13"/>
      <c r="E432" s="13"/>
      <c r="F432" s="13"/>
      <c r="G432" s="13"/>
      <c r="H432" s="13"/>
      <c r="I432" s="13"/>
      <c r="J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25">
      <c r="A433" s="13"/>
      <c r="C433" s="13"/>
      <c r="D433" s="13"/>
      <c r="E433" s="13"/>
      <c r="F433" s="13"/>
      <c r="G433" s="13"/>
      <c r="H433" s="13"/>
      <c r="I433" s="13"/>
      <c r="J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25">
      <c r="A434" s="13"/>
      <c r="C434" s="13"/>
      <c r="D434" s="13"/>
      <c r="E434" s="13"/>
      <c r="F434" s="13"/>
      <c r="G434" s="13"/>
      <c r="H434" s="13"/>
      <c r="I434" s="13"/>
      <c r="J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25">
      <c r="A435" s="13"/>
      <c r="C435" s="13"/>
      <c r="D435" s="13"/>
      <c r="E435" s="13"/>
      <c r="F435" s="13"/>
      <c r="G435" s="13"/>
      <c r="H435" s="13"/>
      <c r="I435" s="13"/>
      <c r="J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25">
      <c r="A436" s="13"/>
      <c r="C436" s="13"/>
      <c r="D436" s="13"/>
      <c r="E436" s="13"/>
      <c r="F436" s="13"/>
      <c r="G436" s="13"/>
      <c r="H436" s="13"/>
      <c r="I436" s="13"/>
      <c r="J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25">
      <c r="A437" s="13"/>
      <c r="C437" s="13"/>
      <c r="D437" s="13"/>
      <c r="E437" s="13"/>
      <c r="F437" s="13"/>
      <c r="G437" s="13"/>
      <c r="H437" s="13"/>
      <c r="I437" s="13"/>
      <c r="J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25">
      <c r="A438" s="13"/>
      <c r="C438" s="13"/>
      <c r="D438" s="13"/>
      <c r="E438" s="13"/>
      <c r="F438" s="13"/>
      <c r="G438" s="13"/>
      <c r="H438" s="13"/>
      <c r="I438" s="13"/>
      <c r="J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25">
      <c r="A439" s="13"/>
      <c r="C439" s="13"/>
      <c r="D439" s="13"/>
      <c r="E439" s="13"/>
      <c r="F439" s="13"/>
      <c r="G439" s="13"/>
      <c r="H439" s="13"/>
      <c r="I439" s="13"/>
      <c r="J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25">
      <c r="A440" s="13"/>
      <c r="C440" s="13"/>
      <c r="D440" s="13"/>
      <c r="E440" s="13"/>
      <c r="F440" s="13"/>
      <c r="G440" s="13"/>
      <c r="H440" s="13"/>
      <c r="I440" s="13"/>
      <c r="J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25">
      <c r="A441" s="13"/>
      <c r="C441" s="13"/>
      <c r="D441" s="13"/>
      <c r="E441" s="13"/>
      <c r="F441" s="13"/>
      <c r="G441" s="13"/>
      <c r="H441" s="13"/>
      <c r="I441" s="13"/>
      <c r="J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25">
      <c r="A442" s="13"/>
      <c r="C442" s="13"/>
      <c r="D442" s="13"/>
      <c r="E442" s="13"/>
      <c r="F442" s="13"/>
      <c r="G442" s="13"/>
      <c r="H442" s="13"/>
      <c r="I442" s="13"/>
      <c r="J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25">
      <c r="A443" s="13"/>
      <c r="C443" s="13"/>
      <c r="D443" s="13"/>
      <c r="E443" s="13"/>
      <c r="F443" s="13"/>
      <c r="G443" s="13"/>
      <c r="H443" s="13"/>
      <c r="I443" s="13"/>
      <c r="J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25">
      <c r="A444" s="13"/>
      <c r="C444" s="13"/>
      <c r="D444" s="13"/>
      <c r="E444" s="13"/>
      <c r="F444" s="13"/>
      <c r="G444" s="13"/>
      <c r="H444" s="13"/>
      <c r="I444" s="13"/>
      <c r="J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25">
      <c r="A445" s="13"/>
      <c r="C445" s="13"/>
      <c r="D445" s="13"/>
      <c r="E445" s="13"/>
      <c r="F445" s="13"/>
      <c r="G445" s="13"/>
      <c r="H445" s="13"/>
      <c r="I445" s="13"/>
      <c r="J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25">
      <c r="A446" s="13"/>
      <c r="C446" s="13"/>
      <c r="D446" s="13"/>
      <c r="E446" s="13"/>
      <c r="F446" s="13"/>
      <c r="G446" s="13"/>
      <c r="H446" s="13"/>
      <c r="I446" s="13"/>
      <c r="J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25">
      <c r="A447" s="13"/>
      <c r="C447" s="13"/>
      <c r="D447" s="13"/>
      <c r="E447" s="13"/>
      <c r="F447" s="13"/>
      <c r="G447" s="13"/>
      <c r="H447" s="13"/>
      <c r="I447" s="13"/>
      <c r="J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25">
      <c r="A448" s="13"/>
      <c r="C448" s="13"/>
      <c r="D448" s="13"/>
      <c r="E448" s="13"/>
      <c r="F448" s="13"/>
      <c r="G448" s="13"/>
      <c r="H448" s="13"/>
      <c r="I448" s="13"/>
      <c r="J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25">
      <c r="A449" s="13"/>
      <c r="C449" s="13"/>
      <c r="D449" s="13"/>
      <c r="E449" s="13"/>
      <c r="F449" s="13"/>
      <c r="G449" s="13"/>
      <c r="H449" s="13"/>
      <c r="I449" s="13"/>
      <c r="J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25">
      <c r="A450" s="13"/>
      <c r="C450" s="13"/>
      <c r="D450" s="13"/>
      <c r="E450" s="13"/>
      <c r="F450" s="13"/>
      <c r="G450" s="13"/>
      <c r="H450" s="13"/>
      <c r="I450" s="13"/>
      <c r="J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25">
      <c r="A451" s="13"/>
      <c r="C451" s="13"/>
      <c r="D451" s="13"/>
      <c r="E451" s="13"/>
      <c r="F451" s="13"/>
      <c r="G451" s="13"/>
      <c r="H451" s="13"/>
      <c r="I451" s="13"/>
      <c r="J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25">
      <c r="A452" s="13"/>
      <c r="C452" s="13"/>
      <c r="D452" s="13"/>
      <c r="E452" s="13"/>
      <c r="F452" s="13"/>
      <c r="G452" s="13"/>
      <c r="H452" s="13"/>
      <c r="I452" s="13"/>
      <c r="J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25">
      <c r="A453" s="13"/>
      <c r="C453" s="13"/>
      <c r="D453" s="13"/>
      <c r="E453" s="13"/>
      <c r="F453" s="13"/>
      <c r="G453" s="13"/>
      <c r="H453" s="13"/>
      <c r="I453" s="13"/>
      <c r="J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25">
      <c r="A454" s="13"/>
      <c r="C454" s="13"/>
      <c r="D454" s="13"/>
      <c r="E454" s="13"/>
      <c r="F454" s="13"/>
      <c r="G454" s="13"/>
      <c r="H454" s="13"/>
      <c r="I454" s="13"/>
      <c r="J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25">
      <c r="A455" s="13"/>
      <c r="C455" s="13"/>
      <c r="D455" s="13"/>
      <c r="E455" s="13"/>
      <c r="F455" s="13"/>
      <c r="G455" s="13"/>
      <c r="H455" s="13"/>
      <c r="I455" s="13"/>
      <c r="J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25">
      <c r="A456" s="13"/>
      <c r="C456" s="13"/>
      <c r="D456" s="13"/>
      <c r="E456" s="13"/>
      <c r="F456" s="13"/>
      <c r="G456" s="13"/>
      <c r="H456" s="13"/>
      <c r="I456" s="13"/>
      <c r="J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25">
      <c r="A457" s="13"/>
      <c r="C457" s="13"/>
      <c r="D457" s="13"/>
      <c r="E457" s="13"/>
      <c r="F457" s="13"/>
      <c r="G457" s="13"/>
      <c r="H457" s="13"/>
      <c r="I457" s="13"/>
      <c r="J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25">
      <c r="A458" s="13"/>
      <c r="C458" s="13"/>
      <c r="D458" s="13"/>
      <c r="E458" s="13"/>
      <c r="F458" s="13"/>
      <c r="G458" s="13"/>
      <c r="H458" s="13"/>
      <c r="I458" s="13"/>
      <c r="J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25">
      <c r="A459" s="13"/>
      <c r="C459" s="13"/>
      <c r="D459" s="13"/>
      <c r="E459" s="13"/>
      <c r="F459" s="13"/>
      <c r="G459" s="13"/>
      <c r="H459" s="13"/>
      <c r="I459" s="13"/>
      <c r="J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25">
      <c r="A460" s="13"/>
      <c r="C460" s="13"/>
      <c r="D460" s="13"/>
      <c r="E460" s="13"/>
      <c r="F460" s="13"/>
      <c r="G460" s="13"/>
      <c r="H460" s="13"/>
      <c r="I460" s="13"/>
      <c r="J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25">
      <c r="A461" s="13"/>
      <c r="C461" s="13"/>
      <c r="D461" s="13"/>
      <c r="E461" s="13"/>
      <c r="F461" s="13"/>
      <c r="G461" s="13"/>
      <c r="H461" s="13"/>
      <c r="I461" s="13"/>
      <c r="J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25">
      <c r="A462" s="13"/>
      <c r="C462" s="13"/>
      <c r="D462" s="13"/>
      <c r="E462" s="13"/>
      <c r="F462" s="13"/>
      <c r="G462" s="13"/>
      <c r="H462" s="13"/>
      <c r="I462" s="13"/>
      <c r="J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25">
      <c r="A463" s="13"/>
      <c r="C463" s="13"/>
      <c r="D463" s="13"/>
      <c r="E463" s="13"/>
      <c r="F463" s="13"/>
      <c r="G463" s="13"/>
      <c r="H463" s="13"/>
      <c r="I463" s="13"/>
      <c r="J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25">
      <c r="A464" s="13"/>
      <c r="C464" s="13"/>
      <c r="D464" s="13"/>
      <c r="E464" s="13"/>
      <c r="F464" s="13"/>
      <c r="G464" s="13"/>
      <c r="H464" s="13"/>
      <c r="I464" s="13"/>
      <c r="J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25">
      <c r="A465" s="13"/>
      <c r="C465" s="13"/>
      <c r="D465" s="13"/>
      <c r="E465" s="13"/>
      <c r="F465" s="13"/>
      <c r="G465" s="13"/>
      <c r="H465" s="13"/>
      <c r="I465" s="13"/>
      <c r="J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25">
      <c r="A466" s="13"/>
      <c r="C466" s="13"/>
      <c r="D466" s="13"/>
      <c r="E466" s="13"/>
      <c r="F466" s="13"/>
      <c r="G466" s="13"/>
      <c r="H466" s="13"/>
      <c r="I466" s="13"/>
      <c r="J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25">
      <c r="A467" s="13"/>
      <c r="C467" s="13"/>
      <c r="D467" s="13"/>
      <c r="E467" s="13"/>
      <c r="F467" s="13"/>
      <c r="G467" s="13"/>
      <c r="H467" s="13"/>
      <c r="I467" s="13"/>
      <c r="J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25">
      <c r="A468" s="13"/>
      <c r="C468" s="13"/>
      <c r="D468" s="13"/>
      <c r="E468" s="13"/>
      <c r="F468" s="13"/>
      <c r="G468" s="13"/>
      <c r="H468" s="13"/>
      <c r="I468" s="13"/>
      <c r="J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25">
      <c r="A469" s="13"/>
      <c r="C469" s="13"/>
      <c r="D469" s="13"/>
      <c r="E469" s="13"/>
      <c r="F469" s="13"/>
      <c r="G469" s="13"/>
      <c r="H469" s="13"/>
      <c r="I469" s="13"/>
      <c r="J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25">
      <c r="A470" s="13"/>
      <c r="C470" s="13"/>
      <c r="D470" s="13"/>
      <c r="E470" s="13"/>
      <c r="F470" s="13"/>
      <c r="G470" s="13"/>
      <c r="H470" s="13"/>
      <c r="I470" s="13"/>
      <c r="J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25">
      <c r="A471" s="13"/>
      <c r="C471" s="13"/>
      <c r="D471" s="13"/>
      <c r="E471" s="13"/>
      <c r="F471" s="13"/>
      <c r="G471" s="13"/>
      <c r="H471" s="13"/>
      <c r="I471" s="13"/>
      <c r="J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25">
      <c r="A472" s="13"/>
      <c r="C472" s="13"/>
      <c r="D472" s="13"/>
      <c r="E472" s="13"/>
      <c r="F472" s="13"/>
      <c r="G472" s="13"/>
      <c r="H472" s="13"/>
      <c r="I472" s="13"/>
      <c r="J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25">
      <c r="A473" s="13"/>
      <c r="C473" s="13"/>
      <c r="D473" s="13"/>
      <c r="E473" s="13"/>
      <c r="F473" s="13"/>
      <c r="G473" s="13"/>
      <c r="H473" s="13"/>
      <c r="I473" s="13"/>
      <c r="J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25">
      <c r="A474" s="13"/>
      <c r="C474" s="13"/>
      <c r="D474" s="13"/>
      <c r="E474" s="13"/>
      <c r="F474" s="13"/>
      <c r="G474" s="13"/>
      <c r="H474" s="13"/>
      <c r="I474" s="13"/>
      <c r="J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25">
      <c r="A475" s="13"/>
      <c r="C475" s="13"/>
      <c r="D475" s="13"/>
      <c r="E475" s="13"/>
      <c r="F475" s="13"/>
      <c r="G475" s="13"/>
      <c r="H475" s="13"/>
      <c r="I475" s="13"/>
      <c r="J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25">
      <c r="A476" s="13"/>
      <c r="C476" s="13"/>
      <c r="D476" s="13"/>
      <c r="E476" s="13"/>
      <c r="F476" s="13"/>
      <c r="G476" s="13"/>
      <c r="H476" s="13"/>
      <c r="I476" s="13"/>
      <c r="J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25">
      <c r="A477" s="13"/>
      <c r="C477" s="13"/>
      <c r="D477" s="13"/>
      <c r="E477" s="13"/>
      <c r="F477" s="13"/>
      <c r="G477" s="13"/>
      <c r="H477" s="13"/>
      <c r="I477" s="13"/>
      <c r="J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25">
      <c r="A478" s="13"/>
      <c r="C478" s="13"/>
      <c r="D478" s="13"/>
      <c r="E478" s="13"/>
      <c r="F478" s="13"/>
      <c r="G478" s="13"/>
      <c r="H478" s="13"/>
      <c r="I478" s="13"/>
      <c r="J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25">
      <c r="A479" s="13"/>
      <c r="C479" s="13"/>
      <c r="D479" s="13"/>
      <c r="E479" s="13"/>
      <c r="F479" s="13"/>
      <c r="G479" s="13"/>
      <c r="H479" s="13"/>
      <c r="I479" s="13"/>
      <c r="J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25">
      <c r="A480" s="13"/>
      <c r="C480" s="13"/>
      <c r="D480" s="13"/>
      <c r="E480" s="13"/>
      <c r="F480" s="13"/>
      <c r="G480" s="13"/>
      <c r="H480" s="13"/>
      <c r="I480" s="13"/>
      <c r="J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25">
      <c r="A481" s="13"/>
      <c r="C481" s="13"/>
      <c r="D481" s="13"/>
      <c r="E481" s="13"/>
      <c r="F481" s="13"/>
      <c r="G481" s="13"/>
      <c r="H481" s="13"/>
      <c r="I481" s="13"/>
      <c r="J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25">
      <c r="A482" s="13"/>
      <c r="C482" s="13"/>
      <c r="D482" s="13"/>
      <c r="E482" s="13"/>
      <c r="F482" s="13"/>
      <c r="G482" s="13"/>
      <c r="H482" s="13"/>
      <c r="I482" s="13"/>
      <c r="J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25">
      <c r="A483" s="13"/>
      <c r="C483" s="13"/>
      <c r="D483" s="13"/>
      <c r="E483" s="13"/>
      <c r="F483" s="13"/>
      <c r="G483" s="13"/>
      <c r="H483" s="13"/>
      <c r="I483" s="13"/>
      <c r="J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25">
      <c r="A484" s="13"/>
      <c r="C484" s="13"/>
      <c r="D484" s="13"/>
      <c r="E484" s="13"/>
      <c r="F484" s="13"/>
      <c r="G484" s="13"/>
      <c r="H484" s="13"/>
      <c r="I484" s="13"/>
      <c r="J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25">
      <c r="A485" s="13"/>
      <c r="C485" s="13"/>
      <c r="D485" s="13"/>
      <c r="E485" s="13"/>
      <c r="F485" s="13"/>
      <c r="G485" s="13"/>
      <c r="H485" s="13"/>
      <c r="I485" s="13"/>
      <c r="J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25">
      <c r="A486" s="13"/>
      <c r="C486" s="13"/>
      <c r="D486" s="13"/>
      <c r="E486" s="13"/>
      <c r="F486" s="13"/>
      <c r="G486" s="13"/>
      <c r="H486" s="13"/>
      <c r="I486" s="13"/>
      <c r="J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25">
      <c r="A487" s="13"/>
      <c r="C487" s="13"/>
      <c r="D487" s="13"/>
      <c r="E487" s="13"/>
      <c r="F487" s="13"/>
      <c r="G487" s="13"/>
      <c r="H487" s="13"/>
      <c r="I487" s="13"/>
      <c r="J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25">
      <c r="A488" s="13"/>
      <c r="C488" s="13"/>
      <c r="D488" s="13"/>
      <c r="E488" s="13"/>
      <c r="F488" s="13"/>
      <c r="G488" s="13"/>
      <c r="H488" s="13"/>
      <c r="I488" s="13"/>
      <c r="J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25">
      <c r="A489" s="13"/>
      <c r="C489" s="13"/>
      <c r="D489" s="13"/>
      <c r="E489" s="13"/>
      <c r="F489" s="13"/>
      <c r="G489" s="13"/>
      <c r="H489" s="13"/>
      <c r="I489" s="13"/>
      <c r="J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25">
      <c r="A490" s="13"/>
      <c r="C490" s="13"/>
      <c r="D490" s="13"/>
      <c r="E490" s="13"/>
      <c r="F490" s="13"/>
      <c r="G490" s="13"/>
      <c r="H490" s="13"/>
      <c r="I490" s="13"/>
      <c r="J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25">
      <c r="A491" s="13"/>
      <c r="C491" s="13"/>
      <c r="D491" s="13"/>
      <c r="E491" s="13"/>
      <c r="F491" s="13"/>
      <c r="G491" s="13"/>
      <c r="H491" s="13"/>
      <c r="I491" s="13"/>
      <c r="J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25">
      <c r="A492" s="13"/>
      <c r="C492" s="13"/>
      <c r="D492" s="13"/>
      <c r="E492" s="13"/>
      <c r="F492" s="13"/>
      <c r="G492" s="13"/>
      <c r="H492" s="13"/>
      <c r="I492" s="13"/>
      <c r="J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25">
      <c r="A493" s="13"/>
      <c r="C493" s="13"/>
      <c r="D493" s="13"/>
      <c r="E493" s="13"/>
      <c r="F493" s="13"/>
      <c r="G493" s="13"/>
      <c r="H493" s="13"/>
      <c r="I493" s="13"/>
      <c r="J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25">
      <c r="A494" s="13"/>
      <c r="C494" s="13"/>
      <c r="D494" s="13"/>
      <c r="E494" s="13"/>
      <c r="F494" s="13"/>
      <c r="G494" s="13"/>
      <c r="H494" s="13"/>
      <c r="I494" s="13"/>
      <c r="J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25">
      <c r="A495" s="13"/>
      <c r="C495" s="13"/>
      <c r="D495" s="13"/>
      <c r="E495" s="13"/>
      <c r="F495" s="13"/>
      <c r="G495" s="13"/>
      <c r="H495" s="13"/>
      <c r="I495" s="13"/>
      <c r="J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25">
      <c r="A496" s="13"/>
      <c r="C496" s="13"/>
      <c r="D496" s="13"/>
      <c r="E496" s="13"/>
      <c r="F496" s="13"/>
      <c r="G496" s="13"/>
      <c r="H496" s="13"/>
      <c r="I496" s="13"/>
      <c r="J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25">
      <c r="A497" s="13"/>
      <c r="C497" s="13"/>
      <c r="D497" s="13"/>
      <c r="E497" s="13"/>
      <c r="F497" s="13"/>
      <c r="G497" s="13"/>
      <c r="H497" s="13"/>
      <c r="I497" s="13"/>
      <c r="J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25">
      <c r="A498" s="13"/>
      <c r="C498" s="13"/>
      <c r="D498" s="13"/>
      <c r="E498" s="13"/>
      <c r="F498" s="13"/>
      <c r="G498" s="13"/>
      <c r="H498" s="13"/>
      <c r="I498" s="13"/>
      <c r="J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25">
      <c r="A499" s="13"/>
      <c r="C499" s="13"/>
      <c r="D499" s="13"/>
      <c r="E499" s="13"/>
      <c r="F499" s="13"/>
      <c r="G499" s="13"/>
      <c r="H499" s="13"/>
      <c r="I499" s="13"/>
      <c r="J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25">
      <c r="A500" s="13"/>
      <c r="C500" s="13"/>
      <c r="D500" s="13"/>
      <c r="E500" s="13"/>
      <c r="F500" s="13"/>
      <c r="G500" s="13"/>
      <c r="H500" s="13"/>
      <c r="I500" s="13"/>
      <c r="J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25">
      <c r="A501" s="13"/>
      <c r="C501" s="13"/>
      <c r="D501" s="13"/>
      <c r="E501" s="13"/>
      <c r="F501" s="13"/>
      <c r="G501" s="13"/>
      <c r="H501" s="13"/>
      <c r="I501" s="13"/>
      <c r="J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25">
      <c r="A502" s="13"/>
      <c r="C502" s="13"/>
      <c r="D502" s="13"/>
      <c r="E502" s="13"/>
      <c r="F502" s="13"/>
      <c r="G502" s="13"/>
      <c r="H502" s="13"/>
      <c r="I502" s="13"/>
      <c r="J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25">
      <c r="A503" s="13"/>
      <c r="C503" s="13"/>
      <c r="D503" s="13"/>
      <c r="E503" s="13"/>
      <c r="F503" s="13"/>
      <c r="G503" s="13"/>
      <c r="H503" s="13"/>
      <c r="I503" s="13"/>
      <c r="J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25">
      <c r="A504" s="13"/>
      <c r="C504" s="13"/>
      <c r="D504" s="13"/>
      <c r="E504" s="13"/>
      <c r="F504" s="13"/>
      <c r="G504" s="13"/>
      <c r="H504" s="13"/>
      <c r="I504" s="13"/>
      <c r="J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25">
      <c r="A505" s="13"/>
      <c r="C505" s="13"/>
      <c r="D505" s="13"/>
      <c r="E505" s="13"/>
      <c r="F505" s="13"/>
      <c r="G505" s="13"/>
      <c r="H505" s="13"/>
      <c r="I505" s="13"/>
      <c r="J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25">
      <c r="A506" s="13"/>
      <c r="C506" s="13"/>
      <c r="D506" s="13"/>
      <c r="E506" s="13"/>
      <c r="F506" s="13"/>
      <c r="G506" s="13"/>
      <c r="H506" s="13"/>
      <c r="I506" s="13"/>
      <c r="J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25">
      <c r="A507" s="13"/>
      <c r="C507" s="13"/>
      <c r="D507" s="13"/>
      <c r="E507" s="13"/>
      <c r="F507" s="13"/>
      <c r="G507" s="13"/>
      <c r="H507" s="13"/>
      <c r="I507" s="13"/>
      <c r="J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25">
      <c r="A508" s="13"/>
      <c r="C508" s="13"/>
      <c r="D508" s="13"/>
      <c r="E508" s="13"/>
      <c r="F508" s="13"/>
      <c r="G508" s="13"/>
      <c r="H508" s="13"/>
      <c r="I508" s="13"/>
      <c r="J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25">
      <c r="A509" s="13"/>
      <c r="C509" s="13"/>
      <c r="D509" s="13"/>
      <c r="E509" s="13"/>
      <c r="F509" s="13"/>
      <c r="G509" s="13"/>
      <c r="H509" s="13"/>
      <c r="I509" s="13"/>
      <c r="J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25">
      <c r="A510" s="13"/>
      <c r="C510" s="13"/>
      <c r="D510" s="13"/>
      <c r="E510" s="13"/>
      <c r="F510" s="13"/>
      <c r="G510" s="13"/>
      <c r="H510" s="13"/>
      <c r="I510" s="13"/>
      <c r="J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25">
      <c r="A511" s="13"/>
      <c r="C511" s="13"/>
      <c r="D511" s="13"/>
      <c r="E511" s="13"/>
      <c r="F511" s="13"/>
      <c r="G511" s="13"/>
      <c r="H511" s="13"/>
      <c r="I511" s="13"/>
      <c r="J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25">
      <c r="A512" s="13"/>
      <c r="C512" s="13"/>
      <c r="D512" s="13"/>
      <c r="E512" s="13"/>
      <c r="F512" s="13"/>
      <c r="G512" s="13"/>
      <c r="H512" s="13"/>
      <c r="I512" s="13"/>
      <c r="J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25">
      <c r="A513" s="13"/>
      <c r="C513" s="13"/>
      <c r="D513" s="13"/>
      <c r="E513" s="13"/>
      <c r="F513" s="13"/>
      <c r="G513" s="13"/>
      <c r="H513" s="13"/>
      <c r="I513" s="13"/>
      <c r="J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25">
      <c r="A514" s="13"/>
      <c r="C514" s="13"/>
      <c r="D514" s="13"/>
      <c r="E514" s="13"/>
      <c r="F514" s="13"/>
      <c r="G514" s="13"/>
      <c r="H514" s="13"/>
      <c r="I514" s="13"/>
      <c r="J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25">
      <c r="A515" s="13"/>
      <c r="C515" s="13"/>
      <c r="D515" s="13"/>
      <c r="E515" s="13"/>
      <c r="F515" s="13"/>
      <c r="G515" s="13"/>
      <c r="H515" s="13"/>
      <c r="I515" s="13"/>
      <c r="J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25">
      <c r="A516" s="13"/>
      <c r="C516" s="13"/>
      <c r="D516" s="13"/>
      <c r="E516" s="13"/>
      <c r="F516" s="13"/>
      <c r="G516" s="13"/>
      <c r="H516" s="13"/>
      <c r="I516" s="13"/>
      <c r="J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25">
      <c r="A517" s="13"/>
      <c r="C517" s="13"/>
      <c r="D517" s="13"/>
      <c r="E517" s="13"/>
      <c r="F517" s="13"/>
      <c r="G517" s="13"/>
      <c r="H517" s="13"/>
      <c r="I517" s="13"/>
      <c r="J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25">
      <c r="A518" s="13"/>
      <c r="C518" s="13"/>
      <c r="D518" s="13"/>
      <c r="E518" s="13"/>
      <c r="F518" s="13"/>
      <c r="G518" s="13"/>
      <c r="H518" s="13"/>
      <c r="I518" s="13"/>
      <c r="J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25">
      <c r="A519" s="13"/>
      <c r="C519" s="13"/>
      <c r="D519" s="13"/>
      <c r="E519" s="13"/>
      <c r="F519" s="13"/>
      <c r="G519" s="13"/>
      <c r="H519" s="13"/>
      <c r="I519" s="13"/>
      <c r="J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25">
      <c r="A520" s="13"/>
      <c r="C520" s="13"/>
      <c r="D520" s="13"/>
      <c r="E520" s="13"/>
      <c r="F520" s="13"/>
      <c r="G520" s="13"/>
      <c r="H520" s="13"/>
      <c r="I520" s="13"/>
      <c r="J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25">
      <c r="A521" s="13"/>
      <c r="C521" s="13"/>
      <c r="D521" s="13"/>
      <c r="E521" s="13"/>
      <c r="F521" s="13"/>
      <c r="G521" s="13"/>
      <c r="H521" s="13"/>
      <c r="I521" s="13"/>
      <c r="J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25">
      <c r="A522" s="13"/>
      <c r="C522" s="13"/>
      <c r="D522" s="13"/>
      <c r="E522" s="13"/>
      <c r="F522" s="13"/>
      <c r="G522" s="13"/>
      <c r="H522" s="13"/>
      <c r="I522" s="13"/>
      <c r="J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25">
      <c r="A523" s="13"/>
      <c r="C523" s="13"/>
      <c r="D523" s="13"/>
      <c r="E523" s="13"/>
      <c r="F523" s="13"/>
      <c r="G523" s="13"/>
      <c r="H523" s="13"/>
      <c r="I523" s="13"/>
      <c r="J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25">
      <c r="A524" s="13"/>
      <c r="C524" s="13"/>
      <c r="D524" s="13"/>
      <c r="E524" s="13"/>
      <c r="F524" s="13"/>
      <c r="G524" s="13"/>
      <c r="H524" s="13"/>
      <c r="I524" s="13"/>
      <c r="J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25">
      <c r="A525" s="13"/>
      <c r="C525" s="13"/>
      <c r="D525" s="13"/>
      <c r="E525" s="13"/>
      <c r="F525" s="13"/>
      <c r="G525" s="13"/>
      <c r="H525" s="13"/>
      <c r="I525" s="13"/>
      <c r="J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25">
      <c r="A526" s="13"/>
      <c r="C526" s="13"/>
      <c r="D526" s="13"/>
      <c r="E526" s="13"/>
      <c r="F526" s="13"/>
      <c r="G526" s="13"/>
      <c r="H526" s="13"/>
      <c r="I526" s="13"/>
      <c r="J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25">
      <c r="A527" s="13"/>
      <c r="C527" s="13"/>
      <c r="D527" s="13"/>
      <c r="E527" s="13"/>
      <c r="F527" s="13"/>
      <c r="G527" s="13"/>
      <c r="H527" s="13"/>
      <c r="I527" s="13"/>
      <c r="J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25">
      <c r="A528" s="13"/>
      <c r="C528" s="13"/>
      <c r="D528" s="13"/>
      <c r="E528" s="13"/>
      <c r="F528" s="13"/>
      <c r="G528" s="13"/>
      <c r="H528" s="13"/>
      <c r="I528" s="13"/>
      <c r="J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25">
      <c r="A529" s="13"/>
      <c r="C529" s="13"/>
      <c r="D529" s="13"/>
      <c r="E529" s="13"/>
      <c r="F529" s="13"/>
      <c r="G529" s="13"/>
      <c r="H529" s="13"/>
      <c r="I529" s="13"/>
      <c r="J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25">
      <c r="A530" s="13"/>
      <c r="C530" s="13"/>
      <c r="D530" s="13"/>
      <c r="E530" s="13"/>
      <c r="F530" s="13"/>
      <c r="G530" s="13"/>
      <c r="H530" s="13"/>
      <c r="I530" s="13"/>
      <c r="J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25">
      <c r="A531" s="13"/>
      <c r="C531" s="13"/>
      <c r="D531" s="13"/>
      <c r="E531" s="13"/>
      <c r="F531" s="13"/>
      <c r="G531" s="13"/>
      <c r="H531" s="13"/>
      <c r="I531" s="13"/>
      <c r="J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25">
      <c r="A532" s="13"/>
      <c r="C532" s="13"/>
      <c r="D532" s="13"/>
      <c r="E532" s="13"/>
      <c r="F532" s="13"/>
      <c r="G532" s="13"/>
      <c r="H532" s="13"/>
      <c r="I532" s="13"/>
      <c r="J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25">
      <c r="A533" s="13"/>
      <c r="C533" s="13"/>
      <c r="D533" s="13"/>
      <c r="E533" s="13"/>
      <c r="F533" s="13"/>
      <c r="G533" s="13"/>
      <c r="H533" s="13"/>
      <c r="I533" s="13"/>
      <c r="J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25">
      <c r="A534" s="13"/>
      <c r="C534" s="13"/>
      <c r="D534" s="13"/>
      <c r="E534" s="13"/>
      <c r="F534" s="13"/>
      <c r="G534" s="13"/>
      <c r="H534" s="13"/>
      <c r="I534" s="13"/>
      <c r="J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25">
      <c r="A535" s="13"/>
      <c r="C535" s="13"/>
      <c r="D535" s="13"/>
      <c r="E535" s="13"/>
      <c r="F535" s="13"/>
      <c r="G535" s="13"/>
      <c r="H535" s="13"/>
      <c r="I535" s="13"/>
      <c r="J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25">
      <c r="A536" s="13"/>
      <c r="C536" s="13"/>
      <c r="D536" s="13"/>
      <c r="E536" s="13"/>
      <c r="F536" s="13"/>
      <c r="G536" s="13"/>
      <c r="H536" s="13"/>
      <c r="I536" s="13"/>
      <c r="J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25">
      <c r="A537" s="13"/>
      <c r="C537" s="13"/>
      <c r="D537" s="13"/>
      <c r="E537" s="13"/>
      <c r="F537" s="13"/>
      <c r="G537" s="13"/>
      <c r="H537" s="13"/>
      <c r="I537" s="13"/>
      <c r="J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25">
      <c r="A538" s="13"/>
      <c r="C538" s="13"/>
      <c r="D538" s="13"/>
      <c r="E538" s="13"/>
      <c r="F538" s="13"/>
      <c r="G538" s="13"/>
      <c r="H538" s="13"/>
      <c r="I538" s="13"/>
      <c r="J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25">
      <c r="A539" s="13"/>
      <c r="C539" s="13"/>
      <c r="D539" s="13"/>
      <c r="E539" s="13"/>
      <c r="F539" s="13"/>
      <c r="G539" s="13"/>
      <c r="H539" s="13"/>
      <c r="I539" s="13"/>
      <c r="J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25">
      <c r="A540" s="13"/>
      <c r="C540" s="13"/>
      <c r="D540" s="13"/>
      <c r="E540" s="13"/>
      <c r="F540" s="13"/>
      <c r="G540" s="13"/>
      <c r="H540" s="13"/>
      <c r="I540" s="13"/>
      <c r="J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25">
      <c r="A541" s="13"/>
      <c r="C541" s="13"/>
      <c r="D541" s="13"/>
      <c r="E541" s="13"/>
      <c r="F541" s="13"/>
      <c r="G541" s="13"/>
      <c r="H541" s="13"/>
      <c r="I541" s="13"/>
      <c r="J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25">
      <c r="A542" s="13"/>
      <c r="C542" s="13"/>
      <c r="D542" s="13"/>
      <c r="E542" s="13"/>
      <c r="F542" s="13"/>
      <c r="G542" s="13"/>
      <c r="H542" s="13"/>
      <c r="I542" s="13"/>
      <c r="J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25">
      <c r="A543" s="13"/>
      <c r="C543" s="13"/>
      <c r="D543" s="13"/>
      <c r="E543" s="13"/>
      <c r="F543" s="13"/>
      <c r="G543" s="13"/>
      <c r="H543" s="13"/>
      <c r="I543" s="13"/>
      <c r="J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25">
      <c r="A544" s="13"/>
      <c r="C544" s="13"/>
      <c r="D544" s="13"/>
      <c r="E544" s="13"/>
      <c r="F544" s="13"/>
      <c r="G544" s="13"/>
      <c r="H544" s="13"/>
      <c r="I544" s="13"/>
      <c r="J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25">
      <c r="A545" s="13"/>
      <c r="C545" s="13"/>
      <c r="D545" s="13"/>
      <c r="E545" s="13"/>
      <c r="F545" s="13"/>
      <c r="G545" s="13"/>
      <c r="H545" s="13"/>
      <c r="I545" s="13"/>
      <c r="J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25">
      <c r="A546" s="13"/>
      <c r="C546" s="13"/>
      <c r="D546" s="13"/>
      <c r="E546" s="13"/>
      <c r="F546" s="13"/>
      <c r="G546" s="13"/>
      <c r="H546" s="13"/>
      <c r="I546" s="13"/>
      <c r="J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25">
      <c r="A547" s="13"/>
      <c r="C547" s="13"/>
      <c r="D547" s="13"/>
      <c r="E547" s="13"/>
      <c r="F547" s="13"/>
      <c r="G547" s="13"/>
      <c r="H547" s="13"/>
      <c r="I547" s="13"/>
      <c r="J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25">
      <c r="A548" s="13"/>
      <c r="C548" s="13"/>
      <c r="D548" s="13"/>
      <c r="E548" s="13"/>
      <c r="F548" s="13"/>
      <c r="G548" s="13"/>
      <c r="H548" s="13"/>
      <c r="I548" s="13"/>
      <c r="J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25">
      <c r="A549" s="13"/>
      <c r="C549" s="13"/>
      <c r="D549" s="13"/>
      <c r="E549" s="13"/>
      <c r="F549" s="13"/>
      <c r="G549" s="13"/>
      <c r="H549" s="13"/>
      <c r="I549" s="13"/>
      <c r="J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25">
      <c r="A550" s="13"/>
      <c r="C550" s="13"/>
      <c r="D550" s="13"/>
      <c r="E550" s="13"/>
      <c r="F550" s="13"/>
      <c r="G550" s="13"/>
      <c r="H550" s="13"/>
      <c r="I550" s="13"/>
      <c r="J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25">
      <c r="A551" s="13"/>
      <c r="C551" s="13"/>
      <c r="D551" s="13"/>
      <c r="E551" s="13"/>
      <c r="F551" s="13"/>
      <c r="G551" s="13"/>
      <c r="H551" s="13"/>
      <c r="I551" s="13"/>
      <c r="J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25">
      <c r="A552" s="13"/>
      <c r="C552" s="13"/>
      <c r="D552" s="13"/>
      <c r="E552" s="13"/>
      <c r="F552" s="13"/>
      <c r="G552" s="13"/>
      <c r="H552" s="13"/>
      <c r="I552" s="13"/>
      <c r="J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25">
      <c r="A553" s="13"/>
      <c r="C553" s="13"/>
      <c r="D553" s="13"/>
      <c r="E553" s="13"/>
      <c r="F553" s="13"/>
      <c r="G553" s="13"/>
      <c r="H553" s="13"/>
      <c r="I553" s="13"/>
      <c r="J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25">
      <c r="A554" s="13"/>
      <c r="C554" s="13"/>
      <c r="D554" s="13"/>
      <c r="E554" s="13"/>
      <c r="F554" s="13"/>
      <c r="G554" s="13"/>
      <c r="H554" s="13"/>
      <c r="I554" s="13"/>
      <c r="J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25">
      <c r="A555" s="13"/>
      <c r="C555" s="13"/>
      <c r="D555" s="13"/>
      <c r="E555" s="13"/>
      <c r="F555" s="13"/>
      <c r="G555" s="13"/>
      <c r="H555" s="13"/>
      <c r="I555" s="13"/>
      <c r="J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25">
      <c r="A556" s="13"/>
      <c r="C556" s="13"/>
      <c r="D556" s="13"/>
      <c r="E556" s="13"/>
      <c r="F556" s="13"/>
      <c r="G556" s="13"/>
      <c r="H556" s="13"/>
      <c r="I556" s="13"/>
      <c r="J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25">
      <c r="A557" s="13"/>
      <c r="C557" s="13"/>
      <c r="D557" s="13"/>
      <c r="E557" s="13"/>
      <c r="F557" s="13"/>
      <c r="G557" s="13"/>
      <c r="H557" s="13"/>
      <c r="I557" s="13"/>
      <c r="J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25">
      <c r="A558" s="13"/>
      <c r="C558" s="13"/>
      <c r="D558" s="13"/>
      <c r="E558" s="13"/>
      <c r="F558" s="13"/>
      <c r="G558" s="13"/>
      <c r="H558" s="13"/>
      <c r="I558" s="13"/>
      <c r="J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25">
      <c r="A559" s="13"/>
      <c r="C559" s="13"/>
      <c r="D559" s="13"/>
      <c r="E559" s="13"/>
      <c r="F559" s="13"/>
      <c r="G559" s="13"/>
      <c r="H559" s="13"/>
      <c r="I559" s="13"/>
      <c r="J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25">
      <c r="A560" s="13"/>
      <c r="C560" s="13"/>
      <c r="D560" s="13"/>
      <c r="E560" s="13"/>
      <c r="F560" s="13"/>
      <c r="G560" s="13"/>
      <c r="H560" s="13"/>
      <c r="I560" s="13"/>
      <c r="J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25">
      <c r="A561" s="13"/>
      <c r="C561" s="13"/>
      <c r="D561" s="13"/>
      <c r="E561" s="13"/>
      <c r="F561" s="13"/>
      <c r="G561" s="13"/>
      <c r="H561" s="13"/>
      <c r="I561" s="13"/>
      <c r="J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25">
      <c r="A562" s="13"/>
      <c r="C562" s="13"/>
      <c r="D562" s="13"/>
      <c r="E562" s="13"/>
      <c r="F562" s="13"/>
      <c r="G562" s="13"/>
      <c r="H562" s="13"/>
      <c r="I562" s="13"/>
      <c r="J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25">
      <c r="A563" s="13"/>
      <c r="C563" s="13"/>
      <c r="D563" s="13"/>
      <c r="E563" s="13"/>
      <c r="F563" s="13"/>
      <c r="G563" s="13"/>
      <c r="H563" s="13"/>
      <c r="I563" s="13"/>
      <c r="J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25">
      <c r="A564" s="13"/>
      <c r="C564" s="13"/>
      <c r="D564" s="13"/>
      <c r="E564" s="13"/>
      <c r="F564" s="13"/>
      <c r="G564" s="13"/>
      <c r="H564" s="13"/>
      <c r="I564" s="13"/>
      <c r="J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25">
      <c r="A565" s="13"/>
      <c r="C565" s="13"/>
      <c r="D565" s="13"/>
      <c r="E565" s="13"/>
      <c r="F565" s="13"/>
      <c r="G565" s="13"/>
      <c r="H565" s="13"/>
      <c r="I565" s="13"/>
      <c r="J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25">
      <c r="A566" s="13"/>
      <c r="C566" s="13"/>
      <c r="D566" s="13"/>
      <c r="E566" s="13"/>
      <c r="F566" s="13"/>
      <c r="G566" s="13"/>
      <c r="H566" s="13"/>
      <c r="I566" s="13"/>
      <c r="J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25">
      <c r="A567" s="13"/>
      <c r="C567" s="13"/>
      <c r="D567" s="13"/>
      <c r="E567" s="13"/>
      <c r="F567" s="13"/>
      <c r="G567" s="13"/>
      <c r="H567" s="13"/>
      <c r="I567" s="13"/>
      <c r="J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25">
      <c r="A568" s="13"/>
      <c r="C568" s="13"/>
      <c r="D568" s="13"/>
      <c r="E568" s="13"/>
      <c r="F568" s="13"/>
      <c r="G568" s="13"/>
      <c r="H568" s="13"/>
      <c r="I568" s="13"/>
      <c r="J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25">
      <c r="A569" s="13"/>
      <c r="C569" s="13"/>
      <c r="D569" s="13"/>
      <c r="E569" s="13"/>
      <c r="F569" s="13"/>
      <c r="G569" s="13"/>
      <c r="H569" s="13"/>
      <c r="I569" s="13"/>
      <c r="J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25">
      <c r="A570" s="13"/>
      <c r="C570" s="13"/>
      <c r="D570" s="13"/>
      <c r="E570" s="13"/>
      <c r="F570" s="13"/>
      <c r="G570" s="13"/>
      <c r="H570" s="13"/>
      <c r="I570" s="13"/>
      <c r="J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25">
      <c r="A571" s="13"/>
      <c r="C571" s="13"/>
      <c r="D571" s="13"/>
      <c r="E571" s="13"/>
      <c r="F571" s="13"/>
      <c r="G571" s="13"/>
      <c r="H571" s="13"/>
      <c r="I571" s="13"/>
      <c r="J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25">
      <c r="A572" s="13"/>
      <c r="C572" s="13"/>
      <c r="D572" s="13"/>
      <c r="E572" s="13"/>
      <c r="F572" s="13"/>
      <c r="G572" s="13"/>
      <c r="H572" s="13"/>
      <c r="I572" s="13"/>
      <c r="J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25">
      <c r="A573" s="13"/>
      <c r="C573" s="13"/>
      <c r="D573" s="13"/>
      <c r="E573" s="13"/>
      <c r="F573" s="13"/>
      <c r="G573" s="13"/>
      <c r="H573" s="13"/>
      <c r="I573" s="13"/>
      <c r="J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25">
      <c r="A574" s="13"/>
      <c r="C574" s="13"/>
      <c r="D574" s="13"/>
      <c r="E574" s="13"/>
      <c r="F574" s="13"/>
      <c r="G574" s="13"/>
      <c r="H574" s="13"/>
      <c r="I574" s="13"/>
      <c r="J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25">
      <c r="A575" s="13"/>
      <c r="C575" s="13"/>
      <c r="D575" s="13"/>
      <c r="E575" s="13"/>
      <c r="F575" s="13"/>
      <c r="G575" s="13"/>
      <c r="H575" s="13"/>
      <c r="I575" s="13"/>
      <c r="J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25">
      <c r="A576" s="13"/>
      <c r="C576" s="13"/>
      <c r="D576" s="13"/>
      <c r="E576" s="13"/>
      <c r="F576" s="13"/>
      <c r="G576" s="13"/>
      <c r="H576" s="13"/>
      <c r="I576" s="13"/>
      <c r="J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25">
      <c r="A577" s="13"/>
      <c r="C577" s="13"/>
      <c r="D577" s="13"/>
      <c r="E577" s="13"/>
      <c r="F577" s="13"/>
      <c r="G577" s="13"/>
      <c r="H577" s="13"/>
      <c r="I577" s="13"/>
      <c r="J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25">
      <c r="A578" s="13"/>
      <c r="C578" s="13"/>
      <c r="D578" s="13"/>
      <c r="E578" s="13"/>
      <c r="F578" s="13"/>
      <c r="G578" s="13"/>
      <c r="H578" s="13"/>
      <c r="I578" s="13"/>
      <c r="J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25">
      <c r="A579" s="13"/>
      <c r="C579" s="13"/>
      <c r="D579" s="13"/>
      <c r="E579" s="13"/>
      <c r="F579" s="13"/>
      <c r="G579" s="13"/>
      <c r="H579" s="13"/>
      <c r="I579" s="13"/>
      <c r="J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25">
      <c r="A580" s="13"/>
      <c r="C580" s="13"/>
      <c r="D580" s="13"/>
      <c r="E580" s="13"/>
      <c r="F580" s="13"/>
      <c r="G580" s="13"/>
      <c r="H580" s="13"/>
      <c r="I580" s="13"/>
      <c r="J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25">
      <c r="A581" s="13"/>
      <c r="C581" s="13"/>
      <c r="D581" s="13"/>
      <c r="E581" s="13"/>
      <c r="F581" s="13"/>
      <c r="G581" s="13"/>
      <c r="H581" s="13"/>
      <c r="I581" s="13"/>
      <c r="J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25">
      <c r="A582" s="13"/>
      <c r="C582" s="13"/>
      <c r="D582" s="13"/>
      <c r="E582" s="13"/>
      <c r="F582" s="13"/>
      <c r="G582" s="13"/>
      <c r="H582" s="13"/>
      <c r="I582" s="13"/>
      <c r="J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25">
      <c r="A583" s="13"/>
      <c r="C583" s="13"/>
      <c r="D583" s="13"/>
      <c r="E583" s="13"/>
      <c r="F583" s="13"/>
      <c r="G583" s="13"/>
      <c r="H583" s="13"/>
      <c r="I583" s="13"/>
      <c r="J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25">
      <c r="A584" s="13"/>
      <c r="C584" s="13"/>
      <c r="D584" s="13"/>
      <c r="E584" s="13"/>
      <c r="F584" s="13"/>
      <c r="G584" s="13"/>
      <c r="H584" s="13"/>
      <c r="I584" s="13"/>
      <c r="J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25">
      <c r="A585" s="13"/>
      <c r="C585" s="13"/>
      <c r="D585" s="13"/>
      <c r="E585" s="13"/>
      <c r="F585" s="13"/>
      <c r="G585" s="13"/>
      <c r="H585" s="13"/>
      <c r="I585" s="13"/>
      <c r="J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25">
      <c r="A586" s="13"/>
      <c r="C586" s="13"/>
      <c r="D586" s="13"/>
      <c r="E586" s="13"/>
      <c r="F586" s="13"/>
      <c r="G586" s="13"/>
      <c r="H586" s="13"/>
      <c r="I586" s="13"/>
      <c r="J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25">
      <c r="A587" s="13"/>
      <c r="C587" s="13"/>
      <c r="D587" s="13"/>
      <c r="E587" s="13"/>
      <c r="F587" s="13"/>
      <c r="G587" s="13"/>
      <c r="H587" s="13"/>
      <c r="I587" s="13"/>
      <c r="J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25">
      <c r="A588" s="13"/>
      <c r="C588" s="13"/>
      <c r="D588" s="13"/>
      <c r="E588" s="13"/>
      <c r="F588" s="13"/>
      <c r="G588" s="13"/>
      <c r="H588" s="13"/>
      <c r="I588" s="13"/>
      <c r="J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25">
      <c r="A589" s="13"/>
      <c r="C589" s="13"/>
      <c r="D589" s="13"/>
      <c r="E589" s="13"/>
      <c r="F589" s="13"/>
      <c r="G589" s="13"/>
      <c r="H589" s="13"/>
      <c r="I589" s="13"/>
      <c r="J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25">
      <c r="A590" s="13"/>
      <c r="C590" s="13"/>
      <c r="D590" s="13"/>
      <c r="E590" s="13"/>
      <c r="F590" s="13"/>
      <c r="G590" s="13"/>
      <c r="H590" s="13"/>
      <c r="I590" s="13"/>
      <c r="J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25">
      <c r="A591" s="13"/>
      <c r="C591" s="13"/>
      <c r="D591" s="13"/>
      <c r="E591" s="13"/>
      <c r="F591" s="13"/>
      <c r="G591" s="13"/>
      <c r="H591" s="13"/>
      <c r="I591" s="13"/>
      <c r="J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25">
      <c r="A592" s="13"/>
      <c r="C592" s="13"/>
      <c r="D592" s="13"/>
      <c r="E592" s="13"/>
      <c r="F592" s="13"/>
      <c r="G592" s="13"/>
      <c r="H592" s="13"/>
      <c r="I592" s="13"/>
      <c r="J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25">
      <c r="A593" s="13"/>
      <c r="C593" s="13"/>
      <c r="D593" s="13"/>
      <c r="E593" s="13"/>
      <c r="F593" s="13"/>
      <c r="G593" s="13"/>
      <c r="H593" s="13"/>
      <c r="I593" s="13"/>
      <c r="J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25">
      <c r="A594" s="13"/>
      <c r="C594" s="13"/>
      <c r="D594" s="13"/>
      <c r="E594" s="13"/>
      <c r="F594" s="13"/>
      <c r="G594" s="13"/>
      <c r="H594" s="13"/>
      <c r="I594" s="13"/>
      <c r="J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25">
      <c r="A595" s="13"/>
      <c r="C595" s="13"/>
      <c r="D595" s="13"/>
      <c r="E595" s="13"/>
      <c r="F595" s="13"/>
      <c r="G595" s="13"/>
      <c r="H595" s="13"/>
      <c r="I595" s="13"/>
      <c r="J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25">
      <c r="A596" s="13"/>
      <c r="C596" s="13"/>
      <c r="D596" s="13"/>
      <c r="E596" s="13"/>
      <c r="F596" s="13"/>
      <c r="G596" s="13"/>
      <c r="H596" s="13"/>
      <c r="I596" s="13"/>
      <c r="J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25">
      <c r="A597" s="13"/>
      <c r="C597" s="13"/>
      <c r="D597" s="13"/>
      <c r="E597" s="13"/>
      <c r="F597" s="13"/>
      <c r="G597" s="13"/>
      <c r="H597" s="13"/>
      <c r="I597" s="13"/>
      <c r="J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25">
      <c r="A598" s="13"/>
      <c r="C598" s="13"/>
      <c r="D598" s="13"/>
      <c r="E598" s="13"/>
      <c r="F598" s="13"/>
      <c r="G598" s="13"/>
      <c r="H598" s="13"/>
      <c r="I598" s="13"/>
      <c r="J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25">
      <c r="A599" s="13"/>
      <c r="C599" s="13"/>
      <c r="D599" s="13"/>
      <c r="E599" s="13"/>
      <c r="F599" s="13"/>
      <c r="G599" s="13"/>
      <c r="H599" s="13"/>
      <c r="I599" s="13"/>
      <c r="J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25">
      <c r="A600" s="13"/>
      <c r="C600" s="13"/>
      <c r="D600" s="13"/>
      <c r="E600" s="13"/>
      <c r="F600" s="13"/>
      <c r="G600" s="13"/>
      <c r="H600" s="13"/>
      <c r="I600" s="13"/>
      <c r="J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25">
      <c r="A601" s="13"/>
      <c r="C601" s="13"/>
      <c r="D601" s="13"/>
      <c r="E601" s="13"/>
      <c r="F601" s="13"/>
      <c r="G601" s="13"/>
      <c r="H601" s="13"/>
      <c r="I601" s="13"/>
      <c r="J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25">
      <c r="A602" s="13"/>
      <c r="C602" s="13"/>
      <c r="D602" s="13"/>
      <c r="E602" s="13"/>
      <c r="F602" s="13"/>
      <c r="G602" s="13"/>
      <c r="H602" s="13"/>
      <c r="I602" s="13"/>
      <c r="J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25">
      <c r="A603" s="13"/>
      <c r="C603" s="13"/>
      <c r="D603" s="13"/>
      <c r="E603" s="13"/>
      <c r="F603" s="13"/>
      <c r="G603" s="13"/>
      <c r="H603" s="13"/>
      <c r="I603" s="13"/>
      <c r="J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25">
      <c r="A604" s="13"/>
      <c r="C604" s="13"/>
      <c r="D604" s="13"/>
      <c r="E604" s="13"/>
      <c r="F604" s="13"/>
      <c r="G604" s="13"/>
      <c r="H604" s="13"/>
      <c r="I604" s="13"/>
      <c r="J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25">
      <c r="A605" s="13"/>
      <c r="C605" s="13"/>
      <c r="D605" s="13"/>
      <c r="E605" s="13"/>
      <c r="F605" s="13"/>
      <c r="G605" s="13"/>
      <c r="H605" s="13"/>
      <c r="I605" s="13"/>
      <c r="J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25">
      <c r="A606" s="13"/>
      <c r="C606" s="13"/>
      <c r="D606" s="13"/>
      <c r="E606" s="13"/>
      <c r="F606" s="13"/>
      <c r="G606" s="13"/>
      <c r="H606" s="13"/>
      <c r="I606" s="13"/>
      <c r="J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25">
      <c r="A607" s="13"/>
      <c r="C607" s="13"/>
      <c r="D607" s="13"/>
      <c r="E607" s="13"/>
      <c r="F607" s="13"/>
      <c r="G607" s="13"/>
      <c r="H607" s="13"/>
      <c r="I607" s="13"/>
      <c r="J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25">
      <c r="A608" s="13"/>
      <c r="C608" s="13"/>
      <c r="D608" s="13"/>
      <c r="E608" s="13"/>
      <c r="F608" s="13"/>
      <c r="G608" s="13"/>
      <c r="H608" s="13"/>
      <c r="I608" s="13"/>
      <c r="J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25">
      <c r="A609" s="13"/>
      <c r="C609" s="13"/>
      <c r="D609" s="13"/>
      <c r="E609" s="13"/>
      <c r="F609" s="13"/>
      <c r="G609" s="13"/>
      <c r="H609" s="13"/>
      <c r="I609" s="13"/>
      <c r="J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25">
      <c r="A610" s="13"/>
      <c r="C610" s="13"/>
      <c r="D610" s="13"/>
      <c r="E610" s="13"/>
      <c r="F610" s="13"/>
      <c r="G610" s="13"/>
      <c r="H610" s="13"/>
      <c r="I610" s="13"/>
      <c r="J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25">
      <c r="A611" s="13"/>
      <c r="C611" s="13"/>
      <c r="D611" s="13"/>
      <c r="E611" s="13"/>
      <c r="F611" s="13"/>
      <c r="G611" s="13"/>
      <c r="H611" s="13"/>
      <c r="I611" s="13"/>
      <c r="J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25">
      <c r="A612" s="13"/>
      <c r="C612" s="13"/>
      <c r="D612" s="13"/>
      <c r="E612" s="13"/>
      <c r="F612" s="13"/>
      <c r="G612" s="13"/>
      <c r="H612" s="13"/>
      <c r="I612" s="13"/>
      <c r="J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25">
      <c r="A613" s="13"/>
      <c r="C613" s="13"/>
      <c r="D613" s="13"/>
      <c r="E613" s="13"/>
      <c r="F613" s="13"/>
      <c r="G613" s="13"/>
      <c r="H613" s="13"/>
      <c r="I613" s="13"/>
      <c r="J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25">
      <c r="A614" s="13"/>
      <c r="C614" s="13"/>
      <c r="D614" s="13"/>
      <c r="E614" s="13"/>
      <c r="F614" s="13"/>
      <c r="G614" s="13"/>
      <c r="H614" s="13"/>
      <c r="I614" s="13"/>
      <c r="J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25">
      <c r="A615" s="13"/>
      <c r="C615" s="13"/>
      <c r="D615" s="13"/>
      <c r="E615" s="13"/>
      <c r="F615" s="13"/>
      <c r="G615" s="13"/>
      <c r="H615" s="13"/>
      <c r="I615" s="13"/>
      <c r="J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25">
      <c r="A616" s="13"/>
      <c r="C616" s="13"/>
      <c r="D616" s="13"/>
      <c r="E616" s="13"/>
      <c r="F616" s="13"/>
      <c r="G616" s="13"/>
      <c r="H616" s="13"/>
      <c r="I616" s="13"/>
      <c r="J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25">
      <c r="A617" s="13"/>
      <c r="C617" s="13"/>
      <c r="D617" s="13"/>
      <c r="E617" s="13"/>
      <c r="F617" s="13"/>
      <c r="G617" s="13"/>
      <c r="H617" s="13"/>
      <c r="I617" s="13"/>
      <c r="J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25">
      <c r="A618" s="13"/>
      <c r="C618" s="13"/>
      <c r="D618" s="13"/>
      <c r="E618" s="13"/>
      <c r="F618" s="13"/>
      <c r="G618" s="13"/>
      <c r="H618" s="13"/>
      <c r="I618" s="13"/>
      <c r="J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25">
      <c r="A619" s="13"/>
      <c r="C619" s="13"/>
      <c r="D619" s="13"/>
      <c r="E619" s="13"/>
      <c r="F619" s="13"/>
      <c r="G619" s="13"/>
      <c r="H619" s="13"/>
      <c r="I619" s="13"/>
      <c r="J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25">
      <c r="A620" s="13"/>
      <c r="C620" s="13"/>
      <c r="D620" s="13"/>
      <c r="E620" s="13"/>
      <c r="F620" s="13"/>
      <c r="G620" s="13"/>
      <c r="H620" s="13"/>
      <c r="I620" s="13"/>
      <c r="J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25">
      <c r="A621" s="13"/>
      <c r="C621" s="13"/>
      <c r="D621" s="13"/>
      <c r="E621" s="13"/>
      <c r="F621" s="13"/>
      <c r="G621" s="13"/>
      <c r="H621" s="13"/>
      <c r="I621" s="13"/>
      <c r="J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25">
      <c r="A622" s="13"/>
      <c r="C622" s="13"/>
      <c r="D622" s="13"/>
      <c r="E622" s="13"/>
      <c r="F622" s="13"/>
      <c r="G622" s="13"/>
      <c r="H622" s="13"/>
      <c r="I622" s="13"/>
      <c r="J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25">
      <c r="A623" s="13"/>
      <c r="C623" s="13"/>
      <c r="D623" s="13"/>
      <c r="E623" s="13"/>
      <c r="F623" s="13"/>
      <c r="G623" s="13"/>
      <c r="H623" s="13"/>
      <c r="I623" s="13"/>
      <c r="J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25">
      <c r="A624" s="13"/>
      <c r="C624" s="13"/>
      <c r="D624" s="13"/>
      <c r="E624" s="13"/>
      <c r="F624" s="13"/>
      <c r="G624" s="13"/>
      <c r="H624" s="13"/>
      <c r="I624" s="13"/>
      <c r="J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25">
      <c r="A625" s="13"/>
      <c r="C625" s="13"/>
      <c r="D625" s="13"/>
      <c r="E625" s="13"/>
      <c r="F625" s="13"/>
      <c r="G625" s="13"/>
      <c r="H625" s="13"/>
      <c r="I625" s="13"/>
      <c r="J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25">
      <c r="A626" s="13"/>
      <c r="C626" s="13"/>
      <c r="D626" s="13"/>
      <c r="E626" s="13"/>
      <c r="F626" s="13"/>
      <c r="G626" s="13"/>
      <c r="H626" s="13"/>
      <c r="I626" s="13"/>
      <c r="J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25">
      <c r="A627" s="13"/>
      <c r="C627" s="13"/>
      <c r="D627" s="13"/>
      <c r="E627" s="13"/>
      <c r="F627" s="13"/>
      <c r="G627" s="13"/>
      <c r="H627" s="13"/>
      <c r="I627" s="13"/>
      <c r="J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25">
      <c r="A628" s="13"/>
      <c r="C628" s="13"/>
      <c r="D628" s="13"/>
      <c r="E628" s="13"/>
      <c r="F628" s="13"/>
      <c r="G628" s="13"/>
      <c r="H628" s="13"/>
      <c r="I628" s="13"/>
      <c r="J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25">
      <c r="A629" s="13"/>
      <c r="C629" s="13"/>
      <c r="D629" s="13"/>
      <c r="E629" s="13"/>
      <c r="F629" s="13"/>
      <c r="G629" s="13"/>
      <c r="H629" s="13"/>
      <c r="I629" s="13"/>
      <c r="J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25">
      <c r="A630" s="13"/>
      <c r="C630" s="13"/>
      <c r="D630" s="13"/>
      <c r="E630" s="13"/>
      <c r="F630" s="13"/>
      <c r="G630" s="13"/>
      <c r="H630" s="13"/>
      <c r="I630" s="13"/>
      <c r="J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25">
      <c r="A631" s="13"/>
      <c r="C631" s="13"/>
      <c r="D631" s="13"/>
      <c r="E631" s="13"/>
      <c r="F631" s="13"/>
      <c r="G631" s="13"/>
      <c r="H631" s="13"/>
      <c r="I631" s="13"/>
      <c r="J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25">
      <c r="A632" s="13"/>
      <c r="C632" s="13"/>
      <c r="D632" s="13"/>
      <c r="E632" s="13"/>
      <c r="F632" s="13"/>
      <c r="G632" s="13"/>
      <c r="H632" s="13"/>
      <c r="I632" s="13"/>
      <c r="J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25">
      <c r="A633" s="13"/>
      <c r="C633" s="13"/>
      <c r="D633" s="13"/>
      <c r="E633" s="13"/>
      <c r="F633" s="13"/>
      <c r="G633" s="13"/>
      <c r="H633" s="13"/>
      <c r="I633" s="13"/>
      <c r="J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25">
      <c r="A634" s="13"/>
      <c r="C634" s="13"/>
      <c r="D634" s="13"/>
      <c r="E634" s="13"/>
      <c r="F634" s="13"/>
      <c r="G634" s="13"/>
      <c r="H634" s="13"/>
      <c r="I634" s="13"/>
      <c r="J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25">
      <c r="A635" s="13"/>
      <c r="C635" s="13"/>
      <c r="D635" s="13"/>
      <c r="E635" s="13"/>
      <c r="F635" s="13"/>
      <c r="G635" s="13"/>
      <c r="H635" s="13"/>
      <c r="I635" s="13"/>
      <c r="J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25">
      <c r="A636" s="13"/>
      <c r="C636" s="13"/>
      <c r="D636" s="13"/>
      <c r="E636" s="13"/>
      <c r="F636" s="13"/>
      <c r="G636" s="13"/>
      <c r="H636" s="13"/>
      <c r="I636" s="13"/>
      <c r="J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25">
      <c r="A637" s="13"/>
      <c r="C637" s="13"/>
      <c r="D637" s="13"/>
      <c r="E637" s="13"/>
      <c r="F637" s="13"/>
      <c r="G637" s="13"/>
      <c r="H637" s="13"/>
      <c r="I637" s="13"/>
      <c r="J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25">
      <c r="A638" s="13"/>
      <c r="C638" s="13"/>
      <c r="D638" s="13"/>
      <c r="E638" s="13"/>
      <c r="F638" s="13"/>
      <c r="G638" s="13"/>
      <c r="H638" s="13"/>
      <c r="I638" s="13"/>
      <c r="J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25">
      <c r="A639" s="13"/>
      <c r="C639" s="13"/>
      <c r="D639" s="13"/>
      <c r="E639" s="13"/>
      <c r="F639" s="13"/>
      <c r="G639" s="13"/>
      <c r="H639" s="13"/>
      <c r="I639" s="13"/>
      <c r="J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25">
      <c r="A640" s="13"/>
      <c r="C640" s="13"/>
      <c r="D640" s="13"/>
      <c r="E640" s="13"/>
      <c r="F640" s="13"/>
      <c r="G640" s="13"/>
      <c r="H640" s="13"/>
      <c r="I640" s="13"/>
      <c r="J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25">
      <c r="A641" s="13"/>
      <c r="C641" s="13"/>
      <c r="D641" s="13"/>
      <c r="E641" s="13"/>
      <c r="F641" s="13"/>
      <c r="G641" s="13"/>
      <c r="H641" s="13"/>
      <c r="I641" s="13"/>
      <c r="J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25">
      <c r="A642" s="13"/>
      <c r="C642" s="13"/>
      <c r="D642" s="13"/>
      <c r="E642" s="13"/>
      <c r="F642" s="13"/>
      <c r="G642" s="13"/>
      <c r="H642" s="13"/>
      <c r="I642" s="13"/>
      <c r="J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25">
      <c r="A643" s="13"/>
      <c r="C643" s="13"/>
      <c r="D643" s="13"/>
      <c r="E643" s="13"/>
      <c r="F643" s="13"/>
      <c r="G643" s="13"/>
      <c r="H643" s="13"/>
      <c r="I643" s="13"/>
      <c r="J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25">
      <c r="A644" s="13"/>
      <c r="C644" s="13"/>
      <c r="D644" s="13"/>
      <c r="E644" s="13"/>
      <c r="F644" s="13"/>
      <c r="G644" s="13"/>
      <c r="H644" s="13"/>
      <c r="I644" s="13"/>
      <c r="J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25">
      <c r="A645" s="13"/>
      <c r="C645" s="13"/>
      <c r="D645" s="13"/>
      <c r="E645" s="13"/>
      <c r="F645" s="13"/>
      <c r="G645" s="13"/>
      <c r="H645" s="13"/>
      <c r="I645" s="13"/>
      <c r="J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25">
      <c r="A646" s="13"/>
      <c r="C646" s="13"/>
      <c r="D646" s="13"/>
      <c r="E646" s="13"/>
      <c r="F646" s="13"/>
      <c r="G646" s="13"/>
      <c r="H646" s="13"/>
      <c r="I646" s="13"/>
      <c r="J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25">
      <c r="A647" s="13"/>
      <c r="C647" s="13"/>
      <c r="D647" s="13"/>
      <c r="E647" s="13"/>
      <c r="F647" s="13"/>
      <c r="G647" s="13"/>
      <c r="H647" s="13"/>
      <c r="I647" s="13"/>
      <c r="J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25">
      <c r="A648" s="13"/>
      <c r="C648" s="13"/>
      <c r="D648" s="13"/>
      <c r="E648" s="13"/>
      <c r="F648" s="13"/>
      <c r="G648" s="13"/>
      <c r="H648" s="13"/>
      <c r="I648" s="13"/>
      <c r="J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25">
      <c r="A649" s="13"/>
      <c r="C649" s="13"/>
      <c r="D649" s="13"/>
      <c r="E649" s="13"/>
      <c r="F649" s="13"/>
      <c r="G649" s="13"/>
      <c r="H649" s="13"/>
      <c r="I649" s="13"/>
      <c r="J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25">
      <c r="A650" s="13"/>
      <c r="C650" s="13"/>
      <c r="D650" s="13"/>
      <c r="E650" s="13"/>
      <c r="F650" s="13"/>
      <c r="G650" s="13"/>
      <c r="H650" s="13"/>
      <c r="I650" s="13"/>
      <c r="J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25">
      <c r="A651" s="13"/>
      <c r="C651" s="13"/>
      <c r="D651" s="13"/>
      <c r="E651" s="13"/>
      <c r="F651" s="13"/>
      <c r="G651" s="13"/>
      <c r="H651" s="13"/>
      <c r="I651" s="13"/>
      <c r="J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25">
      <c r="A652" s="13"/>
      <c r="C652" s="13"/>
      <c r="D652" s="13"/>
      <c r="E652" s="13"/>
      <c r="F652" s="13"/>
      <c r="G652" s="13"/>
      <c r="H652" s="13"/>
      <c r="I652" s="13"/>
      <c r="J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25">
      <c r="A653" s="13"/>
      <c r="C653" s="13"/>
      <c r="D653" s="13"/>
      <c r="E653" s="13"/>
      <c r="F653" s="13"/>
      <c r="G653" s="13"/>
      <c r="H653" s="13"/>
      <c r="I653" s="13"/>
      <c r="J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25">
      <c r="A654" s="13"/>
      <c r="C654" s="13"/>
      <c r="D654" s="13"/>
      <c r="E654" s="13"/>
      <c r="F654" s="13"/>
      <c r="G654" s="13"/>
      <c r="H654" s="13"/>
      <c r="I654" s="13"/>
      <c r="J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25">
      <c r="A655" s="13"/>
      <c r="C655" s="13"/>
      <c r="D655" s="13"/>
      <c r="E655" s="13"/>
      <c r="F655" s="13"/>
      <c r="G655" s="13"/>
      <c r="H655" s="13"/>
      <c r="I655" s="13"/>
      <c r="J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25">
      <c r="A656" s="13"/>
      <c r="C656" s="13"/>
      <c r="D656" s="13"/>
      <c r="E656" s="13"/>
      <c r="F656" s="13"/>
      <c r="G656" s="13"/>
      <c r="H656" s="13"/>
      <c r="I656" s="13"/>
      <c r="J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25">
      <c r="A657" s="13"/>
      <c r="C657" s="13"/>
      <c r="D657" s="13"/>
      <c r="E657" s="13"/>
      <c r="F657" s="13"/>
      <c r="G657" s="13"/>
      <c r="H657" s="13"/>
      <c r="I657" s="13"/>
      <c r="J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25">
      <c r="A658" s="13"/>
      <c r="C658" s="13"/>
      <c r="D658" s="13"/>
      <c r="E658" s="13"/>
      <c r="F658" s="13"/>
      <c r="G658" s="13"/>
      <c r="H658" s="13"/>
      <c r="I658" s="13"/>
      <c r="J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25">
      <c r="A659" s="13"/>
      <c r="C659" s="13"/>
      <c r="D659" s="13"/>
      <c r="E659" s="13"/>
      <c r="F659" s="13"/>
      <c r="G659" s="13"/>
      <c r="H659" s="13"/>
      <c r="I659" s="13"/>
      <c r="J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25">
      <c r="A660" s="13"/>
      <c r="C660" s="13"/>
      <c r="D660" s="13"/>
      <c r="E660" s="13"/>
      <c r="F660" s="13"/>
      <c r="G660" s="13"/>
      <c r="H660" s="13"/>
      <c r="I660" s="13"/>
      <c r="J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25">
      <c r="A661" s="13"/>
      <c r="C661" s="13"/>
      <c r="D661" s="13"/>
      <c r="E661" s="13"/>
      <c r="F661" s="13"/>
      <c r="G661" s="13"/>
      <c r="H661" s="13"/>
      <c r="I661" s="13"/>
      <c r="J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25">
      <c r="A662" s="13"/>
      <c r="C662" s="13"/>
      <c r="D662" s="13"/>
      <c r="E662" s="13"/>
      <c r="F662" s="13"/>
      <c r="G662" s="13"/>
      <c r="H662" s="13"/>
      <c r="I662" s="13"/>
      <c r="J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25">
      <c r="A663" s="13"/>
      <c r="C663" s="13"/>
      <c r="D663" s="13"/>
      <c r="E663" s="13"/>
      <c r="F663" s="13"/>
      <c r="G663" s="13"/>
      <c r="H663" s="13"/>
      <c r="I663" s="13"/>
      <c r="J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25">
      <c r="A664" s="13"/>
      <c r="C664" s="13"/>
      <c r="D664" s="13"/>
      <c r="E664" s="13"/>
      <c r="F664" s="13"/>
      <c r="G664" s="13"/>
      <c r="H664" s="13"/>
      <c r="I664" s="13"/>
      <c r="J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25">
      <c r="A665" s="13"/>
      <c r="C665" s="13"/>
      <c r="D665" s="13"/>
      <c r="E665" s="13"/>
      <c r="F665" s="13"/>
      <c r="G665" s="13"/>
      <c r="H665" s="13"/>
      <c r="I665" s="13"/>
      <c r="J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25">
      <c r="A666" s="13"/>
      <c r="C666" s="13"/>
      <c r="D666" s="13"/>
      <c r="E666" s="13"/>
      <c r="F666" s="13"/>
      <c r="G666" s="13"/>
      <c r="H666" s="13"/>
      <c r="I666" s="13"/>
      <c r="J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25">
      <c r="A667" s="13"/>
      <c r="C667" s="13"/>
      <c r="D667" s="13"/>
      <c r="E667" s="13"/>
      <c r="F667" s="13"/>
      <c r="G667" s="13"/>
      <c r="H667" s="13"/>
      <c r="I667" s="13"/>
      <c r="J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25">
      <c r="A668" s="13"/>
      <c r="C668" s="13"/>
      <c r="D668" s="13"/>
      <c r="E668" s="13"/>
      <c r="F668" s="13"/>
      <c r="G668" s="13"/>
      <c r="H668" s="13"/>
      <c r="I668" s="13"/>
      <c r="J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25">
      <c r="A669" s="13"/>
      <c r="C669" s="13"/>
      <c r="D669" s="13"/>
      <c r="E669" s="13"/>
      <c r="F669" s="13"/>
      <c r="G669" s="13"/>
      <c r="H669" s="13"/>
      <c r="I669" s="13"/>
      <c r="J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25">
      <c r="A670" s="13"/>
      <c r="C670" s="13"/>
      <c r="D670" s="13"/>
      <c r="E670" s="13"/>
      <c r="F670" s="13"/>
      <c r="G670" s="13"/>
      <c r="H670" s="13"/>
      <c r="I670" s="13"/>
      <c r="J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25">
      <c r="A671" s="13"/>
      <c r="C671" s="13"/>
      <c r="D671" s="13"/>
      <c r="E671" s="13"/>
      <c r="F671" s="13"/>
      <c r="G671" s="13"/>
      <c r="H671" s="13"/>
      <c r="I671" s="13"/>
      <c r="J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25">
      <c r="A672" s="13"/>
      <c r="C672" s="13"/>
      <c r="D672" s="13"/>
      <c r="E672" s="13"/>
      <c r="F672" s="13"/>
      <c r="G672" s="13"/>
      <c r="H672" s="13"/>
      <c r="I672" s="13"/>
      <c r="J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25">
      <c r="A673" s="13"/>
      <c r="C673" s="13"/>
      <c r="D673" s="13"/>
      <c r="E673" s="13"/>
      <c r="F673" s="13"/>
      <c r="G673" s="13"/>
      <c r="H673" s="13"/>
      <c r="I673" s="13"/>
      <c r="J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25">
      <c r="A674" s="13"/>
      <c r="C674" s="13"/>
      <c r="D674" s="13"/>
      <c r="E674" s="13"/>
      <c r="F674" s="13"/>
      <c r="G674" s="13"/>
      <c r="H674" s="13"/>
      <c r="I674" s="13"/>
      <c r="J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25">
      <c r="A675" s="13"/>
      <c r="C675" s="13"/>
      <c r="D675" s="13"/>
      <c r="E675" s="13"/>
      <c r="F675" s="13"/>
      <c r="G675" s="13"/>
      <c r="H675" s="13"/>
      <c r="I675" s="13"/>
      <c r="J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25">
      <c r="A676" s="13"/>
      <c r="C676" s="13"/>
      <c r="D676" s="13"/>
      <c r="E676" s="13"/>
      <c r="F676" s="13"/>
      <c r="G676" s="13"/>
      <c r="H676" s="13"/>
      <c r="I676" s="13"/>
      <c r="J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25">
      <c r="A677" s="13"/>
      <c r="C677" s="13"/>
      <c r="D677" s="13"/>
      <c r="E677" s="13"/>
      <c r="F677" s="13"/>
      <c r="G677" s="13"/>
      <c r="H677" s="13"/>
      <c r="I677" s="13"/>
      <c r="J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25">
      <c r="A678" s="13"/>
      <c r="C678" s="13"/>
      <c r="D678" s="13"/>
      <c r="E678" s="13"/>
      <c r="F678" s="13"/>
      <c r="G678" s="13"/>
      <c r="H678" s="13"/>
      <c r="I678" s="13"/>
      <c r="J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25">
      <c r="A679" s="13"/>
      <c r="C679" s="13"/>
      <c r="D679" s="13"/>
      <c r="E679" s="13"/>
      <c r="F679" s="13"/>
      <c r="G679" s="13"/>
      <c r="H679" s="13"/>
      <c r="I679" s="13"/>
      <c r="J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25">
      <c r="A680" s="13"/>
      <c r="C680" s="13"/>
      <c r="D680" s="13"/>
      <c r="E680" s="13"/>
      <c r="F680" s="13"/>
      <c r="G680" s="13"/>
      <c r="H680" s="13"/>
      <c r="I680" s="13"/>
      <c r="J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25">
      <c r="A681" s="13"/>
      <c r="C681" s="13"/>
      <c r="D681" s="13"/>
      <c r="E681" s="13"/>
      <c r="F681" s="13"/>
      <c r="G681" s="13"/>
      <c r="H681" s="13"/>
      <c r="I681" s="13"/>
      <c r="J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25">
      <c r="A682" s="13"/>
      <c r="C682" s="13"/>
      <c r="D682" s="13"/>
      <c r="E682" s="13"/>
      <c r="F682" s="13"/>
      <c r="G682" s="13"/>
      <c r="H682" s="13"/>
      <c r="I682" s="13"/>
      <c r="J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25">
      <c r="A683" s="13"/>
      <c r="C683" s="13"/>
      <c r="D683" s="13"/>
      <c r="E683" s="13"/>
      <c r="F683" s="13"/>
      <c r="G683" s="13"/>
      <c r="H683" s="13"/>
      <c r="I683" s="13"/>
      <c r="J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25">
      <c r="A684" s="13"/>
      <c r="C684" s="13"/>
      <c r="D684" s="13"/>
      <c r="E684" s="13"/>
      <c r="F684" s="13"/>
      <c r="G684" s="13"/>
      <c r="H684" s="13"/>
      <c r="I684" s="13"/>
      <c r="J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25">
      <c r="A685" s="13"/>
      <c r="C685" s="13"/>
      <c r="D685" s="13"/>
      <c r="E685" s="13"/>
      <c r="F685" s="13"/>
      <c r="G685" s="13"/>
      <c r="H685" s="13"/>
      <c r="I685" s="13"/>
      <c r="J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25">
      <c r="A686" s="13"/>
      <c r="C686" s="13"/>
      <c r="D686" s="13"/>
      <c r="E686" s="13"/>
      <c r="F686" s="13"/>
      <c r="G686" s="13"/>
      <c r="H686" s="13"/>
      <c r="I686" s="13"/>
      <c r="J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25">
      <c r="A687" s="13"/>
      <c r="C687" s="13"/>
      <c r="D687" s="13"/>
      <c r="E687" s="13"/>
      <c r="F687" s="13"/>
      <c r="G687" s="13"/>
      <c r="H687" s="13"/>
      <c r="I687" s="13"/>
      <c r="J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25">
      <c r="A688" s="13"/>
      <c r="C688" s="13"/>
      <c r="D688" s="13"/>
      <c r="E688" s="13"/>
      <c r="F688" s="13"/>
      <c r="G688" s="13"/>
      <c r="H688" s="13"/>
      <c r="I688" s="13"/>
      <c r="J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25">
      <c r="A689" s="13"/>
      <c r="C689" s="13"/>
      <c r="D689" s="13"/>
      <c r="E689" s="13"/>
      <c r="F689" s="13"/>
      <c r="G689" s="13"/>
      <c r="H689" s="13"/>
      <c r="I689" s="13"/>
      <c r="J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25">
      <c r="A690" s="13"/>
      <c r="C690" s="13"/>
      <c r="D690" s="13"/>
      <c r="E690" s="13"/>
      <c r="F690" s="13"/>
      <c r="G690" s="13"/>
      <c r="H690" s="13"/>
      <c r="I690" s="13"/>
      <c r="J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25">
      <c r="A691" s="13"/>
      <c r="C691" s="13"/>
      <c r="D691" s="13"/>
      <c r="E691" s="13"/>
      <c r="F691" s="13"/>
      <c r="G691" s="13"/>
      <c r="H691" s="13"/>
      <c r="I691" s="13"/>
      <c r="J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25">
      <c r="A692" s="13"/>
      <c r="C692" s="13"/>
      <c r="D692" s="13"/>
      <c r="E692" s="13"/>
      <c r="F692" s="13"/>
      <c r="G692" s="13"/>
      <c r="H692" s="13"/>
      <c r="I692" s="13"/>
      <c r="J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25">
      <c r="A693" s="13"/>
      <c r="C693" s="13"/>
      <c r="D693" s="13"/>
      <c r="E693" s="13"/>
      <c r="F693" s="13"/>
      <c r="G693" s="13"/>
      <c r="H693" s="13"/>
      <c r="I693" s="13"/>
      <c r="J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25">
      <c r="A694" s="13"/>
      <c r="C694" s="13"/>
      <c r="D694" s="13"/>
      <c r="E694" s="13"/>
      <c r="F694" s="13"/>
      <c r="G694" s="13"/>
      <c r="H694" s="13"/>
      <c r="I694" s="13"/>
      <c r="J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25">
      <c r="A695" s="13"/>
      <c r="C695" s="13"/>
      <c r="D695" s="13"/>
      <c r="E695" s="13"/>
      <c r="F695" s="13"/>
      <c r="G695" s="13"/>
      <c r="H695" s="13"/>
      <c r="I695" s="13"/>
      <c r="J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25">
      <c r="A696" s="13"/>
      <c r="C696" s="13"/>
      <c r="D696" s="13"/>
      <c r="E696" s="13"/>
      <c r="F696" s="13"/>
      <c r="G696" s="13"/>
      <c r="H696" s="13"/>
      <c r="I696" s="13"/>
      <c r="J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25">
      <c r="A697" s="13"/>
      <c r="C697" s="13"/>
      <c r="D697" s="13"/>
      <c r="E697" s="13"/>
      <c r="F697" s="13"/>
      <c r="G697" s="13"/>
      <c r="H697" s="13"/>
      <c r="I697" s="13"/>
      <c r="J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25">
      <c r="A698" s="13"/>
      <c r="C698" s="13"/>
      <c r="D698" s="13"/>
      <c r="E698" s="13"/>
      <c r="F698" s="13"/>
      <c r="G698" s="13"/>
      <c r="H698" s="13"/>
      <c r="I698" s="13"/>
      <c r="J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25">
      <c r="A699" s="13"/>
      <c r="C699" s="13"/>
      <c r="D699" s="13"/>
      <c r="E699" s="13"/>
      <c r="F699" s="13"/>
      <c r="G699" s="13"/>
      <c r="H699" s="13"/>
      <c r="I699" s="13"/>
      <c r="J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25">
      <c r="A700" s="13"/>
      <c r="C700" s="13"/>
      <c r="D700" s="13"/>
      <c r="E700" s="13"/>
      <c r="F700" s="13"/>
      <c r="G700" s="13"/>
      <c r="H700" s="13"/>
      <c r="I700" s="13"/>
      <c r="J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25">
      <c r="A701" s="13"/>
      <c r="C701" s="13"/>
      <c r="D701" s="13"/>
      <c r="E701" s="13"/>
      <c r="F701" s="13"/>
      <c r="G701" s="13"/>
      <c r="H701" s="13"/>
      <c r="I701" s="13"/>
      <c r="J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25">
      <c r="A702" s="13"/>
      <c r="C702" s="13"/>
      <c r="D702" s="13"/>
      <c r="E702" s="13"/>
      <c r="F702" s="13"/>
      <c r="G702" s="13"/>
      <c r="H702" s="13"/>
      <c r="I702" s="13"/>
      <c r="J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25">
      <c r="A703" s="13"/>
      <c r="C703" s="13"/>
      <c r="D703" s="13"/>
      <c r="E703" s="13"/>
      <c r="F703" s="13"/>
      <c r="G703" s="13"/>
      <c r="H703" s="13"/>
      <c r="I703" s="13"/>
      <c r="J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25">
      <c r="A704" s="13"/>
      <c r="C704" s="13"/>
      <c r="D704" s="13"/>
      <c r="E704" s="13"/>
      <c r="F704" s="13"/>
      <c r="G704" s="13"/>
      <c r="H704" s="13"/>
      <c r="I704" s="13"/>
      <c r="J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25">
      <c r="A705" s="13"/>
      <c r="C705" s="13"/>
      <c r="D705" s="13"/>
      <c r="E705" s="13"/>
      <c r="F705" s="13"/>
      <c r="G705" s="13"/>
      <c r="H705" s="13"/>
      <c r="I705" s="13"/>
      <c r="J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25">
      <c r="A706" s="13"/>
      <c r="C706" s="13"/>
      <c r="D706" s="13"/>
      <c r="E706" s="13"/>
      <c r="F706" s="13"/>
      <c r="G706" s="13"/>
      <c r="H706" s="13"/>
      <c r="I706" s="13"/>
      <c r="J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25">
      <c r="A707" s="13"/>
      <c r="C707" s="13"/>
      <c r="D707" s="13"/>
      <c r="E707" s="13"/>
      <c r="F707" s="13"/>
      <c r="G707" s="13"/>
      <c r="H707" s="13"/>
      <c r="I707" s="13"/>
      <c r="J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25">
      <c r="A708" s="13"/>
      <c r="C708" s="13"/>
      <c r="D708" s="13"/>
      <c r="E708" s="13"/>
      <c r="F708" s="13"/>
      <c r="G708" s="13"/>
      <c r="H708" s="13"/>
      <c r="I708" s="13"/>
      <c r="J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25">
      <c r="A709" s="13"/>
      <c r="C709" s="13"/>
      <c r="D709" s="13"/>
      <c r="E709" s="13"/>
      <c r="F709" s="13"/>
      <c r="G709" s="13"/>
      <c r="H709" s="13"/>
      <c r="I709" s="13"/>
      <c r="J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25">
      <c r="A710" s="13"/>
      <c r="C710" s="13"/>
      <c r="D710" s="13"/>
      <c r="E710" s="13"/>
      <c r="F710" s="13"/>
      <c r="G710" s="13"/>
      <c r="H710" s="13"/>
      <c r="I710" s="13"/>
      <c r="J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25">
      <c r="A711" s="13"/>
      <c r="C711" s="13"/>
      <c r="D711" s="13"/>
      <c r="E711" s="13"/>
      <c r="F711" s="13"/>
      <c r="G711" s="13"/>
      <c r="H711" s="13"/>
      <c r="I711" s="13"/>
      <c r="J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25">
      <c r="A712" s="13"/>
      <c r="C712" s="13"/>
      <c r="D712" s="13"/>
      <c r="E712" s="13"/>
      <c r="F712" s="13"/>
      <c r="G712" s="13"/>
      <c r="H712" s="13"/>
      <c r="I712" s="13"/>
      <c r="J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25">
      <c r="A713" s="13"/>
      <c r="C713" s="13"/>
      <c r="D713" s="13"/>
      <c r="E713" s="13"/>
      <c r="F713" s="13"/>
      <c r="G713" s="13"/>
      <c r="H713" s="13"/>
      <c r="I713" s="13"/>
      <c r="J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25">
      <c r="A714" s="13"/>
      <c r="C714" s="13"/>
      <c r="D714" s="13"/>
      <c r="E714" s="13"/>
      <c r="F714" s="13"/>
      <c r="G714" s="13"/>
      <c r="H714" s="13"/>
      <c r="I714" s="13"/>
      <c r="J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25">
      <c r="A715" s="13"/>
      <c r="C715" s="13"/>
      <c r="D715" s="13"/>
      <c r="E715" s="13"/>
      <c r="F715" s="13"/>
      <c r="G715" s="13"/>
      <c r="H715" s="13"/>
      <c r="I715" s="13"/>
      <c r="J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25">
      <c r="A716" s="13"/>
      <c r="C716" s="13"/>
      <c r="D716" s="13"/>
      <c r="E716" s="13"/>
      <c r="F716" s="13"/>
      <c r="G716" s="13"/>
      <c r="H716" s="13"/>
      <c r="I716" s="13"/>
      <c r="J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25">
      <c r="A717" s="13"/>
      <c r="C717" s="13"/>
      <c r="D717" s="13"/>
      <c r="E717" s="13"/>
      <c r="F717" s="13"/>
      <c r="G717" s="13"/>
      <c r="H717" s="13"/>
      <c r="I717" s="13"/>
      <c r="J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25">
      <c r="A718" s="13"/>
      <c r="C718" s="13"/>
      <c r="D718" s="13"/>
      <c r="E718" s="13"/>
      <c r="F718" s="13"/>
      <c r="G718" s="13"/>
      <c r="H718" s="13"/>
      <c r="I718" s="13"/>
      <c r="J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25">
      <c r="A719" s="13"/>
      <c r="C719" s="13"/>
      <c r="D719" s="13"/>
      <c r="E719" s="13"/>
      <c r="F719" s="13"/>
      <c r="G719" s="13"/>
      <c r="H719" s="13"/>
      <c r="I719" s="13"/>
      <c r="J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25">
      <c r="A720" s="13"/>
      <c r="C720" s="13"/>
      <c r="D720" s="13"/>
      <c r="E720" s="13"/>
      <c r="F720" s="13"/>
      <c r="G720" s="13"/>
      <c r="H720" s="13"/>
      <c r="I720" s="13"/>
      <c r="J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25">
      <c r="A721" s="13"/>
      <c r="C721" s="13"/>
      <c r="D721" s="13"/>
      <c r="E721" s="13"/>
      <c r="F721" s="13"/>
      <c r="G721" s="13"/>
      <c r="H721" s="13"/>
      <c r="I721" s="13"/>
      <c r="J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25">
      <c r="A722" s="13"/>
      <c r="C722" s="13"/>
      <c r="D722" s="13"/>
      <c r="E722" s="13"/>
      <c r="F722" s="13"/>
      <c r="G722" s="13"/>
      <c r="H722" s="13"/>
      <c r="I722" s="13"/>
      <c r="J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25">
      <c r="A723" s="13"/>
      <c r="C723" s="13"/>
      <c r="D723" s="13"/>
      <c r="E723" s="13"/>
      <c r="F723" s="13"/>
      <c r="G723" s="13"/>
      <c r="H723" s="13"/>
      <c r="I723" s="13"/>
      <c r="J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25">
      <c r="A724" s="13"/>
      <c r="C724" s="13"/>
      <c r="D724" s="13"/>
      <c r="E724" s="13"/>
      <c r="F724" s="13"/>
      <c r="G724" s="13"/>
      <c r="H724" s="13"/>
      <c r="I724" s="13"/>
      <c r="J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25">
      <c r="A725" s="13"/>
      <c r="C725" s="13"/>
      <c r="D725" s="13"/>
      <c r="E725" s="13"/>
      <c r="F725" s="13"/>
      <c r="G725" s="13"/>
      <c r="H725" s="13"/>
      <c r="I725" s="13"/>
      <c r="J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25">
      <c r="A726" s="13"/>
      <c r="C726" s="13"/>
      <c r="D726" s="13"/>
      <c r="E726" s="13"/>
      <c r="F726" s="13"/>
      <c r="G726" s="13"/>
      <c r="H726" s="13"/>
      <c r="I726" s="13"/>
      <c r="J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25">
      <c r="A727" s="13"/>
      <c r="C727" s="13"/>
      <c r="D727" s="13"/>
      <c r="E727" s="13"/>
      <c r="F727" s="13"/>
      <c r="G727" s="13"/>
      <c r="H727" s="13"/>
      <c r="I727" s="13"/>
      <c r="J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25">
      <c r="A728" s="13"/>
      <c r="C728" s="13"/>
      <c r="D728" s="13"/>
      <c r="E728" s="13"/>
      <c r="F728" s="13"/>
      <c r="G728" s="13"/>
      <c r="H728" s="13"/>
      <c r="I728" s="13"/>
      <c r="J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25">
      <c r="A729" s="13"/>
      <c r="C729" s="13"/>
      <c r="D729" s="13"/>
      <c r="E729" s="13"/>
      <c r="F729" s="13"/>
      <c r="G729" s="13"/>
      <c r="H729" s="13"/>
      <c r="I729" s="13"/>
      <c r="J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25">
      <c r="A730" s="13"/>
      <c r="C730" s="13"/>
      <c r="D730" s="13"/>
      <c r="E730" s="13"/>
      <c r="F730" s="13"/>
      <c r="G730" s="13"/>
      <c r="H730" s="13"/>
      <c r="I730" s="13"/>
      <c r="J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25">
      <c r="A731" s="13"/>
      <c r="C731" s="13"/>
      <c r="D731" s="13"/>
      <c r="E731" s="13"/>
      <c r="F731" s="13"/>
      <c r="G731" s="13"/>
      <c r="H731" s="13"/>
      <c r="I731" s="13"/>
      <c r="J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25">
      <c r="A732" s="13"/>
      <c r="C732" s="13"/>
      <c r="D732" s="13"/>
      <c r="E732" s="13"/>
      <c r="F732" s="13"/>
      <c r="G732" s="13"/>
      <c r="H732" s="13"/>
      <c r="I732" s="13"/>
      <c r="J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25">
      <c r="A733" s="13"/>
      <c r="C733" s="13"/>
      <c r="D733" s="13"/>
      <c r="E733" s="13"/>
      <c r="F733" s="13"/>
      <c r="G733" s="13"/>
      <c r="H733" s="13"/>
      <c r="I733" s="13"/>
      <c r="J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25">
      <c r="A734" s="13"/>
      <c r="C734" s="13"/>
      <c r="D734" s="13"/>
      <c r="E734" s="13"/>
      <c r="F734" s="13"/>
      <c r="G734" s="13"/>
      <c r="H734" s="13"/>
      <c r="I734" s="13"/>
      <c r="J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25">
      <c r="A735" s="13"/>
      <c r="C735" s="13"/>
      <c r="D735" s="13"/>
      <c r="E735" s="13"/>
      <c r="F735" s="13"/>
      <c r="G735" s="13"/>
      <c r="H735" s="13"/>
      <c r="I735" s="13"/>
      <c r="J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25">
      <c r="A736" s="13"/>
      <c r="C736" s="13"/>
      <c r="D736" s="13"/>
      <c r="E736" s="13"/>
      <c r="F736" s="13"/>
      <c r="G736" s="13"/>
      <c r="H736" s="13"/>
      <c r="I736" s="13"/>
      <c r="J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25">
      <c r="A737" s="13"/>
      <c r="C737" s="13"/>
      <c r="D737" s="13"/>
      <c r="E737" s="13"/>
      <c r="F737" s="13"/>
      <c r="G737" s="13"/>
      <c r="H737" s="13"/>
      <c r="I737" s="13"/>
      <c r="J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25">
      <c r="A738" s="13"/>
      <c r="C738" s="13"/>
      <c r="D738" s="13"/>
      <c r="E738" s="13"/>
      <c r="F738" s="13"/>
      <c r="G738" s="13"/>
      <c r="H738" s="13"/>
      <c r="I738" s="13"/>
      <c r="J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25">
      <c r="A739" s="13"/>
      <c r="C739" s="13"/>
      <c r="D739" s="13"/>
      <c r="E739" s="13"/>
      <c r="F739" s="13"/>
      <c r="G739" s="13"/>
      <c r="H739" s="13"/>
      <c r="I739" s="13"/>
      <c r="J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25">
      <c r="A740" s="13"/>
      <c r="C740" s="13"/>
      <c r="D740" s="13"/>
      <c r="E740" s="13"/>
      <c r="F740" s="13"/>
      <c r="G740" s="13"/>
      <c r="H740" s="13"/>
      <c r="I740" s="13"/>
      <c r="J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25">
      <c r="A741" s="13"/>
      <c r="C741" s="13"/>
      <c r="D741" s="13"/>
      <c r="E741" s="13"/>
      <c r="F741" s="13"/>
      <c r="G741" s="13"/>
      <c r="H741" s="13"/>
      <c r="I741" s="13"/>
      <c r="J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25">
      <c r="A742" s="13"/>
      <c r="C742" s="13"/>
      <c r="D742" s="13"/>
      <c r="E742" s="13"/>
      <c r="F742" s="13"/>
      <c r="G742" s="13"/>
      <c r="H742" s="13"/>
      <c r="I742" s="13"/>
      <c r="J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25">
      <c r="A743" s="13"/>
      <c r="C743" s="13"/>
      <c r="D743" s="13"/>
      <c r="E743" s="13"/>
      <c r="F743" s="13"/>
      <c r="G743" s="13"/>
      <c r="H743" s="13"/>
      <c r="I743" s="13"/>
      <c r="J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25">
      <c r="A744" s="13"/>
      <c r="C744" s="13"/>
      <c r="D744" s="13"/>
      <c r="E744" s="13"/>
      <c r="F744" s="13"/>
      <c r="G744" s="13"/>
      <c r="H744" s="13"/>
      <c r="I744" s="13"/>
      <c r="J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25">
      <c r="A745" s="13"/>
      <c r="C745" s="13"/>
      <c r="D745" s="13"/>
      <c r="E745" s="13"/>
      <c r="F745" s="13"/>
      <c r="G745" s="13"/>
      <c r="H745" s="13"/>
      <c r="I745" s="13"/>
      <c r="J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25">
      <c r="A746" s="13"/>
      <c r="C746" s="13"/>
      <c r="D746" s="13"/>
      <c r="E746" s="13"/>
      <c r="F746" s="13"/>
      <c r="G746" s="13"/>
      <c r="H746" s="13"/>
      <c r="I746" s="13"/>
      <c r="J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25">
      <c r="A747" s="13"/>
      <c r="C747" s="13"/>
      <c r="D747" s="13"/>
      <c r="E747" s="13"/>
      <c r="F747" s="13"/>
      <c r="G747" s="13"/>
      <c r="H747" s="13"/>
      <c r="I747" s="13"/>
      <c r="J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25">
      <c r="A748" s="13"/>
      <c r="C748" s="13"/>
      <c r="D748" s="13"/>
      <c r="E748" s="13"/>
      <c r="F748" s="13"/>
      <c r="G748" s="13"/>
      <c r="H748" s="13"/>
      <c r="I748" s="13"/>
      <c r="J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25">
      <c r="A749" s="13"/>
      <c r="C749" s="13"/>
      <c r="D749" s="13"/>
      <c r="E749" s="13"/>
      <c r="F749" s="13"/>
      <c r="G749" s="13"/>
      <c r="H749" s="13"/>
      <c r="I749" s="13"/>
      <c r="J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25">
      <c r="A750" s="13"/>
      <c r="C750" s="13"/>
      <c r="D750" s="13"/>
      <c r="E750" s="13"/>
      <c r="F750" s="13"/>
      <c r="G750" s="13"/>
      <c r="H750" s="13"/>
      <c r="I750" s="13"/>
      <c r="J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25">
      <c r="A751" s="13"/>
      <c r="C751" s="13"/>
      <c r="D751" s="13"/>
      <c r="E751" s="13"/>
      <c r="F751" s="13"/>
      <c r="G751" s="13"/>
      <c r="H751" s="13"/>
      <c r="I751" s="13"/>
      <c r="J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25">
      <c r="A752" s="13"/>
      <c r="C752" s="13"/>
      <c r="D752" s="13"/>
      <c r="E752" s="13"/>
      <c r="F752" s="13"/>
      <c r="G752" s="13"/>
      <c r="H752" s="13"/>
      <c r="I752" s="13"/>
      <c r="J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25">
      <c r="A753" s="13"/>
      <c r="C753" s="13"/>
      <c r="D753" s="13"/>
      <c r="E753" s="13"/>
      <c r="F753" s="13"/>
      <c r="G753" s="13"/>
      <c r="H753" s="13"/>
      <c r="I753" s="13"/>
      <c r="J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25">
      <c r="A754" s="13"/>
      <c r="C754" s="13"/>
      <c r="D754" s="13"/>
      <c r="E754" s="13"/>
      <c r="F754" s="13"/>
      <c r="G754" s="13"/>
      <c r="H754" s="13"/>
      <c r="I754" s="13"/>
      <c r="J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25">
      <c r="A755" s="13"/>
      <c r="C755" s="13"/>
      <c r="D755" s="13"/>
      <c r="E755" s="13"/>
      <c r="F755" s="13"/>
      <c r="G755" s="13"/>
      <c r="H755" s="13"/>
      <c r="I755" s="13"/>
      <c r="J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25">
      <c r="A756" s="13"/>
      <c r="C756" s="13"/>
      <c r="D756" s="13"/>
      <c r="E756" s="13"/>
      <c r="F756" s="13"/>
      <c r="G756" s="13"/>
      <c r="H756" s="13"/>
      <c r="I756" s="13"/>
      <c r="J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25">
      <c r="A757" s="13"/>
      <c r="C757" s="13"/>
      <c r="D757" s="13"/>
      <c r="E757" s="13"/>
      <c r="F757" s="13"/>
      <c r="G757" s="13"/>
      <c r="H757" s="13"/>
      <c r="I757" s="13"/>
      <c r="J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25">
      <c r="A758" s="13"/>
      <c r="C758" s="13"/>
      <c r="D758" s="13"/>
      <c r="E758" s="13"/>
      <c r="F758" s="13"/>
      <c r="G758" s="13"/>
      <c r="H758" s="13"/>
      <c r="I758" s="13"/>
      <c r="J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25">
      <c r="A759" s="13"/>
      <c r="C759" s="13"/>
      <c r="D759" s="13"/>
      <c r="E759" s="13"/>
      <c r="F759" s="13"/>
      <c r="G759" s="13"/>
      <c r="H759" s="13"/>
      <c r="I759" s="13"/>
      <c r="J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25">
      <c r="A760" s="13"/>
      <c r="C760" s="13"/>
      <c r="D760" s="13"/>
      <c r="E760" s="13"/>
      <c r="F760" s="13"/>
      <c r="G760" s="13"/>
      <c r="H760" s="13"/>
      <c r="I760" s="13"/>
      <c r="J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25">
      <c r="A761" s="13"/>
      <c r="C761" s="13"/>
      <c r="D761" s="13"/>
      <c r="E761" s="13"/>
      <c r="F761" s="13"/>
      <c r="G761" s="13"/>
      <c r="H761" s="13"/>
      <c r="I761" s="13"/>
      <c r="J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25">
      <c r="A762" s="13"/>
      <c r="C762" s="13"/>
      <c r="D762" s="13"/>
      <c r="E762" s="13"/>
      <c r="F762" s="13"/>
      <c r="G762" s="13"/>
      <c r="H762" s="13"/>
      <c r="I762" s="13"/>
      <c r="J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25">
      <c r="A763" s="13"/>
      <c r="C763" s="13"/>
      <c r="D763" s="13"/>
      <c r="E763" s="13"/>
      <c r="F763" s="13"/>
      <c r="G763" s="13"/>
      <c r="H763" s="13"/>
      <c r="I763" s="13"/>
      <c r="J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25">
      <c r="A764" s="13"/>
      <c r="C764" s="13"/>
      <c r="D764" s="13"/>
      <c r="E764" s="13"/>
      <c r="F764" s="13"/>
      <c r="G764" s="13"/>
      <c r="H764" s="13"/>
      <c r="I764" s="13"/>
      <c r="J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25">
      <c r="A765" s="13"/>
      <c r="C765" s="13"/>
      <c r="D765" s="13"/>
      <c r="E765" s="13"/>
      <c r="F765" s="13"/>
      <c r="G765" s="13"/>
      <c r="H765" s="13"/>
      <c r="I765" s="13"/>
      <c r="J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25">
      <c r="A766" s="13"/>
      <c r="C766" s="13"/>
      <c r="D766" s="13"/>
      <c r="E766" s="13"/>
      <c r="F766" s="13"/>
      <c r="G766" s="13"/>
      <c r="H766" s="13"/>
      <c r="I766" s="13"/>
      <c r="J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25">
      <c r="A767" s="13"/>
      <c r="C767" s="13"/>
      <c r="D767" s="13"/>
      <c r="E767" s="13"/>
      <c r="F767" s="13"/>
      <c r="G767" s="13"/>
      <c r="H767" s="13"/>
      <c r="I767" s="13"/>
      <c r="J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25">
      <c r="A768" s="13"/>
      <c r="C768" s="13"/>
      <c r="D768" s="13"/>
      <c r="E768" s="13"/>
      <c r="F768" s="13"/>
      <c r="G768" s="13"/>
      <c r="H768" s="13"/>
      <c r="I768" s="13"/>
      <c r="J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25">
      <c r="A769" s="13"/>
      <c r="C769" s="13"/>
      <c r="D769" s="13"/>
      <c r="E769" s="13"/>
      <c r="F769" s="13"/>
      <c r="G769" s="13"/>
      <c r="H769" s="13"/>
      <c r="I769" s="13"/>
      <c r="J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25">
      <c r="A770" s="13"/>
      <c r="C770" s="13"/>
      <c r="D770" s="13"/>
      <c r="E770" s="13"/>
      <c r="F770" s="13"/>
      <c r="G770" s="13"/>
      <c r="H770" s="13"/>
      <c r="I770" s="13"/>
      <c r="J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25">
      <c r="A771" s="13"/>
      <c r="C771" s="13"/>
      <c r="D771" s="13"/>
      <c r="E771" s="13"/>
      <c r="F771" s="13"/>
      <c r="G771" s="13"/>
      <c r="H771" s="13"/>
      <c r="I771" s="13"/>
      <c r="J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25">
      <c r="A772" s="13"/>
      <c r="C772" s="13"/>
      <c r="D772" s="13"/>
      <c r="E772" s="13"/>
      <c r="F772" s="13"/>
      <c r="G772" s="13"/>
      <c r="H772" s="13"/>
      <c r="I772" s="13"/>
      <c r="J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25">
      <c r="A773" s="13"/>
      <c r="C773" s="13"/>
      <c r="D773" s="13"/>
      <c r="E773" s="13"/>
      <c r="F773" s="13"/>
      <c r="G773" s="13"/>
      <c r="H773" s="13"/>
      <c r="I773" s="13"/>
      <c r="J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25">
      <c r="A774" s="13"/>
      <c r="C774" s="13"/>
      <c r="D774" s="13"/>
      <c r="E774" s="13"/>
      <c r="F774" s="13"/>
      <c r="G774" s="13"/>
      <c r="H774" s="13"/>
      <c r="I774" s="13"/>
      <c r="J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25">
      <c r="A775" s="13"/>
      <c r="C775" s="13"/>
      <c r="D775" s="13"/>
      <c r="E775" s="13"/>
      <c r="F775" s="13"/>
      <c r="G775" s="13"/>
      <c r="H775" s="13"/>
      <c r="I775" s="13"/>
      <c r="J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25">
      <c r="A776" s="13"/>
      <c r="C776" s="13"/>
      <c r="D776" s="13"/>
      <c r="E776" s="13"/>
      <c r="F776" s="13"/>
      <c r="G776" s="13"/>
      <c r="H776" s="13"/>
      <c r="I776" s="13"/>
      <c r="J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25">
      <c r="A777" s="13"/>
      <c r="C777" s="13"/>
      <c r="D777" s="13"/>
      <c r="E777" s="13"/>
      <c r="F777" s="13"/>
      <c r="G777" s="13"/>
      <c r="H777" s="13"/>
      <c r="I777" s="13"/>
      <c r="J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25">
      <c r="A778" s="13"/>
      <c r="C778" s="13"/>
      <c r="D778" s="13"/>
      <c r="E778" s="13"/>
      <c r="F778" s="13"/>
      <c r="G778" s="13"/>
      <c r="H778" s="13"/>
      <c r="I778" s="13"/>
      <c r="J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25">
      <c r="A779" s="13"/>
      <c r="C779" s="13"/>
      <c r="D779" s="13"/>
      <c r="E779" s="13"/>
      <c r="F779" s="13"/>
      <c r="G779" s="13"/>
      <c r="H779" s="13"/>
      <c r="I779" s="13"/>
      <c r="J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25">
      <c r="A780" s="13"/>
      <c r="C780" s="13"/>
      <c r="D780" s="13"/>
      <c r="E780" s="13"/>
      <c r="F780" s="13"/>
      <c r="G780" s="13"/>
      <c r="H780" s="13"/>
      <c r="I780" s="13"/>
      <c r="J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25">
      <c r="A781" s="13"/>
      <c r="C781" s="13"/>
      <c r="D781" s="13"/>
      <c r="E781" s="13"/>
      <c r="F781" s="13"/>
      <c r="G781" s="13"/>
      <c r="H781" s="13"/>
      <c r="I781" s="13"/>
      <c r="J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25">
      <c r="A782" s="13"/>
      <c r="C782" s="13"/>
      <c r="D782" s="13"/>
      <c r="E782" s="13"/>
      <c r="F782" s="13"/>
      <c r="G782" s="13"/>
      <c r="H782" s="13"/>
      <c r="I782" s="13"/>
      <c r="J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25">
      <c r="A783" s="13"/>
      <c r="C783" s="13"/>
      <c r="D783" s="13"/>
      <c r="E783" s="13"/>
      <c r="F783" s="13"/>
      <c r="G783" s="13"/>
      <c r="H783" s="13"/>
      <c r="I783" s="13"/>
      <c r="J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25">
      <c r="A784" s="13"/>
      <c r="C784" s="13"/>
      <c r="D784" s="13"/>
      <c r="E784" s="13"/>
      <c r="F784" s="13"/>
      <c r="G784" s="13"/>
      <c r="H784" s="13"/>
      <c r="I784" s="13"/>
      <c r="J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25">
      <c r="A785" s="13"/>
      <c r="C785" s="13"/>
      <c r="D785" s="13"/>
      <c r="E785" s="13"/>
      <c r="F785" s="13"/>
      <c r="G785" s="13"/>
      <c r="H785" s="13"/>
      <c r="I785" s="13"/>
      <c r="J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25">
      <c r="A786" s="13"/>
      <c r="C786" s="13"/>
      <c r="D786" s="13"/>
      <c r="E786" s="13"/>
      <c r="F786" s="13"/>
      <c r="G786" s="13"/>
      <c r="H786" s="13"/>
      <c r="I786" s="13"/>
      <c r="J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25">
      <c r="A787" s="13"/>
      <c r="C787" s="13"/>
      <c r="D787" s="13"/>
      <c r="E787" s="13"/>
      <c r="F787" s="13"/>
      <c r="G787" s="13"/>
      <c r="H787" s="13"/>
      <c r="I787" s="13"/>
      <c r="J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25">
      <c r="A788" s="13"/>
      <c r="C788" s="13"/>
      <c r="D788" s="13"/>
      <c r="E788" s="13"/>
      <c r="F788" s="13"/>
      <c r="G788" s="13"/>
      <c r="H788" s="13"/>
      <c r="I788" s="13"/>
      <c r="J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25">
      <c r="A789" s="13"/>
      <c r="C789" s="13"/>
      <c r="D789" s="13"/>
      <c r="E789" s="13"/>
      <c r="F789" s="13"/>
      <c r="G789" s="13"/>
      <c r="H789" s="13"/>
      <c r="I789" s="13"/>
      <c r="J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25">
      <c r="A790" s="13"/>
      <c r="C790" s="13"/>
      <c r="D790" s="13"/>
      <c r="E790" s="13"/>
      <c r="F790" s="13"/>
      <c r="G790" s="13"/>
      <c r="H790" s="13"/>
      <c r="I790" s="13"/>
      <c r="J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25">
      <c r="A791" s="13"/>
      <c r="C791" s="13"/>
      <c r="D791" s="13"/>
      <c r="E791" s="13"/>
      <c r="F791" s="13"/>
      <c r="G791" s="13"/>
      <c r="H791" s="13"/>
      <c r="I791" s="13"/>
      <c r="J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25">
      <c r="A792" s="13"/>
      <c r="C792" s="13"/>
      <c r="D792" s="13"/>
      <c r="E792" s="13"/>
      <c r="F792" s="13"/>
      <c r="G792" s="13"/>
      <c r="H792" s="13"/>
      <c r="I792" s="13"/>
      <c r="J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25">
      <c r="A793" s="13"/>
      <c r="C793" s="13"/>
      <c r="D793" s="13"/>
      <c r="E793" s="13"/>
      <c r="F793" s="13"/>
      <c r="G793" s="13"/>
      <c r="H793" s="13"/>
      <c r="I793" s="13"/>
      <c r="J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25">
      <c r="A794" s="13"/>
      <c r="C794" s="13"/>
      <c r="D794" s="13"/>
      <c r="E794" s="13"/>
      <c r="F794" s="13"/>
      <c r="G794" s="13"/>
      <c r="H794" s="13"/>
      <c r="I794" s="13"/>
      <c r="J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25">
      <c r="A795" s="13"/>
      <c r="C795" s="13"/>
      <c r="D795" s="13"/>
      <c r="E795" s="13"/>
      <c r="F795" s="13"/>
      <c r="G795" s="13"/>
      <c r="H795" s="13"/>
      <c r="I795" s="13"/>
      <c r="J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25">
      <c r="A796" s="13"/>
      <c r="C796" s="13"/>
      <c r="D796" s="13"/>
      <c r="E796" s="13"/>
      <c r="F796" s="13"/>
      <c r="G796" s="13"/>
      <c r="H796" s="13"/>
      <c r="I796" s="13"/>
      <c r="J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25">
      <c r="A797" s="13"/>
      <c r="C797" s="13"/>
      <c r="D797" s="13"/>
      <c r="E797" s="13"/>
      <c r="F797" s="13"/>
      <c r="G797" s="13"/>
      <c r="H797" s="13"/>
      <c r="I797" s="13"/>
      <c r="J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25">
      <c r="A798" s="13"/>
      <c r="C798" s="13"/>
      <c r="D798" s="13"/>
      <c r="E798" s="13"/>
      <c r="F798" s="13"/>
      <c r="G798" s="13"/>
      <c r="H798" s="13"/>
      <c r="I798" s="13"/>
      <c r="J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25">
      <c r="A799" s="13"/>
      <c r="C799" s="13"/>
      <c r="D799" s="13"/>
      <c r="E799" s="13"/>
      <c r="F799" s="13"/>
      <c r="G799" s="13"/>
      <c r="H799" s="13"/>
      <c r="I799" s="13"/>
      <c r="J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25">
      <c r="A800" s="13"/>
      <c r="C800" s="13"/>
      <c r="D800" s="13"/>
      <c r="E800" s="13"/>
      <c r="F800" s="13"/>
      <c r="G800" s="13"/>
      <c r="H800" s="13"/>
      <c r="I800" s="13"/>
      <c r="J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4" spans="1:28" x14ac:dyDescent="0.25">
      <c r="A804" s="13"/>
      <c r="C804" s="13"/>
      <c r="D804" s="13"/>
      <c r="E804" s="13"/>
      <c r="F804" s="13"/>
      <c r="G804" s="13"/>
      <c r="H804" s="13"/>
      <c r="I804" s="13"/>
      <c r="J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25">
      <c r="A805" s="13"/>
      <c r="C805" s="13"/>
      <c r="D805" s="13"/>
      <c r="E805" s="13"/>
      <c r="F805" s="13"/>
      <c r="G805" s="13"/>
      <c r="H805" s="13"/>
      <c r="I805" s="13"/>
      <c r="J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25">
      <c r="A806" s="13"/>
      <c r="C806" s="13"/>
      <c r="D806" s="13"/>
      <c r="E806" s="13"/>
      <c r="F806" s="13"/>
      <c r="G806" s="13"/>
      <c r="H806" s="13"/>
      <c r="I806" s="13"/>
      <c r="J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25">
      <c r="A807" s="13"/>
      <c r="C807" s="13"/>
      <c r="D807" s="13"/>
      <c r="E807" s="13"/>
      <c r="F807" s="13"/>
      <c r="G807" s="13"/>
      <c r="H807" s="13"/>
      <c r="I807" s="13"/>
      <c r="J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25">
      <c r="A808" s="13"/>
      <c r="C808" s="13"/>
      <c r="D808" s="13"/>
      <c r="E808" s="13"/>
      <c r="F808" s="13"/>
      <c r="G808" s="13"/>
      <c r="H808" s="13"/>
      <c r="I808" s="13"/>
      <c r="J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25">
      <c r="A809" s="13"/>
      <c r="C809" s="13"/>
      <c r="D809" s="13"/>
      <c r="E809" s="13"/>
      <c r="F809" s="13"/>
      <c r="G809" s="13"/>
      <c r="H809" s="13"/>
      <c r="I809" s="13"/>
      <c r="J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E9" sqref="E9"/>
    </sheetView>
  </sheetViews>
  <sheetFormatPr defaultRowHeight="15.75" x14ac:dyDescent="0.25"/>
  <cols>
    <col min="1" max="1" width="5.5703125" style="13" customWidth="1"/>
    <col min="2" max="2" width="17.28515625" style="13" bestFit="1" customWidth="1"/>
    <col min="3" max="3" width="10.7109375" style="9" bestFit="1" customWidth="1"/>
    <col min="4" max="4" width="11.5703125" style="52" customWidth="1"/>
    <col min="5" max="5" width="21.140625" style="53" customWidth="1"/>
    <col min="6" max="6" width="19.140625" style="54" customWidth="1"/>
    <col min="7" max="7" width="18.5703125" style="55" bestFit="1" customWidth="1"/>
    <col min="8" max="8" width="16.140625" style="53" customWidth="1"/>
    <col min="9" max="9" width="8.7109375" style="9" bestFit="1" customWidth="1"/>
    <col min="10" max="10" width="8.28515625" style="9" bestFit="1" customWidth="1"/>
    <col min="11" max="11" width="16.140625" style="56" customWidth="1"/>
    <col min="12" max="12" width="19.140625" style="56" customWidth="1"/>
    <col min="13" max="13" width="19.5703125" style="55" bestFit="1" customWidth="1"/>
    <col min="14" max="14" width="10.42578125" style="57" bestFit="1" customWidth="1"/>
    <col min="15" max="15" width="31.28515625" style="58" bestFit="1" customWidth="1"/>
    <col min="16" max="17" width="15.7109375" style="13" bestFit="1" customWidth="1"/>
    <col min="18" max="16384" width="9.140625" style="13"/>
  </cols>
  <sheetData>
    <row r="1" spans="1:18" ht="20.25" x14ac:dyDescent="0.3">
      <c r="A1" s="1" t="s">
        <v>0</v>
      </c>
      <c r="B1" s="2"/>
      <c r="C1" s="3"/>
      <c r="D1" s="4"/>
      <c r="E1" s="5"/>
      <c r="F1" s="6"/>
      <c r="G1" s="7"/>
      <c r="H1" s="8"/>
      <c r="J1" s="3"/>
      <c r="K1" s="10"/>
      <c r="L1" s="10"/>
      <c r="M1" s="7"/>
      <c r="N1" s="11"/>
      <c r="O1" s="12"/>
    </row>
    <row r="2" spans="1:18" ht="20.25" x14ac:dyDescent="0.3">
      <c r="A2" s="14" t="s">
        <v>142</v>
      </c>
      <c r="B2" s="2"/>
      <c r="C2" s="3"/>
      <c r="D2" s="4"/>
      <c r="E2" s="5"/>
      <c r="F2" s="6"/>
      <c r="G2" s="7"/>
      <c r="H2" s="15"/>
      <c r="J2" s="3"/>
      <c r="K2" s="10"/>
      <c r="L2" s="10"/>
      <c r="M2" s="7"/>
      <c r="N2" s="11"/>
      <c r="O2" s="12"/>
    </row>
    <row r="3" spans="1:18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9" t="s">
        <v>8</v>
      </c>
      <c r="H3" s="18" t="s">
        <v>9</v>
      </c>
      <c r="I3" s="16" t="s">
        <v>10</v>
      </c>
      <c r="J3" s="16" t="s">
        <v>11</v>
      </c>
      <c r="K3" s="18" t="s">
        <v>12</v>
      </c>
      <c r="L3" s="18" t="s">
        <v>13</v>
      </c>
      <c r="M3" s="19" t="s">
        <v>14</v>
      </c>
      <c r="N3" s="18" t="s">
        <v>15</v>
      </c>
      <c r="O3" s="16" t="s">
        <v>16</v>
      </c>
    </row>
    <row r="4" spans="1:18" x14ac:dyDescent="0.25">
      <c r="A4" s="20"/>
      <c r="B4" s="20"/>
      <c r="C4" s="20"/>
      <c r="D4" s="21" t="s">
        <v>18</v>
      </c>
      <c r="E4" s="22"/>
      <c r="F4" s="23" t="s">
        <v>6</v>
      </c>
      <c r="G4" s="24"/>
      <c r="H4" s="23"/>
      <c r="I4" s="20"/>
      <c r="J4" s="20" t="s">
        <v>19</v>
      </c>
      <c r="K4" s="23" t="s">
        <v>20</v>
      </c>
      <c r="L4" s="23" t="s">
        <v>9</v>
      </c>
      <c r="M4" s="24"/>
      <c r="N4" s="25"/>
      <c r="O4" s="26"/>
    </row>
    <row r="5" spans="1:18" x14ac:dyDescent="0.25">
      <c r="A5" s="27">
        <f t="shared" ref="A5" si="0">+A4+1</f>
        <v>1</v>
      </c>
      <c r="B5" s="89" t="s">
        <v>143</v>
      </c>
      <c r="C5" s="90">
        <v>256126</v>
      </c>
      <c r="D5" s="117">
        <v>42845</v>
      </c>
      <c r="E5" s="94">
        <v>90000000</v>
      </c>
      <c r="F5" s="202">
        <f>+I5*K5</f>
        <v>120000000</v>
      </c>
      <c r="G5" s="203">
        <f>5000000-H5</f>
        <v>3650000</v>
      </c>
      <c r="H5" s="204">
        <f>+E5*1.5%</f>
        <v>1350000</v>
      </c>
      <c r="I5" s="96">
        <v>24</v>
      </c>
      <c r="J5" s="96">
        <f>20+1</f>
        <v>21</v>
      </c>
      <c r="K5" s="40">
        <f t="shared" ref="K5" si="1">+G5+H5</f>
        <v>5000000</v>
      </c>
      <c r="L5" s="40">
        <f>+J5*K5</f>
        <v>105000000</v>
      </c>
      <c r="M5" s="205">
        <f>E5-(G5*3)-200000</f>
        <v>78850000</v>
      </c>
      <c r="N5" s="206"/>
      <c r="O5" s="28" t="s">
        <v>144</v>
      </c>
      <c r="P5" s="207">
        <f>+M5</f>
        <v>78850000</v>
      </c>
      <c r="Q5" s="207">
        <f>+'[3]SUP DOKTR 2'!AA5</f>
        <v>78850000</v>
      </c>
      <c r="R5" s="207">
        <f>+P5-Q5</f>
        <v>0</v>
      </c>
    </row>
    <row r="6" spans="1:18" x14ac:dyDescent="0.25">
      <c r="A6" s="27"/>
      <c r="B6" s="42"/>
      <c r="C6" s="43"/>
      <c r="D6" s="44"/>
      <c r="E6" s="45"/>
      <c r="F6" s="45"/>
      <c r="G6" s="40"/>
      <c r="H6" s="45"/>
      <c r="I6" s="27"/>
      <c r="J6" s="27"/>
      <c r="K6" s="46"/>
      <c r="L6" s="45"/>
      <c r="M6" s="40"/>
      <c r="N6" s="47"/>
      <c r="O6" s="48"/>
    </row>
    <row r="7" spans="1:18" x14ac:dyDescent="0.25">
      <c r="A7" s="28"/>
      <c r="B7" s="49" t="s">
        <v>7</v>
      </c>
      <c r="C7" s="27"/>
      <c r="D7" s="50"/>
      <c r="E7" s="45">
        <f t="shared" ref="E7:M7" si="2">SUM(E5:E6)</f>
        <v>90000000</v>
      </c>
      <c r="F7" s="45">
        <f t="shared" si="2"/>
        <v>120000000</v>
      </c>
      <c r="G7" s="45">
        <f t="shared" si="2"/>
        <v>3650000</v>
      </c>
      <c r="H7" s="45">
        <f t="shared" si="2"/>
        <v>1350000</v>
      </c>
      <c r="I7" s="45">
        <f t="shared" si="2"/>
        <v>24</v>
      </c>
      <c r="J7" s="45">
        <f t="shared" si="2"/>
        <v>21</v>
      </c>
      <c r="K7" s="45">
        <f t="shared" si="2"/>
        <v>5000000</v>
      </c>
      <c r="L7" s="45">
        <f t="shared" si="2"/>
        <v>105000000</v>
      </c>
      <c r="M7" s="45">
        <f t="shared" si="2"/>
        <v>78850000</v>
      </c>
      <c r="N7" s="45"/>
      <c r="O7" s="4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KOMDA</vt:lpstr>
      <vt:lpstr>dbt pij bkn agt</vt:lpstr>
      <vt:lpstr>ass bumida</vt:lpstr>
      <vt:lpstr>ass reliance</vt:lpstr>
      <vt:lpstr>sup dkter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2018-03-12T04:22:29Z</dcterms:created>
  <dcterms:modified xsi:type="dcterms:W3CDTF">2018-03-12T05:18:21Z</dcterms:modified>
</cp:coreProperties>
</file>