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3" i="1" l="1"/>
  <c r="E6" i="1"/>
  <c r="E60" i="1" l="1"/>
  <c r="E57" i="1"/>
  <c r="E56" i="1"/>
  <c r="E54" i="1"/>
  <c r="E53" i="1"/>
  <c r="E51" i="1"/>
  <c r="E50" i="1"/>
  <c r="E49" i="1"/>
  <c r="E48" i="1"/>
  <c r="E47" i="1"/>
  <c r="E46" i="1"/>
  <c r="E45" i="1"/>
  <c r="E44" i="1"/>
  <c r="E32" i="1"/>
  <c r="E31" i="1"/>
  <c r="E30" i="1"/>
  <c r="E29" i="1"/>
  <c r="E28" i="1"/>
  <c r="E27" i="1"/>
  <c r="E26" i="1"/>
  <c r="E25" i="1"/>
  <c r="E24" i="1"/>
  <c r="E23" i="1"/>
  <c r="E19" i="1"/>
  <c r="E18" i="1"/>
  <c r="E17" i="1"/>
  <c r="E16" i="1"/>
  <c r="E15" i="1"/>
  <c r="E14" i="1"/>
  <c r="E11" i="1"/>
  <c r="E10" i="1"/>
  <c r="E9" i="1"/>
  <c r="E8" i="1"/>
  <c r="E7" i="1"/>
  <c r="E5" i="1"/>
  <c r="E12" i="1" s="1"/>
  <c r="E41" i="1"/>
  <c r="A6" i="1"/>
  <c r="A7" i="1" s="1"/>
  <c r="A8" i="1" s="1"/>
  <c r="A9" i="1" s="1"/>
  <c r="A10" i="1" s="1"/>
  <c r="A11" i="1" s="1"/>
  <c r="A13" i="1" s="1"/>
  <c r="E58" i="1" l="1"/>
  <c r="E36" i="1"/>
  <c r="E62" i="1" s="1"/>
  <c r="E64" i="1" l="1"/>
</calcChain>
</file>

<file path=xl/sharedStrings.xml><?xml version="1.0" encoding="utf-8"?>
<sst xmlns="http://schemas.openxmlformats.org/spreadsheetml/2006/main" count="99" uniqueCount="86">
  <si>
    <t>KOPERASI KARYAWAN PT. BCA MITRA SEJAHTERA</t>
  </si>
  <si>
    <t>Upload koperasi, meliputi :</t>
  </si>
  <si>
    <t>Total Simp Pokok</t>
  </si>
  <si>
    <t>Total Simp Wajib</t>
  </si>
  <si>
    <t>Total Sukarela</t>
  </si>
  <si>
    <t>Total Qurban</t>
  </si>
  <si>
    <t>Total Pinjaman Normatif</t>
  </si>
  <si>
    <t>Total Pinjaman Normatif Barang</t>
  </si>
  <si>
    <t>Total Pinjaman Non Normatif</t>
  </si>
  <si>
    <t>Total</t>
  </si>
  <si>
    <t>Total Jenis Tertentu, terdiri dari :</t>
  </si>
  <si>
    <t>a</t>
  </si>
  <si>
    <t>Total denda normatif</t>
  </si>
  <si>
    <t>b</t>
  </si>
  <si>
    <t>Total bunga normatif</t>
  </si>
  <si>
    <t>c</t>
  </si>
  <si>
    <t>Total denda non normatif</t>
  </si>
  <si>
    <t>d</t>
  </si>
  <si>
    <t>Total bunga non normatif</t>
  </si>
  <si>
    <t>e</t>
  </si>
  <si>
    <t>Total debet OMI</t>
  </si>
  <si>
    <t>f</t>
  </si>
  <si>
    <t>Total debet AIR MINUM MINERAL</t>
  </si>
  <si>
    <t>g</t>
  </si>
  <si>
    <t>Total pinjaman retail, meliputi :</t>
  </si>
  <si>
    <t>1)</t>
  </si>
  <si>
    <t>Total debet pinjaman anggota sewa mobil</t>
  </si>
  <si>
    <t>2)</t>
  </si>
  <si>
    <t>Total debet pinjaman anggota pengurusan STNK</t>
  </si>
  <si>
    <t>3)</t>
  </si>
  <si>
    <t>Total debet pinjaman anggota pembelian tiket</t>
  </si>
  <si>
    <t>4)</t>
  </si>
  <si>
    <t>Total debet pinjaman anggota pembelian token</t>
  </si>
  <si>
    <t>5)</t>
  </si>
  <si>
    <t>Total debet pinjaman anggota pembelian pulsa</t>
  </si>
  <si>
    <t>6)</t>
  </si>
  <si>
    <t>Total debet pinjaman anggota pembelian BAF</t>
  </si>
  <si>
    <t>7)</t>
  </si>
  <si>
    <t>Total debet pinjaman anggota pembelian Listrik</t>
  </si>
  <si>
    <t>8)</t>
  </si>
  <si>
    <t>Total debet pinjaman anggota pembelian Telepon</t>
  </si>
  <si>
    <t>9)</t>
  </si>
  <si>
    <t>Total debet pinjaman anggota pembelian Tagihan Hallo</t>
  </si>
  <si>
    <t>10)</t>
  </si>
  <si>
    <t>Total debet pinjaman anggota pembelian PDAM</t>
  </si>
  <si>
    <t>11)</t>
  </si>
  <si>
    <t>Total debet pinjaman materai</t>
  </si>
  <si>
    <t>12)</t>
  </si>
  <si>
    <t>Total debet pinjaman lain-lain</t>
  </si>
  <si>
    <t>h</t>
  </si>
  <si>
    <t>Pinjaman potong TAT 2017 biasa</t>
  </si>
  <si>
    <t>k</t>
  </si>
  <si>
    <t>Total Pinjaman Khusus potong TAT 2017</t>
  </si>
  <si>
    <t>i</t>
  </si>
  <si>
    <t>Total Pinjaman potong THR 2017 Gagal Debet</t>
  </si>
  <si>
    <t>Total Jenis Tertentu</t>
  </si>
  <si>
    <t>Total Pinjaman Potong TAT 2017 :</t>
  </si>
  <si>
    <t>Total Pinjaman Diluar Normatif potong TAT 2017</t>
  </si>
  <si>
    <t>j</t>
  </si>
  <si>
    <t>Total Pinjaman Normatif potong TAT 2017</t>
  </si>
  <si>
    <t>Total Pinjaman Potong TAT 2017</t>
  </si>
  <si>
    <t>Total Grup Upload, terdiri dari :</t>
  </si>
  <si>
    <t>Total auto debet SP Produktiva</t>
  </si>
  <si>
    <t>Total auto debet Motorclub Bikers</t>
  </si>
  <si>
    <t>Total auto debet PUK FSP NIBA KSPSI</t>
  </si>
  <si>
    <t>Total auto debet SP BCA Bersatu</t>
  </si>
  <si>
    <t>Total debet pinjaman bukan anggota</t>
  </si>
  <si>
    <t>Total debet pinjaman retail bukan anggota</t>
  </si>
  <si>
    <t>Total premi BUMIDA pij Angg Kopdnorm</t>
  </si>
  <si>
    <t>Total premi Asuransi Reliance Motor</t>
  </si>
  <si>
    <t>Total debet Pinjaman untuk anggota SSB</t>
  </si>
  <si>
    <t>Total debet pinjaman KOMDA</t>
  </si>
  <si>
    <t>Total debet pinjaman supplier dokter Koperasi</t>
  </si>
  <si>
    <t>l</t>
  </si>
  <si>
    <t>Total debet pinjaman khusus</t>
  </si>
  <si>
    <t>m</t>
  </si>
  <si>
    <t>Total debet biaya notaris</t>
  </si>
  <si>
    <t>n</t>
  </si>
  <si>
    <t>Total pelunasan gagal debet</t>
  </si>
  <si>
    <t>Total debet kerjasama koperasi SSB</t>
  </si>
  <si>
    <t>Total Upload</t>
  </si>
  <si>
    <t>Pembuat,                                                        Menyetujui,</t>
  </si>
  <si>
    <r>
      <t>Wiwid Widyawati</t>
    </r>
    <r>
      <rPr>
        <sz val="11"/>
        <rFont val="Calibri"/>
        <family val="2"/>
        <scheme val="minor"/>
      </rPr>
      <t xml:space="preserve">                                       </t>
    </r>
    <r>
      <rPr>
        <b/>
        <u/>
        <sz val="11"/>
        <rFont val="Calibri"/>
        <family val="2"/>
        <scheme val="minor"/>
      </rPr>
      <t>M. Arief Kaprawi</t>
    </r>
    <r>
      <rPr>
        <sz val="11"/>
        <rFont val="Calibri"/>
        <family val="2"/>
        <scheme val="minor"/>
      </rPr>
      <t xml:space="preserve">                   </t>
    </r>
    <r>
      <rPr>
        <b/>
        <u/>
        <sz val="11"/>
        <rFont val="Calibri"/>
        <family val="2"/>
        <scheme val="minor"/>
      </rPr>
      <t>Wina Saraswati</t>
    </r>
  </si>
  <si>
    <t>Kabag Unit Simpan Pinjam                       Ketua I                                      Bendahara II</t>
  </si>
  <si>
    <t>Total Rekening Upload bulan Pebruari 2018 = 5.784</t>
  </si>
  <si>
    <t>UPLOAD TGL 22 PEBRUARI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</si>
</sst>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39" fontId="3" fillId="0" borderId="1" xfId="1" applyNumberFormat="1" applyFont="1" applyBorder="1"/>
    <xf numFmtId="39" fontId="3" fillId="0" borderId="0" xfId="0" applyNumberFormat="1" applyFont="1"/>
    <xf numFmtId="43" fontId="3" fillId="2" borderId="0" xfId="1" applyFont="1" applyFill="1"/>
    <xf numFmtId="0" fontId="3" fillId="2" borderId="0" xfId="0" applyFont="1" applyFill="1"/>
    <xf numFmtId="43" fontId="3" fillId="0" borderId="0" xfId="0" applyNumberFormat="1" applyFont="1"/>
    <xf numFmtId="43" fontId="3" fillId="0" borderId="1" xfId="1" applyFont="1" applyBorder="1"/>
    <xf numFmtId="43" fontId="3" fillId="2" borderId="2" xfId="1" applyFont="1" applyFill="1" applyBorder="1"/>
    <xf numFmtId="43" fontId="3" fillId="0" borderId="0" xfId="1" applyFont="1" applyFill="1" applyBorder="1"/>
    <xf numFmtId="43" fontId="3" fillId="0" borderId="0" xfId="1" applyFont="1" applyBorder="1"/>
    <xf numFmtId="0" fontId="3" fillId="0" borderId="0" xfId="0" quotePrefix="1" applyFont="1"/>
    <xf numFmtId="43" fontId="3" fillId="0" borderId="1" xfId="1" applyFont="1" applyFill="1" applyBorder="1"/>
    <xf numFmtId="0" fontId="5" fillId="0" borderId="0" xfId="0" applyFont="1"/>
    <xf numFmtId="43" fontId="6" fillId="2" borderId="1" xfId="1" applyFont="1" applyFill="1" applyBorder="1"/>
    <xf numFmtId="43" fontId="6" fillId="2" borderId="0" xfId="1" applyFont="1" applyFill="1"/>
    <xf numFmtId="164" fontId="7" fillId="0" borderId="0" xfId="2" applyNumberFormat="1" applyFont="1" applyAlignment="1">
      <alignment horizontal="right"/>
    </xf>
    <xf numFmtId="41" fontId="7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tabSelected="1" view="pageBreakPreview" topLeftCell="A43" zoomScaleSheetLayoutView="100" workbookViewId="0">
      <selection activeCell="D62" sqref="D62"/>
    </sheetView>
  </sheetViews>
  <sheetFormatPr defaultRowHeight="15" x14ac:dyDescent="0.25"/>
  <cols>
    <col min="1" max="1" width="9.5703125" style="2" bestFit="1" customWidth="1"/>
    <col min="2" max="2" width="2.5703125" style="2" customWidth="1"/>
    <col min="3" max="3" width="2.85546875" style="2" customWidth="1"/>
    <col min="4" max="4" width="51" style="2" bestFit="1" customWidth="1"/>
    <col min="5" max="5" width="19" style="3" bestFit="1" customWidth="1"/>
    <col min="6" max="7" width="16.85546875" style="2" bestFit="1" customWidth="1"/>
    <col min="8" max="16384" width="9.140625" style="2"/>
  </cols>
  <sheetData>
    <row r="1" spans="1:6" ht="18.75" x14ac:dyDescent="0.3">
      <c r="A1" s="1" t="s">
        <v>0</v>
      </c>
    </row>
    <row r="2" spans="1:6" ht="18.75" x14ac:dyDescent="0.3">
      <c r="A2" s="1" t="s">
        <v>85</v>
      </c>
    </row>
    <row r="3" spans="1:6" ht="18.75" x14ac:dyDescent="0.3">
      <c r="A3" s="1"/>
    </row>
    <row r="4" spans="1:6" ht="18.75" x14ac:dyDescent="0.3">
      <c r="A4" s="4" t="s">
        <v>1</v>
      </c>
    </row>
    <row r="5" spans="1:6" x14ac:dyDescent="0.25">
      <c r="A5" s="5">
        <v>1</v>
      </c>
      <c r="B5" s="2" t="s">
        <v>2</v>
      </c>
      <c r="E5" s="3">
        <f>1000000</f>
        <v>1000000</v>
      </c>
    </row>
    <row r="6" spans="1:6" x14ac:dyDescent="0.25">
      <c r="A6" s="5">
        <f t="shared" ref="A6:A11" si="0">+A5+1</f>
        <v>2</v>
      </c>
      <c r="B6" s="2" t="s">
        <v>3</v>
      </c>
      <c r="E6" s="3">
        <f>159400000</f>
        <v>159400000</v>
      </c>
    </row>
    <row r="7" spans="1:6" x14ac:dyDescent="0.25">
      <c r="A7" s="5">
        <f t="shared" si="0"/>
        <v>3</v>
      </c>
      <c r="B7" s="2" t="s">
        <v>4</v>
      </c>
      <c r="E7" s="3">
        <f>9900000</f>
        <v>9900000</v>
      </c>
    </row>
    <row r="8" spans="1:6" x14ac:dyDescent="0.25">
      <c r="A8" s="5">
        <f t="shared" si="0"/>
        <v>4</v>
      </c>
      <c r="B8" s="2" t="s">
        <v>5</v>
      </c>
      <c r="E8" s="3">
        <f>2600000</f>
        <v>2600000</v>
      </c>
    </row>
    <row r="9" spans="1:6" x14ac:dyDescent="0.25">
      <c r="A9" s="5">
        <f t="shared" si="0"/>
        <v>5</v>
      </c>
      <c r="B9" s="2" t="s">
        <v>6</v>
      </c>
      <c r="E9" s="3">
        <f>422510840</f>
        <v>422510840</v>
      </c>
    </row>
    <row r="10" spans="1:6" x14ac:dyDescent="0.25">
      <c r="A10" s="5">
        <f t="shared" si="0"/>
        <v>6</v>
      </c>
      <c r="B10" s="2" t="s">
        <v>7</v>
      </c>
      <c r="E10" s="3">
        <f>26066302</f>
        <v>26066302</v>
      </c>
    </row>
    <row r="11" spans="1:6" x14ac:dyDescent="0.25">
      <c r="A11" s="5">
        <f t="shared" si="0"/>
        <v>7</v>
      </c>
      <c r="B11" s="2" t="s">
        <v>8</v>
      </c>
      <c r="E11" s="6">
        <f>877059992</f>
        <v>877059992</v>
      </c>
      <c r="F11" s="7"/>
    </row>
    <row r="12" spans="1:6" x14ac:dyDescent="0.25">
      <c r="A12" s="5"/>
      <c r="D12" s="2" t="s">
        <v>9</v>
      </c>
      <c r="E12" s="19">
        <f>SUM(E5:E11)</f>
        <v>1498537134</v>
      </c>
    </row>
    <row r="13" spans="1:6" x14ac:dyDescent="0.25">
      <c r="A13" s="5">
        <f>+A11+1</f>
        <v>8</v>
      </c>
      <c r="B13" s="9" t="s">
        <v>10</v>
      </c>
      <c r="C13" s="9"/>
      <c r="D13" s="9"/>
    </row>
    <row r="14" spans="1:6" x14ac:dyDescent="0.25">
      <c r="A14" s="5"/>
      <c r="B14" s="2" t="s">
        <v>11</v>
      </c>
      <c r="C14" s="2" t="s">
        <v>12</v>
      </c>
      <c r="E14" s="3">
        <f>7381228</f>
        <v>7381228</v>
      </c>
    </row>
    <row r="15" spans="1:6" x14ac:dyDescent="0.25">
      <c r="A15" s="5"/>
      <c r="B15" s="2" t="s">
        <v>13</v>
      </c>
      <c r="C15" s="2" t="s">
        <v>14</v>
      </c>
      <c r="E15" s="3">
        <f>15351501</f>
        <v>15351501</v>
      </c>
    </row>
    <row r="16" spans="1:6" x14ac:dyDescent="0.25">
      <c r="A16" s="5"/>
      <c r="B16" s="2" t="s">
        <v>15</v>
      </c>
      <c r="C16" s="2" t="s">
        <v>16</v>
      </c>
      <c r="E16" s="3">
        <f>27259522</f>
        <v>27259522</v>
      </c>
    </row>
    <row r="17" spans="1:7" x14ac:dyDescent="0.25">
      <c r="A17" s="5"/>
      <c r="B17" s="2" t="s">
        <v>17</v>
      </c>
      <c r="C17" s="2" t="s">
        <v>18</v>
      </c>
      <c r="E17" s="3">
        <f>291932030</f>
        <v>291932030</v>
      </c>
    </row>
    <row r="18" spans="1:7" x14ac:dyDescent="0.25">
      <c r="A18" s="5"/>
      <c r="B18" s="2" t="s">
        <v>19</v>
      </c>
      <c r="C18" s="2" t="s">
        <v>20</v>
      </c>
      <c r="E18" s="3">
        <f>31845700</f>
        <v>31845700</v>
      </c>
    </row>
    <row r="19" spans="1:7" x14ac:dyDescent="0.25">
      <c r="A19" s="5"/>
      <c r="B19" s="2" t="s">
        <v>21</v>
      </c>
      <c r="C19" s="2" t="s">
        <v>22</v>
      </c>
      <c r="E19" s="3">
        <f>566500</f>
        <v>566500</v>
      </c>
    </row>
    <row r="20" spans="1:7" x14ac:dyDescent="0.25">
      <c r="A20" s="5"/>
      <c r="B20" s="2" t="s">
        <v>23</v>
      </c>
      <c r="C20" s="2" t="s">
        <v>24</v>
      </c>
    </row>
    <row r="21" spans="1:7" x14ac:dyDescent="0.25">
      <c r="A21" s="5"/>
      <c r="C21" s="2" t="s">
        <v>25</v>
      </c>
      <c r="D21" s="2" t="s">
        <v>26</v>
      </c>
      <c r="E21" s="3">
        <v>0</v>
      </c>
      <c r="G21" s="10"/>
    </row>
    <row r="22" spans="1:7" x14ac:dyDescent="0.25">
      <c r="A22" s="5"/>
      <c r="C22" s="2" t="s">
        <v>27</v>
      </c>
      <c r="D22" s="2" t="s">
        <v>28</v>
      </c>
      <c r="E22" s="3">
        <v>0</v>
      </c>
      <c r="G22" s="7"/>
    </row>
    <row r="23" spans="1:7" x14ac:dyDescent="0.25">
      <c r="A23" s="5"/>
      <c r="C23" s="2" t="s">
        <v>29</v>
      </c>
      <c r="D23" s="2" t="s">
        <v>30</v>
      </c>
      <c r="E23" s="3">
        <f>9405284</f>
        <v>9405284</v>
      </c>
      <c r="G23" s="10"/>
    </row>
    <row r="24" spans="1:7" x14ac:dyDescent="0.25">
      <c r="A24" s="5"/>
      <c r="C24" s="2" t="s">
        <v>31</v>
      </c>
      <c r="D24" s="2" t="s">
        <v>32</v>
      </c>
      <c r="E24" s="3">
        <f>6896050</f>
        <v>6896050</v>
      </c>
    </row>
    <row r="25" spans="1:7" x14ac:dyDescent="0.25">
      <c r="A25" s="5"/>
      <c r="C25" s="2" t="s">
        <v>33</v>
      </c>
      <c r="D25" s="2" t="s">
        <v>34</v>
      </c>
      <c r="E25" s="3">
        <f>2797834</f>
        <v>2797834</v>
      </c>
    </row>
    <row r="26" spans="1:7" x14ac:dyDescent="0.25">
      <c r="A26" s="5"/>
      <c r="C26" s="2" t="s">
        <v>35</v>
      </c>
      <c r="D26" s="2" t="s">
        <v>36</v>
      </c>
      <c r="E26" s="3">
        <f>7970496</f>
        <v>7970496</v>
      </c>
    </row>
    <row r="27" spans="1:7" x14ac:dyDescent="0.25">
      <c r="A27" s="5"/>
      <c r="C27" s="2" t="s">
        <v>37</v>
      </c>
      <c r="D27" s="2" t="s">
        <v>38</v>
      </c>
      <c r="E27" s="3">
        <f>16323457</f>
        <v>16323457</v>
      </c>
    </row>
    <row r="28" spans="1:7" x14ac:dyDescent="0.25">
      <c r="A28" s="5"/>
      <c r="C28" s="2" t="s">
        <v>39</v>
      </c>
      <c r="D28" s="2" t="s">
        <v>40</v>
      </c>
      <c r="E28" s="3">
        <f>1246403</f>
        <v>1246403</v>
      </c>
    </row>
    <row r="29" spans="1:7" x14ac:dyDescent="0.25">
      <c r="A29" s="5"/>
      <c r="C29" s="2" t="s">
        <v>41</v>
      </c>
      <c r="D29" s="2" t="s">
        <v>42</v>
      </c>
      <c r="E29" s="3">
        <f>299205</f>
        <v>299205</v>
      </c>
    </row>
    <row r="30" spans="1:7" x14ac:dyDescent="0.25">
      <c r="A30" s="5"/>
      <c r="C30" s="2" t="s">
        <v>43</v>
      </c>
      <c r="D30" s="2" t="s">
        <v>44</v>
      </c>
      <c r="E30" s="3">
        <f>7348850</f>
        <v>7348850</v>
      </c>
    </row>
    <row r="31" spans="1:7" x14ac:dyDescent="0.25">
      <c r="A31" s="5"/>
      <c r="C31" s="2" t="s">
        <v>45</v>
      </c>
      <c r="D31" s="2" t="s">
        <v>46</v>
      </c>
      <c r="E31" s="3">
        <f>1317000</f>
        <v>1317000</v>
      </c>
    </row>
    <row r="32" spans="1:7" x14ac:dyDescent="0.25">
      <c r="A32" s="5"/>
      <c r="C32" s="2" t="s">
        <v>47</v>
      </c>
      <c r="D32" s="2" t="s">
        <v>48</v>
      </c>
      <c r="E32" s="3">
        <f>1333659</f>
        <v>1333659</v>
      </c>
    </row>
    <row r="33" spans="1:6" x14ac:dyDescent="0.25">
      <c r="A33" s="5"/>
      <c r="B33" s="2" t="s">
        <v>49</v>
      </c>
      <c r="C33" s="2" t="s">
        <v>50</v>
      </c>
      <c r="E33" s="3">
        <v>0</v>
      </c>
      <c r="F33" s="10"/>
    </row>
    <row r="34" spans="1:6" x14ac:dyDescent="0.25">
      <c r="A34" s="5"/>
      <c r="B34" s="2" t="s">
        <v>51</v>
      </c>
      <c r="C34" s="2" t="s">
        <v>52</v>
      </c>
      <c r="E34" s="3">
        <v>0</v>
      </c>
    </row>
    <row r="35" spans="1:6" x14ac:dyDescent="0.25">
      <c r="A35" s="5"/>
      <c r="B35" s="2" t="s">
        <v>53</v>
      </c>
      <c r="C35" s="2" t="s">
        <v>54</v>
      </c>
      <c r="E35" s="11">
        <v>0</v>
      </c>
    </row>
    <row r="36" spans="1:6" x14ac:dyDescent="0.25">
      <c r="A36" s="5"/>
      <c r="D36" s="2" t="s">
        <v>55</v>
      </c>
      <c r="E36" s="12">
        <f>SUM(E14:E35)</f>
        <v>429274719</v>
      </c>
    </row>
    <row r="37" spans="1:6" x14ac:dyDescent="0.25">
      <c r="A37" s="5"/>
      <c r="E37" s="13"/>
    </row>
    <row r="38" spans="1:6" x14ac:dyDescent="0.25">
      <c r="A38" s="5">
        <v>9</v>
      </c>
      <c r="B38" s="9" t="s">
        <v>56</v>
      </c>
      <c r="C38" s="9"/>
      <c r="D38" s="9"/>
    </row>
    <row r="39" spans="1:6" x14ac:dyDescent="0.25">
      <c r="A39" s="5"/>
      <c r="B39" s="2" t="s">
        <v>53</v>
      </c>
      <c r="C39" s="2" t="s">
        <v>57</v>
      </c>
      <c r="E39" s="3">
        <v>0</v>
      </c>
    </row>
    <row r="40" spans="1:6" x14ac:dyDescent="0.25">
      <c r="A40" s="5"/>
      <c r="B40" s="2" t="s">
        <v>58</v>
      </c>
      <c r="C40" s="2" t="s">
        <v>59</v>
      </c>
      <c r="E40" s="11">
        <v>0</v>
      </c>
    </row>
    <row r="41" spans="1:6" x14ac:dyDescent="0.25">
      <c r="A41" s="5"/>
      <c r="D41" s="2" t="s">
        <v>60</v>
      </c>
      <c r="E41" s="8">
        <f>SUM(E39:E40)</f>
        <v>0</v>
      </c>
    </row>
    <row r="42" spans="1:6" x14ac:dyDescent="0.25">
      <c r="A42" s="5"/>
      <c r="E42" s="14"/>
    </row>
    <row r="43" spans="1:6" x14ac:dyDescent="0.25">
      <c r="A43" s="5">
        <v>10</v>
      </c>
      <c r="B43" s="9" t="s">
        <v>61</v>
      </c>
      <c r="C43" s="9"/>
      <c r="D43" s="9"/>
    </row>
    <row r="44" spans="1:6" x14ac:dyDescent="0.25">
      <c r="B44" s="2" t="s">
        <v>11</v>
      </c>
      <c r="C44" s="2" t="s">
        <v>62</v>
      </c>
      <c r="E44" s="3">
        <f>930000</f>
        <v>930000</v>
      </c>
    </row>
    <row r="45" spans="1:6" x14ac:dyDescent="0.25">
      <c r="B45" s="2" t="s">
        <v>13</v>
      </c>
      <c r="C45" s="2" t="s">
        <v>63</v>
      </c>
      <c r="E45" s="3">
        <f>640000</f>
        <v>640000</v>
      </c>
    </row>
    <row r="46" spans="1:6" x14ac:dyDescent="0.25">
      <c r="B46" s="2" t="s">
        <v>15</v>
      </c>
      <c r="C46" s="2" t="s">
        <v>64</v>
      </c>
      <c r="E46" s="3">
        <f>440000</f>
        <v>440000</v>
      </c>
    </row>
    <row r="47" spans="1:6" x14ac:dyDescent="0.25">
      <c r="B47" s="2" t="s">
        <v>17</v>
      </c>
      <c r="C47" s="2" t="s">
        <v>65</v>
      </c>
      <c r="E47" s="3">
        <f>7485000</f>
        <v>7485000</v>
      </c>
    </row>
    <row r="48" spans="1:6" x14ac:dyDescent="0.25">
      <c r="B48" s="2" t="s">
        <v>19</v>
      </c>
      <c r="C48" s="2" t="s">
        <v>66</v>
      </c>
      <c r="E48" s="3">
        <f>16317259</f>
        <v>16317259</v>
      </c>
    </row>
    <row r="49" spans="1:5" x14ac:dyDescent="0.25">
      <c r="B49" s="2" t="s">
        <v>21</v>
      </c>
      <c r="C49" s="2" t="s">
        <v>67</v>
      </c>
      <c r="E49" s="3">
        <f>2357887</f>
        <v>2357887</v>
      </c>
    </row>
    <row r="50" spans="1:5" x14ac:dyDescent="0.25">
      <c r="B50" s="2" t="s">
        <v>23</v>
      </c>
      <c r="C50" s="2" t="s">
        <v>68</v>
      </c>
      <c r="E50" s="3">
        <f>310765</f>
        <v>310765</v>
      </c>
    </row>
    <row r="51" spans="1:5" x14ac:dyDescent="0.25">
      <c r="B51" s="2" t="s">
        <v>49</v>
      </c>
      <c r="C51" s="2" t="s">
        <v>69</v>
      </c>
      <c r="E51" s="3">
        <f>243109</f>
        <v>243109</v>
      </c>
    </row>
    <row r="52" spans="1:5" x14ac:dyDescent="0.25">
      <c r="B52" s="15" t="s">
        <v>53</v>
      </c>
      <c r="C52" s="2" t="s">
        <v>70</v>
      </c>
      <c r="E52" s="3">
        <v>0</v>
      </c>
    </row>
    <row r="53" spans="1:5" x14ac:dyDescent="0.25">
      <c r="B53" s="15" t="s">
        <v>58</v>
      </c>
      <c r="C53" s="2" t="s">
        <v>71</v>
      </c>
      <c r="E53" s="3">
        <f>1859000</f>
        <v>1859000</v>
      </c>
    </row>
    <row r="54" spans="1:5" x14ac:dyDescent="0.25">
      <c r="B54" s="15" t="s">
        <v>51</v>
      </c>
      <c r="C54" s="2" t="s">
        <v>72</v>
      </c>
      <c r="E54" s="14">
        <f>5000000</f>
        <v>5000000</v>
      </c>
    </row>
    <row r="55" spans="1:5" x14ac:dyDescent="0.25">
      <c r="B55" s="15" t="s">
        <v>73</v>
      </c>
      <c r="C55" s="2" t="s">
        <v>74</v>
      </c>
      <c r="E55" s="14">
        <v>0</v>
      </c>
    </row>
    <row r="56" spans="1:5" x14ac:dyDescent="0.25">
      <c r="B56" s="15" t="s">
        <v>75</v>
      </c>
      <c r="C56" s="2" t="s">
        <v>76</v>
      </c>
      <c r="E56" s="14">
        <f>2056000</f>
        <v>2056000</v>
      </c>
    </row>
    <row r="57" spans="1:5" x14ac:dyDescent="0.25">
      <c r="B57" s="15" t="s">
        <v>77</v>
      </c>
      <c r="C57" s="2" t="s">
        <v>78</v>
      </c>
      <c r="E57" s="11">
        <f>7000000</f>
        <v>7000000</v>
      </c>
    </row>
    <row r="58" spans="1:5" x14ac:dyDescent="0.25">
      <c r="B58" s="15"/>
      <c r="D58" s="2" t="s">
        <v>9</v>
      </c>
      <c r="E58" s="18">
        <f>SUM(E44:E57)</f>
        <v>44639020</v>
      </c>
    </row>
    <row r="59" spans="1:5" x14ac:dyDescent="0.25">
      <c r="B59" s="15"/>
      <c r="E59" s="16"/>
    </row>
    <row r="60" spans="1:5" x14ac:dyDescent="0.25">
      <c r="A60" s="5">
        <v>10</v>
      </c>
      <c r="B60" s="2" t="s">
        <v>79</v>
      </c>
      <c r="E60" s="18">
        <f>360063200</f>
        <v>360063200</v>
      </c>
    </row>
    <row r="62" spans="1:5" x14ac:dyDescent="0.25">
      <c r="D62" s="9" t="s">
        <v>80</v>
      </c>
      <c r="E62" s="8">
        <f>E12+E58+E36+E60</f>
        <v>2332514073</v>
      </c>
    </row>
    <row r="63" spans="1:5" x14ac:dyDescent="0.25">
      <c r="A63" s="2" t="s">
        <v>84</v>
      </c>
      <c r="E63" s="20">
        <f>2332514073</f>
        <v>2332514073</v>
      </c>
    </row>
    <row r="64" spans="1:5" x14ac:dyDescent="0.25">
      <c r="E64" s="21">
        <f>+E62-E63</f>
        <v>0</v>
      </c>
    </row>
    <row r="65" spans="1:5" x14ac:dyDescent="0.25">
      <c r="A65" s="2" t="s">
        <v>81</v>
      </c>
    </row>
    <row r="69" spans="1:5" x14ac:dyDescent="0.25">
      <c r="A69" s="17" t="s">
        <v>82</v>
      </c>
      <c r="E69" s="2"/>
    </row>
    <row r="70" spans="1:5" x14ac:dyDescent="0.25">
      <c r="A70" s="2" t="s">
        <v>83</v>
      </c>
      <c r="E70" s="2"/>
    </row>
  </sheetData>
  <pageMargins left="0.70866141732283472" right="0.70866141732283472" top="0.74803149606299213" bottom="0.74803149606299213" header="0.31496062992125984" footer="0.31496062992125984"/>
  <pageSetup orientation="portrait" horizontalDpi="4294967293" verticalDpi="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cp:lastPrinted>2018-02-22T03:39:38Z</cp:lastPrinted>
  <dcterms:created xsi:type="dcterms:W3CDTF">2018-02-22T02:34:09Z</dcterms:created>
  <dcterms:modified xsi:type="dcterms:W3CDTF">2018-02-22T03:39:41Z</dcterms:modified>
</cp:coreProperties>
</file>