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980"/>
  </bookViews>
  <sheets>
    <sheet name="Sheet2" sheetId="63" r:id="rId1"/>
  </sheets>
  <calcPr calcId="124519"/>
</workbook>
</file>

<file path=xl/calcChain.xml><?xml version="1.0" encoding="utf-8"?>
<calcChain xmlns="http://schemas.openxmlformats.org/spreadsheetml/2006/main">
  <c r="P534" i="63"/>
  <c r="O534"/>
  <c r="N534"/>
  <c r="M534"/>
  <c r="L534"/>
  <c r="K534"/>
  <c r="J534"/>
  <c r="I534"/>
  <c r="H534"/>
  <c r="G534"/>
  <c r="F534"/>
  <c r="E534"/>
  <c r="D534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534" s="1"/>
  <c r="Q411"/>
  <c r="Q410"/>
  <c r="Q409"/>
  <c r="Q408"/>
  <c r="Q407"/>
  <c r="Q406"/>
  <c r="O405"/>
  <c r="L405"/>
  <c r="Q405" s="1"/>
  <c r="H404"/>
  <c r="G404"/>
  <c r="Q404" s="1"/>
  <c r="Q403"/>
  <c r="Q402"/>
  <c r="I401"/>
  <c r="Q401" s="1"/>
  <c r="M400"/>
  <c r="Q400" s="1"/>
  <c r="Q399"/>
  <c r="Q398"/>
  <c r="Q397"/>
  <c r="Q396"/>
  <c r="Q395"/>
  <c r="Q394"/>
  <c r="I393"/>
  <c r="Q393" s="1"/>
  <c r="Q392"/>
  <c r="Q391"/>
  <c r="Q390"/>
  <c r="Q389"/>
  <c r="Q388"/>
  <c r="Q387"/>
  <c r="Q386"/>
  <c r="Q385"/>
  <c r="Q384"/>
  <c r="Q383"/>
  <c r="Q382"/>
  <c r="Q381"/>
  <c r="Q380"/>
  <c r="N379"/>
  <c r="E379"/>
  <c r="Q379" s="1"/>
  <c r="Q378"/>
  <c r="Q377"/>
  <c r="I376"/>
  <c r="Q376" s="1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K357"/>
  <c r="G357"/>
  <c r="Q357" s="1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D335"/>
  <c r="Q335" s="1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O312"/>
  <c r="K312"/>
  <c r="J312"/>
  <c r="D312"/>
  <c r="Q312" s="1"/>
  <c r="Q311"/>
  <c r="P310"/>
  <c r="F310"/>
  <c r="F412" s="1"/>
  <c r="Q309"/>
  <c r="Q308"/>
  <c r="Q307"/>
  <c r="Q306"/>
  <c r="Q305"/>
  <c r="G305"/>
  <c r="Q304"/>
  <c r="I304"/>
  <c r="Q303"/>
  <c r="Q302"/>
  <c r="Q301"/>
  <c r="Q300"/>
  <c r="Q299"/>
  <c r="K298"/>
  <c r="Q298" s="1"/>
  <c r="Q297"/>
  <c r="Q296"/>
  <c r="Q295"/>
  <c r="Q294"/>
  <c r="Q293"/>
  <c r="Q292"/>
  <c r="Q291"/>
  <c r="O290"/>
  <c r="M290"/>
  <c r="Q290" s="1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J272"/>
  <c r="I272"/>
  <c r="Q272" s="1"/>
  <c r="I271"/>
  <c r="Q271" s="1"/>
  <c r="Q270"/>
  <c r="Q269"/>
  <c r="Q268"/>
  <c r="Q267"/>
  <c r="Q266"/>
  <c r="Q265"/>
  <c r="Q264"/>
  <c r="Q263"/>
  <c r="Q262"/>
  <c r="Q261"/>
  <c r="Q260"/>
  <c r="Q259"/>
  <c r="Q258"/>
  <c r="N257"/>
  <c r="M257"/>
  <c r="J257"/>
  <c r="G257"/>
  <c r="Q257" s="1"/>
  <c r="E257"/>
  <c r="Q256"/>
  <c r="Q255"/>
  <c r="Q254"/>
  <c r="Q253"/>
  <c r="Q252"/>
  <c r="Q251"/>
  <c r="Q250"/>
  <c r="Q249"/>
  <c r="Q248"/>
  <c r="Q247"/>
  <c r="Q246"/>
  <c r="Q245"/>
  <c r="Q244"/>
  <c r="O243"/>
  <c r="Q243" s="1"/>
  <c r="Q242"/>
  <c r="Q241"/>
  <c r="Q240"/>
  <c r="Q239"/>
  <c r="Q238"/>
  <c r="Q237"/>
  <c r="Q236"/>
  <c r="Q235"/>
  <c r="Q234"/>
  <c r="Q233"/>
  <c r="Q232"/>
  <c r="Q231"/>
  <c r="E231"/>
  <c r="Q230"/>
  <c r="Q229"/>
  <c r="Q228"/>
  <c r="Q227"/>
  <c r="Q226"/>
  <c r="Q225"/>
  <c r="Q224"/>
  <c r="Q223"/>
  <c r="Q222"/>
  <c r="Q221"/>
  <c r="Q220"/>
  <c r="Q219"/>
  <c r="Q218"/>
  <c r="Q217"/>
  <c r="Q216"/>
  <c r="K215"/>
  <c r="I215"/>
  <c r="Q215" s="1"/>
  <c r="Q214"/>
  <c r="Q213"/>
  <c r="Q212"/>
  <c r="Q211"/>
  <c r="Q210"/>
  <c r="Q209"/>
  <c r="Q208"/>
  <c r="L207"/>
  <c r="J207"/>
  <c r="Q207" s="1"/>
  <c r="Q206"/>
  <c r="Q205"/>
  <c r="Q204"/>
  <c r="Q203"/>
  <c r="Q202"/>
  <c r="E201"/>
  <c r="Q201" s="1"/>
  <c r="Q200"/>
  <c r="Q199"/>
  <c r="Q198"/>
  <c r="Q197"/>
  <c r="Q196"/>
  <c r="Q195"/>
  <c r="Q194"/>
  <c r="Q193"/>
  <c r="Q192"/>
  <c r="Q191"/>
  <c r="G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J159"/>
  <c r="J412" s="1"/>
  <c r="Q158"/>
  <c r="Q157"/>
  <c r="Q156"/>
  <c r="Q155"/>
  <c r="Q154"/>
  <c r="Q153"/>
  <c r="Q152"/>
  <c r="Q151"/>
  <c r="H150"/>
  <c r="Q150" s="1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N122"/>
  <c r="I122"/>
  <c r="Q122" s="1"/>
  <c r="Q121"/>
  <c r="Q120"/>
  <c r="Q119"/>
  <c r="Q118"/>
  <c r="Q117"/>
  <c r="Q116"/>
  <c r="Q115"/>
  <c r="Q114"/>
  <c r="K113"/>
  <c r="I113"/>
  <c r="Q113" s="1"/>
  <c r="Q112"/>
  <c r="D111"/>
  <c r="Q111" s="1"/>
  <c r="Q110"/>
  <c r="Q109"/>
  <c r="Q108"/>
  <c r="Q107"/>
  <c r="Q106"/>
  <c r="Q105"/>
  <c r="Q104"/>
  <c r="Q103"/>
  <c r="G103"/>
  <c r="Q102"/>
  <c r="N101"/>
  <c r="Q101" s="1"/>
  <c r="Q100"/>
  <c r="Q99"/>
  <c r="Q98"/>
  <c r="Q97"/>
  <c r="Q96"/>
  <c r="Q95"/>
  <c r="Q94"/>
  <c r="Q93"/>
  <c r="K93"/>
  <c r="Q92"/>
  <c r="M92"/>
  <c r="Q91"/>
  <c r="Q90"/>
  <c r="Q89"/>
  <c r="Q88"/>
  <c r="Q87"/>
  <c r="Q86"/>
  <c r="Q85"/>
  <c r="Q84"/>
  <c r="Q83"/>
  <c r="Q82"/>
  <c r="Q81"/>
  <c r="Q80"/>
  <c r="M79"/>
  <c r="E79"/>
  <c r="Q79" s="1"/>
  <c r="D79"/>
  <c r="Q78"/>
  <c r="Q77"/>
  <c r="Q76"/>
  <c r="Q75"/>
  <c r="Q74"/>
  <c r="Q73"/>
  <c r="Q72"/>
  <c r="Q71"/>
  <c r="Q70"/>
  <c r="Q69"/>
  <c r="Q68"/>
  <c r="Q67"/>
  <c r="Q66"/>
  <c r="Q65"/>
  <c r="Q64"/>
  <c r="I64"/>
  <c r="Q63"/>
  <c r="Q62"/>
  <c r="Q61"/>
  <c r="Q60"/>
  <c r="Q59"/>
  <c r="Q58"/>
  <c r="Q57"/>
  <c r="Q56"/>
  <c r="Q55"/>
  <c r="M54"/>
  <c r="M412" s="1"/>
  <c r="L54"/>
  <c r="H54"/>
  <c r="H412" s="1"/>
  <c r="G54"/>
  <c r="G412" s="1"/>
  <c r="Q53"/>
  <c r="Q52"/>
  <c r="Q51"/>
  <c r="E51"/>
  <c r="Q50"/>
  <c r="O50"/>
  <c r="Q49"/>
  <c r="Q48"/>
  <c r="Q47"/>
  <c r="Q46"/>
  <c r="Q45"/>
  <c r="Q44"/>
  <c r="Q43"/>
  <c r="Q42"/>
  <c r="Q41"/>
  <c r="Q40"/>
  <c r="Q39"/>
  <c r="Q38"/>
  <c r="Q37"/>
  <c r="Q36"/>
  <c r="P35"/>
  <c r="N35"/>
  <c r="N412" s="1"/>
  <c r="K35"/>
  <c r="K412" s="1"/>
  <c r="D35"/>
  <c r="Q35" s="1"/>
  <c r="Q34"/>
  <c r="Q33"/>
  <c r="I32"/>
  <c r="I412" s="1"/>
  <c r="E32"/>
  <c r="E412" s="1"/>
  <c r="L31"/>
  <c r="D31"/>
  <c r="D412" s="1"/>
  <c r="Q30"/>
  <c r="Q29"/>
  <c r="Q28"/>
  <c r="Q27"/>
  <c r="Q26"/>
  <c r="Q25"/>
  <c r="Q24"/>
  <c r="Q23"/>
  <c r="Q22"/>
  <c r="Q21"/>
  <c r="Q20"/>
  <c r="Q19"/>
  <c r="Q18"/>
  <c r="P17"/>
  <c r="P412" s="1"/>
  <c r="O17"/>
  <c r="Q17" s="1"/>
  <c r="Q16"/>
  <c r="Q15"/>
  <c r="Q14"/>
  <c r="Q13"/>
  <c r="O12"/>
  <c r="O412" s="1"/>
  <c r="L12"/>
  <c r="L412" s="1"/>
  <c r="Q11"/>
  <c r="Q10"/>
  <c r="Q9"/>
  <c r="Q8"/>
  <c r="Q7"/>
  <c r="Q12" l="1"/>
  <c r="Q32"/>
  <c r="Q54"/>
  <c r="Q159"/>
  <c r="Q310"/>
  <c r="Q31"/>
  <c r="Q412" s="1"/>
</calcChain>
</file>

<file path=xl/sharedStrings.xml><?xml version="1.0" encoding="utf-8"?>
<sst xmlns="http://schemas.openxmlformats.org/spreadsheetml/2006/main" count="1225" uniqueCount="694">
  <si>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</si>
  <si>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</si>
  <si>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</si>
  <si>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</si>
  <si>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</si>
  <si>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</si>
  <si>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</si>
  <si>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</si>
  <si>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</si>
  <si>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</si>
  <si>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</si>
  <si>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</si>
  <si>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</si>
  <si>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</si>
  <si>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</si>
  <si>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Januari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</si>
  <si>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</si>
  <si>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</si>
  <si>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</si>
  <si>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</si>
  <si>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</si>
  <si>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</si>
  <si>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</si>
  <si>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</si>
  <si>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</si>
  <si>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</si>
  <si>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</si>
  <si>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</si>
  <si>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</si>
  <si>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</si>
  <si>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</si>
  <si>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</si>
  <si>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</si>
  <si>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</si>
  <si>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</si>
  <si>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</si>
  <si>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</si>
  <si>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</si>
  <si>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</si>
  <si>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</si>
  <si>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</si>
  <si>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</si>
  <si>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</si>
  <si>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</si>
  <si>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</si>
  <si>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</si>
  <si>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</si>
  <si>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</si>
  <si>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</si>
  <si>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</si>
  <si>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</si>
  <si>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</si>
  <si>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</si>
  <si>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</si>
  <si>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</si>
  <si>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</si>
  <si>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</si>
  <si>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</si>
  <si>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</si>
  <si>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</si>
  <si>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</si>
  <si>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</si>
  <si>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</si>
  <si>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</si>
  <si>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</si>
  <si>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</si>
  <si>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</si>
  <si>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</si>
  <si>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</si>
  <si>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</si>
  <si>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</si>
  <si>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</si>
  <si>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</si>
  <si>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</si>
  <si>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</si>
  <si>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</si>
  <si>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</si>
  <si>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</si>
  <si>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</si>
  <si>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</si>
  <si>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</si>
  <si>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</si>
  <si>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</si>
  <si>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</si>
  <si>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</si>
  <si>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</si>
  <si>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</si>
  <si>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</si>
  <si>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</si>
  <si>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</si>
  <si>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</si>
  <si>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</si>
  <si>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</si>
  <si>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</si>
  <si>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</si>
  <si>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</si>
  <si>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</si>
  <si>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</si>
  <si>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</si>
  <si>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</si>
  <si>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</si>
  <si>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</si>
  <si>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</si>
  <si>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</si>
  <si>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</si>
  <si>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</si>
  <si>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</si>
  <si>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</si>
  <si>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</si>
  <si>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</si>
  <si>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</si>
  <si>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</si>
  <si>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</si>
  <si>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</si>
  <si>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</si>
  <si>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</si>
  <si>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</si>
  <si>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</si>
  <si>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</si>
  <si>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</si>
  <si>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</si>
  <si>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</si>
  <si>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</si>
  <si>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</si>
  <si>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</si>
  <si>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</si>
  <si>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</si>
  <si>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</si>
  <si>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</si>
  <si>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</si>
  <si>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</si>
  <si>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</si>
  <si>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</si>
  <si>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</si>
  <si>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</si>
  <si>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</si>
  <si>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</si>
  <si>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</si>
  <si>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</si>
  <si>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</si>
  <si>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</si>
  <si>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</si>
  <si>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</si>
  <si>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</si>
  <si>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</si>
  <si>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</si>
  <si>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</si>
  <si>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</si>
  <si>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</si>
  <si>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</si>
  <si>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</si>
  <si>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</si>
  <si>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</si>
  <si>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</si>
  <si>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</si>
  <si>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</si>
  <si>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</si>
  <si>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</si>
  <si>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</si>
  <si>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</si>
  <si>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</si>
  <si>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</si>
  <si>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</si>
  <si>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</si>
  <si>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</si>
  <si>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</si>
  <si>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</si>
  <si>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</si>
  <si>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</si>
  <si>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</si>
  <si>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</si>
  <si>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</si>
  <si>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</si>
  <si>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</si>
  <si>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</si>
  <si>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</si>
  <si>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</si>
  <si>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</si>
  <si>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</si>
  <si>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</si>
  <si>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</si>
  <si>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</si>
  <si>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</si>
  <si>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</si>
  <si>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</si>
  <si>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</si>
  <si>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</si>
  <si>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</si>
  <si>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</si>
  <si>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</si>
  <si>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</si>
  <si>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</si>
  <si>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</si>
  <si>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</si>
  <si>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</si>
  <si>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</si>
  <si>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</si>
  <si>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</si>
  <si>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</si>
  <si>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</si>
  <si>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</si>
  <si>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</si>
  <si>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</si>
  <si>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</si>
  <si>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</si>
  <si>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</si>
  <si>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</si>
  <si>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</si>
  <si>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</si>
  <si>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</si>
  <si>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</si>
  <si>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</si>
  <si>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</si>
  <si>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</si>
  <si>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</si>
  <si>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</si>
  <si>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</si>
  <si>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</si>
  <si>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</si>
  <si>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</si>
  <si>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</si>
  <si>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</si>
  <si>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</si>
  <si>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</si>
  <si>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</si>
  <si>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</si>
  <si>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</si>
  <si>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</si>
  <si>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</si>
  <si>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</si>
  <si>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</si>
  <si>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</si>
  <si>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</si>
  <si>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</si>
  <si>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</si>
  <si>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</si>
  <si>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</si>
  <si>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</si>
  <si>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</si>
  <si>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</si>
  <si>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</si>
  <si>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</si>
  <si>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</si>
  <si>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</si>
  <si>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</si>
  <si>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</si>
  <si>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</si>
  <si>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</si>
  <si>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</si>
  <si>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</si>
  <si>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</si>
  <si>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</si>
  <si>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</si>
  <si>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</si>
  <si>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</si>
  <si>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</si>
  <si>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</si>
  <si>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</si>
  <si>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</si>
  <si>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</si>
  <si>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</si>
  <si>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</si>
  <si>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</si>
  <si>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</si>
  <si>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</si>
  <si>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</si>
  <si>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</si>
  <si>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</si>
  <si>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</si>
  <si>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</si>
  <si>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</si>
  <si>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</si>
  <si>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</si>
  <si>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</si>
  <si>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</si>
  <si>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</si>
  <si>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</si>
  <si>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</si>
  <si>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</si>
  <si>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</si>
  <si>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</si>
  <si>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</si>
  <si>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</si>
  <si>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</si>
  <si>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</si>
  <si>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</si>
  <si>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</si>
  <si>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</si>
  <si>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</si>
  <si>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</si>
  <si>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</si>
  <si>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</si>
  <si>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</si>
  <si>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</si>
  <si>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</si>
  <si>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</si>
  <si>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</si>
  <si>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</si>
  <si>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</si>
  <si>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</si>
  <si>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</si>
  <si>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</si>
  <si>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</si>
  <si>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</si>
  <si>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</si>
  <si>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</si>
  <si>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</si>
  <si>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</si>
  <si>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</si>
  <si>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</si>
  <si>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</si>
  <si>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</si>
  <si>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</si>
  <si>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</si>
  <si>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</si>
  <si>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</si>
  <si>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</si>
  <si>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</si>
  <si>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</si>
  <si>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</si>
  <si>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</si>
  <si>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</si>
  <si>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</si>
  <si>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</si>
  <si>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</si>
  <si>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</si>
  <si>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</si>
  <si>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</si>
  <si>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</si>
  <si>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</si>
  <si>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</si>
  <si>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</si>
  <si>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</si>
  <si>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</si>
  <si>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</si>
  <si>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</si>
  <si>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</si>
  <si>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</si>
  <si>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</si>
  <si>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</si>
  <si>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</si>
  <si>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</si>
  <si>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</si>
  <si>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</si>
  <si>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</si>
  <si>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</si>
  <si>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</si>
  <si>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</si>
  <si>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</si>
  <si>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</si>
  <si>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</si>
  <si>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</si>
  <si>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</si>
  <si>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</si>
  <si>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</si>
  <si>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</si>
  <si>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</si>
  <si>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</si>
  <si>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</si>
  <si>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</si>
  <si>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</si>
  <si>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</si>
  <si>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</si>
  <si>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</si>
  <si>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</si>
  <si>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</si>
  <si>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</si>
  <si>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</si>
  <si>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</si>
  <si>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</si>
  <si>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</si>
  <si>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</si>
  <si>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</si>
  <si>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</si>
  <si>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</si>
  <si>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</si>
  <si>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</si>
  <si>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</si>
  <si>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</si>
  <si>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</si>
  <si>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</si>
  <si>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</si>
  <si>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</si>
  <si>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</si>
  <si>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</si>
  <si>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</si>
  <si>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</si>
  <si>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</si>
  <si>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</si>
  <si>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</si>
  <si>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</si>
  <si>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</si>
  <si>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</si>
  <si>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</si>
  <si>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</si>
  <si>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</si>
  <si>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</si>
  <si>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</si>
  <si>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</si>
  <si>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</si>
  <si>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</si>
  <si>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</si>
  <si>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</si>
  <si>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</si>
  <si>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</si>
  <si>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</si>
  <si>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</si>
  <si>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</si>
  <si>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</si>
  <si>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</si>
  <si>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</si>
  <si>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</si>
  <si>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</si>
  <si>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</si>
  <si>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</si>
  <si>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</si>
  <si>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</si>
  <si>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</si>
  <si>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</si>
  <si>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</si>
  <si>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</si>
  <si>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</si>
  <si>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</si>
  <si>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</si>
  <si>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</si>
  <si>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</si>
  <si>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</si>
  <si>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</si>
  <si>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</si>
  <si>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</si>
  <si>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</si>
  <si>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</si>
  <si>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</si>
  <si>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</si>
  <si>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</si>
  <si>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</si>
  <si>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</si>
  <si>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</si>
  <si>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</si>
  <si>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</si>
  <si>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</si>
  <si>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</si>
  <si>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</si>
  <si>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</si>
  <si>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</si>
  <si>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</si>
  <si>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</si>
  <si>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</si>
  <si>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</si>
  <si>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</si>
  <si>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</si>
  <si>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</si>
  <si>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</si>
  <si>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</si>
  <si>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</si>
  <si>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</si>
  <si>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</si>
  <si>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</si>
  <si>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</si>
  <si>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</si>
  <si>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</si>
  <si>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</si>
  <si>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</si>
  <si>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</si>
  <si>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</si>
  <si>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</si>
  <si>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</si>
  <si>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</si>
  <si>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</si>
  <si>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</si>
  <si>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</si>
  <si>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</si>
  <si>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</si>
  <si>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</si>
  <si>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</si>
  <si>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</si>
  <si>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</si>
  <si>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</si>
  <si>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</si>
  <si>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</si>
  <si>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</si>
  <si>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</si>
  <si>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</si>
  <si>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</si>
  <si>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</si>
  <si>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</si>
  <si>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</si>
  <si>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</si>
  <si>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</si>
  <si>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</si>
  <si>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</si>
  <si>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</si>
  <si>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</si>
  <si>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</si>
  <si>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</si>
  <si>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</si>
  <si>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</si>
  <si>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</si>
  <si>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</si>
  <si>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</si>
  <si>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</si>
  <si>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</si>
  <si>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</si>
  <si>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</si>
  <si>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</si>
  <si>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</si>
  <si>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</si>
  <si>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</si>
  <si>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</si>
  <si>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</si>
  <si>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</si>
  <si>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</si>
  <si>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</si>
  <si>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</si>
  <si>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</si>
  <si>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</si>
  <si>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</si>
  <si>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</si>
  <si>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</si>
  <si>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</si>
  <si>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</si>
  <si>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</si>
  <si>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</si>
  <si>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</si>
  <si>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</si>
  <si>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</si>
  <si>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</si>
  <si>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</si>
  <si>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</si>
  <si>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</si>
  <si>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</si>
  <si>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</si>
  <si>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</si>
  <si>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</si>
  <si>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</si>
  <si>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</si>
  <si>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</si>
  <si>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</si>
  <si>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</si>
  <si>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</si>
  <si>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</si>
  <si>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</si>
  <si>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</si>
  <si>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</si>
  <si>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</si>
  <si>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</si>
  <si>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</si>
  <si>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</si>
  <si>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</si>
  <si>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</si>
  <si>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</si>
  <si>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</si>
  <si>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</si>
  <si>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</si>
  <si>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</si>
  <si>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</si>
  <si>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</si>
  <si>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</si>
  <si>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</si>
  <si>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</si>
  <si>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</si>
  <si>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</si>
  <si>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</si>
  <si>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</si>
  <si>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</si>
  <si>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</si>
  <si>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</si>
  <si>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</si>
  <si>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</si>
  <si>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</si>
  <si>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</si>
  <si>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</si>
  <si>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</si>
  <si>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</si>
  <si>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</si>
  <si>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</si>
  <si>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</si>
  <si>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</si>
  <si>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</si>
  <si>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</si>
  <si>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</si>
  <si>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</si>
  <si>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</si>
  <si>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</si>
  <si>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</si>
  <si>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</si>
  <si>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</si>
  <si>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</si>
  <si>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</si>
  <si>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</si>
  <si>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</si>
  <si>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</si>
  <si>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</si>
  <si>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</si>
  <si>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</si>
  <si>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</si>
  <si>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</si>
  <si>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</si>
  <si>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</si>
  <si>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</si>
  <si>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</si>
  <si>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</si>
  <si>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</si>
  <si>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</si>
  <si>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</si>
  <si>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</si>
  <si>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</si>
  <si>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</si>
  <si>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</si>
  <si>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</si>
  <si>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</si>
  <si>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</si>
  <si>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</si>
  <si>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</si>
  <si>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</si>
  <si>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</si>
  <si>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</si>
  <si>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</si>
  <si>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</si>
  <si>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</si>
  <si>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</si>
  <si>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</si>
  <si>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</si>
  <si>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</si>
  <si>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</si>
  <si>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</si>
  <si>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</si>
  <si>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</si>
  <si>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</si>
  <si>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</si>
  <si>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</si>
  <si>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</si>
  <si>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</si>
  <si>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</si>
  <si>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</si>
  <si>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</si>
  <si>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</si>
  <si>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</si>
  <si>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</si>
  <si>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</si>
  <si>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</si>
  <si>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</si>
  <si>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</si>
  <si>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</si>
  <si>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</si>
  <si>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</si>
  <si>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</si>
  <si>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</si>
  <si>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</si>
  <si>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</si>
  <si>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</si>
  <si>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DORIS TJITARSO</t>
  </si>
  <si>
    <t>990578</t>
  </si>
  <si>
    <t>Jumlah</t>
  </si>
  <si>
    <t>NB : Jumlah debet pinjaman belanja Toko OMI  tgl 2- 18 Jan 2018 Sebesar Rp.14.225.400</t>
  </si>
  <si>
    <t>PENJUALAN NUGGET</t>
  </si>
  <si>
    <t>VERY MARDA J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</si>
  <si>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</si>
  <si>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</si>
  <si>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</si>
  <si>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</si>
  <si>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</si>
  <si>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</si>
  <si>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</si>
  <si>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</si>
  <si>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</si>
  <si>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</si>
  <si>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</si>
  <si>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</si>
  <si>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</si>
  <si>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</si>
  <si>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</si>
  <si>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</si>
  <si>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</si>
  <si>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</si>
  <si>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</si>
  <si>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</si>
  <si>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</si>
  <si>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</si>
  <si>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</si>
  <si>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</si>
  <si>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</si>
  <si>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</si>
  <si>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</si>
  <si>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</si>
  <si>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</si>
  <si>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</si>
  <si>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</si>
  <si>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</si>
  <si>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</si>
  <si>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>NB : Jumlah debet pinjaman  Penjualan Nuget tgl 2-18 Jan 2018 Sebesar Rp.519,000,-</t>
  </si>
  <si>
    <t xml:space="preserve">Pembuat,             </t>
  </si>
  <si>
    <t xml:space="preserve">Irmala Y      </t>
  </si>
  <si>
    <t>Surabaya,19 Januari 2018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</si>
</sst>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sz val="12"/>
      <color rgb="FFC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4" fillId="2" borderId="3" xfId="3" applyNumberFormat="1" applyFont="1" applyFill="1" applyBorder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4" fillId="2" borderId="3" xfId="3" quotePrefix="1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5" fillId="2" borderId="0" xfId="0" applyFont="1" applyFill="1"/>
    <xf numFmtId="3" fontId="5" fillId="2" borderId="0" xfId="3" applyNumberFormat="1" applyFont="1" applyFill="1"/>
    <xf numFmtId="0" fontId="5" fillId="2" borderId="0" xfId="3" applyFont="1" applyFill="1" applyAlignment="1">
      <alignment horizontal="left"/>
    </xf>
    <xf numFmtId="0" fontId="5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41" fontId="5" fillId="2" borderId="3" xfId="3" applyNumberFormat="1" applyFont="1" applyFill="1" applyBorder="1"/>
    <xf numFmtId="0" fontId="3" fillId="2" borderId="0" xfId="3" applyFont="1" applyFill="1" applyBorder="1"/>
    <xf numFmtId="3" fontId="5" fillId="2" borderId="2" xfId="3" applyNumberFormat="1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45"/>
  <sheetViews>
    <sheetView tabSelected="1" topLeftCell="K1" workbookViewId="0">
      <selection sqref="A1:T545"/>
    </sheetView>
  </sheetViews>
  <sheetFormatPr defaultRowHeight="15.75"/>
  <cols>
    <col min="1" max="1" width="9.140625" style="4"/>
    <col min="2" max="2" width="27.42578125" style="4" customWidth="1"/>
    <col min="3" max="3" width="9.140625" style="4"/>
    <col min="4" max="4" width="12.7109375" style="4" customWidth="1"/>
    <col min="5" max="5" width="10.42578125" style="4" customWidth="1"/>
    <col min="6" max="6" width="11.28515625" style="4" customWidth="1"/>
    <col min="7" max="7" width="10.7109375" style="4" customWidth="1"/>
    <col min="8" max="8" width="11.28515625" style="4" customWidth="1"/>
    <col min="9" max="9" width="9.7109375" style="4" customWidth="1"/>
    <col min="10" max="10" width="10.42578125" style="4" customWidth="1"/>
    <col min="11" max="11" width="11" style="4" customWidth="1"/>
    <col min="12" max="12" width="14.42578125" style="4" customWidth="1"/>
    <col min="13" max="13" width="13.28515625" style="4" customWidth="1"/>
    <col min="14" max="14" width="15" style="4" customWidth="1"/>
    <col min="15" max="15" width="15.140625" style="4" customWidth="1"/>
    <col min="16" max="16" width="13.42578125" style="4" customWidth="1"/>
    <col min="17" max="17" width="12" style="4" customWidth="1"/>
    <col min="18" max="18" width="21.7109375" style="4" customWidth="1"/>
    <col min="19" max="16384" width="9.140625" style="4"/>
  </cols>
  <sheetData>
    <row r="1" spans="1:20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 t="s">
        <v>14</v>
      </c>
    </row>
    <row r="3" spans="1:20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20">
      <c r="A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0">
      <c r="A5" s="10" t="s">
        <v>17</v>
      </c>
      <c r="B5" s="10" t="s">
        <v>0</v>
      </c>
      <c r="C5" s="10" t="s">
        <v>1</v>
      </c>
      <c r="D5" s="11">
        <v>43102</v>
      </c>
      <c r="E5" s="11">
        <v>43103</v>
      </c>
      <c r="F5" s="11">
        <v>43104</v>
      </c>
      <c r="G5" s="11">
        <v>43105</v>
      </c>
      <c r="H5" s="11">
        <v>43108</v>
      </c>
      <c r="I5" s="11">
        <v>43109</v>
      </c>
      <c r="J5" s="11">
        <v>43110</v>
      </c>
      <c r="K5" s="11">
        <v>43111</v>
      </c>
      <c r="L5" s="11">
        <v>43112</v>
      </c>
      <c r="M5" s="11">
        <v>43115</v>
      </c>
      <c r="N5" s="11">
        <v>43116</v>
      </c>
      <c r="O5" s="11">
        <v>43117</v>
      </c>
      <c r="P5" s="11">
        <v>43118</v>
      </c>
      <c r="Q5" s="12" t="s">
        <v>2</v>
      </c>
      <c r="R5" s="10" t="s">
        <v>18</v>
      </c>
      <c r="S5" s="10" t="s">
        <v>3</v>
      </c>
      <c r="T5" s="10" t="s">
        <v>19</v>
      </c>
    </row>
    <row r="6" spans="1:20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3"/>
      <c r="S6" s="13" t="s">
        <v>4</v>
      </c>
      <c r="T6" s="13"/>
    </row>
    <row r="7" spans="1:20">
      <c r="A7" s="14">
        <v>1</v>
      </c>
      <c r="B7" s="15" t="s">
        <v>20</v>
      </c>
      <c r="C7" s="14" t="s">
        <v>21</v>
      </c>
      <c r="D7" s="16"/>
      <c r="E7" s="16">
        <v>63800</v>
      </c>
      <c r="F7" s="16"/>
      <c r="G7" s="16"/>
      <c r="H7" s="16"/>
      <c r="I7" s="16"/>
      <c r="J7" s="16"/>
      <c r="K7" s="16"/>
      <c r="L7" s="16"/>
      <c r="M7" s="16"/>
      <c r="N7" s="16"/>
      <c r="O7" s="16">
        <v>46600</v>
      </c>
      <c r="P7" s="16"/>
      <c r="Q7" s="17">
        <f t="shared" ref="Q7:Q70" si="0">SUM(D7:P7)</f>
        <v>110400</v>
      </c>
      <c r="R7" s="18" t="s">
        <v>22</v>
      </c>
      <c r="S7" s="19"/>
      <c r="T7" s="19"/>
    </row>
    <row r="8" spans="1:20">
      <c r="A8" s="14">
        <v>2</v>
      </c>
      <c r="B8" s="15" t="s">
        <v>23</v>
      </c>
      <c r="C8" s="20" t="s">
        <v>24</v>
      </c>
      <c r="D8" s="16"/>
      <c r="E8" s="16"/>
      <c r="F8" s="16"/>
      <c r="G8" s="16">
        <v>21000</v>
      </c>
      <c r="H8" s="16"/>
      <c r="I8" s="16"/>
      <c r="J8" s="16"/>
      <c r="K8" s="16"/>
      <c r="L8" s="16"/>
      <c r="M8" s="16"/>
      <c r="N8" s="16"/>
      <c r="O8" s="16"/>
      <c r="P8" s="16"/>
      <c r="Q8" s="17">
        <f t="shared" si="0"/>
        <v>21000</v>
      </c>
      <c r="R8" s="18" t="s">
        <v>22</v>
      </c>
      <c r="S8" s="19"/>
      <c r="T8" s="19"/>
    </row>
    <row r="9" spans="1:20">
      <c r="A9" s="14">
        <v>3</v>
      </c>
      <c r="B9" s="15" t="s">
        <v>25</v>
      </c>
      <c r="C9" s="20" t="s">
        <v>26</v>
      </c>
      <c r="D9" s="16"/>
      <c r="E9" s="16"/>
      <c r="F9" s="16"/>
      <c r="G9" s="16">
        <v>22600</v>
      </c>
      <c r="H9" s="16">
        <v>11000</v>
      </c>
      <c r="I9" s="16"/>
      <c r="J9" s="16"/>
      <c r="K9" s="16"/>
      <c r="L9" s="16"/>
      <c r="M9" s="16"/>
      <c r="N9" s="16">
        <v>31100</v>
      </c>
      <c r="O9" s="16"/>
      <c r="P9" s="16"/>
      <c r="Q9" s="17">
        <f t="shared" si="0"/>
        <v>64700</v>
      </c>
      <c r="R9" s="18" t="s">
        <v>22</v>
      </c>
      <c r="S9" s="19"/>
      <c r="T9" s="19"/>
    </row>
    <row r="10" spans="1:20">
      <c r="A10" s="14">
        <v>4</v>
      </c>
      <c r="B10" s="15" t="s">
        <v>27</v>
      </c>
      <c r="C10" s="20" t="s">
        <v>28</v>
      </c>
      <c r="D10" s="16"/>
      <c r="E10" s="16"/>
      <c r="F10" s="16"/>
      <c r="G10" s="16"/>
      <c r="H10" s="16"/>
      <c r="I10" s="16">
        <v>78500</v>
      </c>
      <c r="J10" s="16"/>
      <c r="K10" s="16"/>
      <c r="L10" s="16"/>
      <c r="M10" s="16">
        <v>47800</v>
      </c>
      <c r="N10" s="16"/>
      <c r="O10" s="16"/>
      <c r="P10" s="16"/>
      <c r="Q10" s="17">
        <f t="shared" si="0"/>
        <v>126300</v>
      </c>
      <c r="R10" s="18" t="s">
        <v>22</v>
      </c>
      <c r="S10" s="19"/>
      <c r="T10" s="19"/>
    </row>
    <row r="11" spans="1:20">
      <c r="A11" s="14">
        <v>5</v>
      </c>
      <c r="B11" s="15" t="s">
        <v>29</v>
      </c>
      <c r="C11" s="14" t="s">
        <v>30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>
        <f t="shared" si="0"/>
        <v>0</v>
      </c>
      <c r="R11" s="18" t="s">
        <v>22</v>
      </c>
      <c r="S11" s="19"/>
      <c r="T11" s="19"/>
    </row>
    <row r="12" spans="1:20">
      <c r="A12" s="14">
        <v>6</v>
      </c>
      <c r="B12" s="15" t="s">
        <v>31</v>
      </c>
      <c r="C12" s="14" t="s">
        <v>32</v>
      </c>
      <c r="D12" s="16"/>
      <c r="E12" s="16"/>
      <c r="F12" s="16"/>
      <c r="G12" s="16"/>
      <c r="H12" s="16">
        <v>26600</v>
      </c>
      <c r="I12" s="16"/>
      <c r="J12" s="16"/>
      <c r="K12" s="16"/>
      <c r="L12" s="16">
        <f>38800-100</f>
        <v>38700</v>
      </c>
      <c r="M12" s="16"/>
      <c r="N12" s="16"/>
      <c r="O12" s="16">
        <f>59800+21000</f>
        <v>80800</v>
      </c>
      <c r="P12" s="16"/>
      <c r="Q12" s="17">
        <f t="shared" si="0"/>
        <v>146100</v>
      </c>
      <c r="R12" s="18" t="s">
        <v>22</v>
      </c>
      <c r="S12" s="19"/>
      <c r="T12" s="19"/>
    </row>
    <row r="13" spans="1:20">
      <c r="A13" s="14">
        <v>7</v>
      </c>
      <c r="B13" s="15" t="s">
        <v>33</v>
      </c>
      <c r="C13" s="14" t="s">
        <v>34</v>
      </c>
      <c r="D13" s="16"/>
      <c r="E13" s="16">
        <v>47700</v>
      </c>
      <c r="F13" s="16"/>
      <c r="G13" s="16"/>
      <c r="H13" s="16"/>
      <c r="I13" s="16">
        <v>42500</v>
      </c>
      <c r="J13" s="16"/>
      <c r="K13" s="16"/>
      <c r="L13" s="16"/>
      <c r="M13" s="16"/>
      <c r="N13" s="16"/>
      <c r="O13" s="16"/>
      <c r="P13" s="16">
        <v>16500</v>
      </c>
      <c r="Q13" s="17">
        <f t="shared" si="0"/>
        <v>106700</v>
      </c>
      <c r="R13" s="18" t="s">
        <v>22</v>
      </c>
      <c r="S13" s="19"/>
      <c r="T13" s="19"/>
    </row>
    <row r="14" spans="1:20">
      <c r="A14" s="14">
        <v>8</v>
      </c>
      <c r="B14" s="15" t="s">
        <v>35</v>
      </c>
      <c r="C14" s="20" t="s">
        <v>36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>
        <f t="shared" si="0"/>
        <v>0</v>
      </c>
      <c r="R14" s="18" t="s">
        <v>22</v>
      </c>
      <c r="S14" s="19"/>
      <c r="T14" s="19"/>
    </row>
    <row r="15" spans="1:20">
      <c r="A15" s="14">
        <v>9</v>
      </c>
      <c r="B15" s="15" t="s">
        <v>37</v>
      </c>
      <c r="C15" s="20" t="s">
        <v>38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>
        <f t="shared" si="0"/>
        <v>0</v>
      </c>
      <c r="R15" s="18" t="s">
        <v>22</v>
      </c>
      <c r="S15" s="19"/>
      <c r="T15" s="19"/>
    </row>
    <row r="16" spans="1:20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>
        <f t="shared" si="0"/>
        <v>0</v>
      </c>
      <c r="R16" s="18" t="s">
        <v>22</v>
      </c>
      <c r="S16" s="19"/>
      <c r="T16" s="19"/>
    </row>
    <row r="17" spans="1:20">
      <c r="A17" s="14">
        <v>11</v>
      </c>
      <c r="B17" s="15" t="s">
        <v>41</v>
      </c>
      <c r="C17" s="14" t="s">
        <v>42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f>10300+117100-11050+46600-4050+47800-6050</f>
        <v>200650</v>
      </c>
      <c r="P17" s="16">
        <f>182500-20050</f>
        <v>162450</v>
      </c>
      <c r="Q17" s="17">
        <f t="shared" si="0"/>
        <v>363100</v>
      </c>
      <c r="R17" s="18" t="s">
        <v>22</v>
      </c>
      <c r="S17" s="19"/>
      <c r="T17" s="19"/>
    </row>
    <row r="18" spans="1:20">
      <c r="A18" s="14">
        <v>12</v>
      </c>
      <c r="B18" s="15" t="s">
        <v>43</v>
      </c>
      <c r="C18" s="14" t="s">
        <v>44</v>
      </c>
      <c r="D18" s="16"/>
      <c r="E18" s="16">
        <v>17100</v>
      </c>
      <c r="F18" s="16"/>
      <c r="G18" s="16"/>
      <c r="H18" s="16"/>
      <c r="I18" s="16">
        <v>12800</v>
      </c>
      <c r="J18" s="16"/>
      <c r="K18" s="16"/>
      <c r="L18" s="16"/>
      <c r="M18" s="16"/>
      <c r="N18" s="16"/>
      <c r="O18" s="16">
        <v>20100</v>
      </c>
      <c r="P18" s="16"/>
      <c r="Q18" s="17">
        <f t="shared" si="0"/>
        <v>50000</v>
      </c>
      <c r="R18" s="18" t="s">
        <v>22</v>
      </c>
      <c r="S18" s="19"/>
      <c r="T18" s="19"/>
    </row>
    <row r="19" spans="1:20">
      <c r="A19" s="14">
        <v>13</v>
      </c>
      <c r="B19" s="15" t="s">
        <v>45</v>
      </c>
      <c r="C19" s="20" t="s">
        <v>46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>
        <f t="shared" si="0"/>
        <v>0</v>
      </c>
      <c r="R19" s="18" t="s">
        <v>22</v>
      </c>
      <c r="S19" s="19"/>
      <c r="T19" s="19"/>
    </row>
    <row r="20" spans="1:20">
      <c r="A20" s="14">
        <v>14</v>
      </c>
      <c r="B20" s="15" t="s">
        <v>47</v>
      </c>
      <c r="C20" s="14" t="s">
        <v>48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>
        <f t="shared" si="0"/>
        <v>0</v>
      </c>
      <c r="R20" s="18" t="s">
        <v>22</v>
      </c>
      <c r="S20" s="19"/>
      <c r="T20" s="19"/>
    </row>
    <row r="21" spans="1:20">
      <c r="A21" s="14">
        <v>15</v>
      </c>
      <c r="B21" s="15" t="s">
        <v>49</v>
      </c>
      <c r="C21" s="14" t="s">
        <v>50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>
        <f t="shared" si="0"/>
        <v>0</v>
      </c>
      <c r="R21" s="18" t="s">
        <v>22</v>
      </c>
      <c r="S21" s="19"/>
      <c r="T21" s="19"/>
    </row>
    <row r="22" spans="1:20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>
        <f t="shared" si="0"/>
        <v>0</v>
      </c>
      <c r="R22" s="18" t="s">
        <v>22</v>
      </c>
      <c r="S22" s="19"/>
      <c r="T22" s="19"/>
    </row>
    <row r="23" spans="1:20">
      <c r="A23" s="14">
        <v>17</v>
      </c>
      <c r="B23" s="15" t="s">
        <v>53</v>
      </c>
      <c r="C23" s="14" t="s">
        <v>54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>
        <f t="shared" si="0"/>
        <v>0</v>
      </c>
      <c r="R23" s="18" t="s">
        <v>22</v>
      </c>
      <c r="S23" s="19"/>
      <c r="T23" s="19"/>
    </row>
    <row r="24" spans="1:20">
      <c r="A24" s="14">
        <v>18</v>
      </c>
      <c r="B24" s="15" t="s">
        <v>55</v>
      </c>
      <c r="C24" s="20" t="s">
        <v>56</v>
      </c>
      <c r="D24" s="16"/>
      <c r="E24" s="16"/>
      <c r="F24" s="16"/>
      <c r="G24" s="16"/>
      <c r="H24" s="16"/>
      <c r="I24" s="16"/>
      <c r="J24" s="16"/>
      <c r="K24" s="16"/>
      <c r="L24" s="16"/>
      <c r="M24" s="16">
        <v>85500</v>
      </c>
      <c r="N24" s="16"/>
      <c r="O24" s="16"/>
      <c r="P24" s="16"/>
      <c r="Q24" s="17">
        <f t="shared" si="0"/>
        <v>85500</v>
      </c>
      <c r="R24" s="18" t="s">
        <v>22</v>
      </c>
      <c r="S24" s="19"/>
      <c r="T24" s="19"/>
    </row>
    <row r="25" spans="1:20">
      <c r="A25" s="14">
        <v>19</v>
      </c>
      <c r="B25" s="15" t="s">
        <v>57</v>
      </c>
      <c r="C25" s="20" t="s">
        <v>58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>
        <f t="shared" si="0"/>
        <v>0</v>
      </c>
      <c r="R25" s="18" t="s">
        <v>22</v>
      </c>
      <c r="S25" s="19"/>
      <c r="T25" s="19"/>
    </row>
    <row r="26" spans="1:20">
      <c r="A26" s="14">
        <v>20</v>
      </c>
      <c r="B26" s="15" t="s">
        <v>59</v>
      </c>
      <c r="C26" s="14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>
        <f t="shared" si="0"/>
        <v>0</v>
      </c>
      <c r="R26" s="18" t="s">
        <v>22</v>
      </c>
      <c r="S26" s="19"/>
      <c r="T26" s="19"/>
    </row>
    <row r="27" spans="1:20">
      <c r="A27" s="14">
        <v>21</v>
      </c>
      <c r="B27" s="15" t="s">
        <v>61</v>
      </c>
      <c r="C27" s="14" t="s">
        <v>62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>
        <f t="shared" si="0"/>
        <v>0</v>
      </c>
      <c r="R27" s="18" t="s">
        <v>22</v>
      </c>
      <c r="S27" s="19"/>
      <c r="T27" s="19"/>
    </row>
    <row r="28" spans="1:20">
      <c r="A28" s="14">
        <v>22</v>
      </c>
      <c r="B28" s="15" t="s">
        <v>63</v>
      </c>
      <c r="C28" s="20" t="s">
        <v>64</v>
      </c>
      <c r="D28" s="16"/>
      <c r="E28" s="16"/>
      <c r="F28" s="16"/>
      <c r="G28" s="16"/>
      <c r="H28" s="16"/>
      <c r="I28" s="16"/>
      <c r="J28" s="16"/>
      <c r="K28" s="16"/>
      <c r="L28" s="16">
        <v>11400</v>
      </c>
      <c r="M28" s="16"/>
      <c r="N28" s="16"/>
      <c r="O28" s="16"/>
      <c r="P28" s="16"/>
      <c r="Q28" s="17">
        <f t="shared" si="0"/>
        <v>11400</v>
      </c>
      <c r="R28" s="18" t="s">
        <v>22</v>
      </c>
      <c r="S28" s="19"/>
      <c r="T28" s="19"/>
    </row>
    <row r="29" spans="1:20">
      <c r="A29" s="14">
        <v>23</v>
      </c>
      <c r="B29" s="15" t="s">
        <v>65</v>
      </c>
      <c r="C29" s="20" t="s">
        <v>66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>
        <f t="shared" si="0"/>
        <v>0</v>
      </c>
      <c r="R29" s="18" t="s">
        <v>22</v>
      </c>
      <c r="S29" s="19"/>
      <c r="T29" s="19"/>
    </row>
    <row r="30" spans="1:20">
      <c r="A30" s="14">
        <v>24</v>
      </c>
      <c r="B30" s="15" t="s">
        <v>67</v>
      </c>
      <c r="C30" s="20" t="s">
        <v>68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>
        <f t="shared" si="0"/>
        <v>0</v>
      </c>
      <c r="R30" s="18" t="s">
        <v>22</v>
      </c>
      <c r="S30" s="19"/>
      <c r="T30" s="19"/>
    </row>
    <row r="31" spans="1:20">
      <c r="A31" s="14">
        <v>25</v>
      </c>
      <c r="B31" s="15" t="s">
        <v>69</v>
      </c>
      <c r="C31" s="20" t="s">
        <v>70</v>
      </c>
      <c r="D31" s="16">
        <f>43300-2900</f>
        <v>40400</v>
      </c>
      <c r="E31" s="16"/>
      <c r="F31" s="16"/>
      <c r="G31" s="16"/>
      <c r="H31" s="16"/>
      <c r="I31" s="16"/>
      <c r="J31" s="16"/>
      <c r="K31" s="16"/>
      <c r="L31" s="16">
        <f>114500-1600</f>
        <v>112900</v>
      </c>
      <c r="M31" s="16"/>
      <c r="N31" s="16"/>
      <c r="O31" s="16"/>
      <c r="P31" s="16"/>
      <c r="Q31" s="17">
        <f t="shared" si="0"/>
        <v>153300</v>
      </c>
      <c r="R31" s="18" t="s">
        <v>22</v>
      </c>
      <c r="S31" s="19"/>
      <c r="T31" s="19"/>
    </row>
    <row r="32" spans="1:20">
      <c r="A32" s="14">
        <v>26</v>
      </c>
      <c r="B32" s="15" t="s">
        <v>71</v>
      </c>
      <c r="C32" s="14" t="s">
        <v>72</v>
      </c>
      <c r="D32" s="16">
        <v>2500</v>
      </c>
      <c r="E32" s="16">
        <f>22000+3000+3000</f>
        <v>28000</v>
      </c>
      <c r="F32" s="16"/>
      <c r="G32" s="16"/>
      <c r="H32" s="16"/>
      <c r="I32" s="16">
        <f>2500+2500</f>
        <v>5000</v>
      </c>
      <c r="J32" s="16"/>
      <c r="K32" s="16">
        <v>5000</v>
      </c>
      <c r="L32" s="16"/>
      <c r="M32" s="16">
        <v>7000</v>
      </c>
      <c r="N32" s="16">
        <v>9500</v>
      </c>
      <c r="O32" s="16"/>
      <c r="P32" s="16"/>
      <c r="Q32" s="17">
        <f t="shared" si="0"/>
        <v>57000</v>
      </c>
      <c r="R32" s="18" t="s">
        <v>22</v>
      </c>
      <c r="S32" s="19"/>
      <c r="T32" s="19"/>
    </row>
    <row r="33" spans="1:20">
      <c r="A33" s="14">
        <v>27</v>
      </c>
      <c r="B33" s="15" t="s">
        <v>73</v>
      </c>
      <c r="C33" s="14" t="s">
        <v>74</v>
      </c>
      <c r="D33" s="21">
        <v>17000</v>
      </c>
      <c r="E33" s="16">
        <v>12400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>
        <f t="shared" si="0"/>
        <v>29400</v>
      </c>
      <c r="R33" s="18" t="s">
        <v>22</v>
      </c>
      <c r="S33" s="19"/>
      <c r="T33" s="19"/>
    </row>
    <row r="34" spans="1:20">
      <c r="A34" s="14">
        <v>28</v>
      </c>
      <c r="B34" s="15" t="s">
        <v>75</v>
      </c>
      <c r="C34" s="20" t="s">
        <v>76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>
        <f t="shared" si="0"/>
        <v>0</v>
      </c>
      <c r="R34" s="18" t="s">
        <v>22</v>
      </c>
      <c r="S34" s="19"/>
      <c r="T34" s="19"/>
    </row>
    <row r="35" spans="1:20">
      <c r="A35" s="14">
        <v>29</v>
      </c>
      <c r="B35" s="15" t="s">
        <v>77</v>
      </c>
      <c r="C35" s="14" t="s">
        <v>78</v>
      </c>
      <c r="D35" s="16">
        <f>9500+17200+8000</f>
        <v>34700</v>
      </c>
      <c r="E35" s="16">
        <v>6200</v>
      </c>
      <c r="F35" s="16">
        <v>69200</v>
      </c>
      <c r="G35" s="16"/>
      <c r="H35" s="16">
        <v>80600</v>
      </c>
      <c r="I35" s="16">
        <v>4500</v>
      </c>
      <c r="J35" s="22">
        <v>8000</v>
      </c>
      <c r="K35" s="16">
        <f>15000-1600</f>
        <v>13400</v>
      </c>
      <c r="L35" s="16">
        <v>4500</v>
      </c>
      <c r="M35" s="16"/>
      <c r="N35" s="16">
        <f>125200-6050</f>
        <v>119150</v>
      </c>
      <c r="O35" s="16">
        <v>5500</v>
      </c>
      <c r="P35" s="16">
        <f>6900-500+9600</f>
        <v>16000</v>
      </c>
      <c r="Q35" s="17">
        <f t="shared" si="0"/>
        <v>361750</v>
      </c>
      <c r="R35" s="18" t="s">
        <v>22</v>
      </c>
      <c r="S35" s="19"/>
      <c r="T35" s="19"/>
    </row>
    <row r="36" spans="1:20">
      <c r="A36" s="14">
        <v>30</v>
      </c>
      <c r="B36" s="15" t="s">
        <v>79</v>
      </c>
      <c r="C36" s="20" t="s">
        <v>80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>
        <f t="shared" si="0"/>
        <v>0</v>
      </c>
      <c r="R36" s="18" t="s">
        <v>22</v>
      </c>
      <c r="S36" s="19"/>
      <c r="T36" s="19"/>
    </row>
    <row r="37" spans="1:20">
      <c r="A37" s="14">
        <v>31</v>
      </c>
      <c r="B37" s="15" t="s">
        <v>81</v>
      </c>
      <c r="C37" s="20" t="s">
        <v>82</v>
      </c>
      <c r="D37" s="16">
        <v>36900</v>
      </c>
      <c r="E37" s="16"/>
      <c r="F37" s="16"/>
      <c r="G37" s="16"/>
      <c r="H37" s="16"/>
      <c r="I37" s="16"/>
      <c r="J37" s="16"/>
      <c r="K37" s="16">
        <v>42000</v>
      </c>
      <c r="L37" s="16"/>
      <c r="M37" s="16"/>
      <c r="N37" s="16"/>
      <c r="O37" s="16">
        <v>22500</v>
      </c>
      <c r="P37" s="16"/>
      <c r="Q37" s="17">
        <f t="shared" si="0"/>
        <v>101400</v>
      </c>
      <c r="R37" s="18" t="s">
        <v>22</v>
      </c>
      <c r="S37" s="19"/>
      <c r="T37" s="19"/>
    </row>
    <row r="38" spans="1:20">
      <c r="A38" s="14">
        <v>32</v>
      </c>
      <c r="B38" s="15" t="s">
        <v>83</v>
      </c>
      <c r="C38" s="14" t="s">
        <v>84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7">
        <f t="shared" si="0"/>
        <v>0</v>
      </c>
      <c r="R38" s="18" t="s">
        <v>22</v>
      </c>
      <c r="S38" s="19"/>
      <c r="T38" s="19"/>
    </row>
    <row r="39" spans="1:20">
      <c r="A39" s="14">
        <v>33</v>
      </c>
      <c r="B39" s="15" t="s">
        <v>85</v>
      </c>
      <c r="C39" s="14" t="s">
        <v>86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7">
        <f t="shared" si="0"/>
        <v>0</v>
      </c>
      <c r="R39" s="18" t="s">
        <v>22</v>
      </c>
      <c r="S39" s="19"/>
      <c r="T39" s="19"/>
    </row>
    <row r="40" spans="1:20">
      <c r="A40" s="14">
        <v>34</v>
      </c>
      <c r="B40" s="15" t="s">
        <v>87</v>
      </c>
      <c r="C40" s="20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7">
        <f t="shared" si="0"/>
        <v>0</v>
      </c>
      <c r="R40" s="18" t="s">
        <v>22</v>
      </c>
      <c r="S40" s="19"/>
      <c r="T40" s="19"/>
    </row>
    <row r="41" spans="1:20">
      <c r="A41" s="14">
        <v>35</v>
      </c>
      <c r="B41" s="15" t="s">
        <v>89</v>
      </c>
      <c r="C41" s="20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7">
        <f t="shared" si="0"/>
        <v>0</v>
      </c>
      <c r="R41" s="18" t="s">
        <v>22</v>
      </c>
      <c r="S41" s="19"/>
      <c r="T41" s="19"/>
    </row>
    <row r="42" spans="1:20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7">
        <f t="shared" si="0"/>
        <v>0</v>
      </c>
      <c r="R42" s="18" t="s">
        <v>22</v>
      </c>
      <c r="S42" s="19"/>
      <c r="T42" s="19"/>
    </row>
    <row r="43" spans="1:20">
      <c r="A43" s="14">
        <v>37</v>
      </c>
      <c r="B43" s="15" t="s">
        <v>93</v>
      </c>
      <c r="C43" s="14" t="s">
        <v>94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7">
        <f t="shared" si="0"/>
        <v>0</v>
      </c>
      <c r="R43" s="18" t="s">
        <v>22</v>
      </c>
      <c r="S43" s="19"/>
      <c r="T43" s="19"/>
    </row>
    <row r="44" spans="1:20">
      <c r="A44" s="14">
        <v>38</v>
      </c>
      <c r="B44" s="15" t="s">
        <v>95</v>
      </c>
      <c r="C44" s="20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7">
        <f t="shared" si="0"/>
        <v>0</v>
      </c>
      <c r="R44" s="18" t="s">
        <v>22</v>
      </c>
      <c r="S44" s="19"/>
      <c r="T44" s="19"/>
    </row>
    <row r="45" spans="1:20">
      <c r="A45" s="14">
        <v>39</v>
      </c>
      <c r="B45" s="15" t="s">
        <v>97</v>
      </c>
      <c r="C45" s="20" t="s">
        <v>98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>
        <f t="shared" si="0"/>
        <v>0</v>
      </c>
      <c r="R45" s="18" t="s">
        <v>22</v>
      </c>
      <c r="S45" s="19"/>
      <c r="T45" s="19"/>
    </row>
    <row r="46" spans="1:20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7">
        <f t="shared" si="0"/>
        <v>0</v>
      </c>
      <c r="R46" s="18" t="s">
        <v>22</v>
      </c>
      <c r="S46" s="19"/>
      <c r="T46" s="19"/>
    </row>
    <row r="47" spans="1:20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>
        <v>6000</v>
      </c>
      <c r="H47" s="16"/>
      <c r="I47" s="16"/>
      <c r="J47" s="16"/>
      <c r="K47" s="16"/>
      <c r="L47" s="16"/>
      <c r="M47" s="16"/>
      <c r="N47" s="16"/>
      <c r="O47" s="16"/>
      <c r="P47" s="16"/>
      <c r="Q47" s="17">
        <f t="shared" si="0"/>
        <v>6000</v>
      </c>
      <c r="R47" s="18" t="s">
        <v>22</v>
      </c>
      <c r="S47" s="19"/>
      <c r="T47" s="19"/>
    </row>
    <row r="48" spans="1:20">
      <c r="A48" s="14">
        <v>42</v>
      </c>
      <c r="B48" s="15" t="s">
        <v>103</v>
      </c>
      <c r="C48" s="14" t="s">
        <v>104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>
        <f t="shared" si="0"/>
        <v>0</v>
      </c>
      <c r="R48" s="18" t="s">
        <v>22</v>
      </c>
      <c r="S48" s="19"/>
      <c r="T48" s="19"/>
    </row>
    <row r="49" spans="1:20">
      <c r="A49" s="14">
        <v>43</v>
      </c>
      <c r="B49" s="15" t="s">
        <v>105</v>
      </c>
      <c r="C49" s="20" t="s">
        <v>106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7">
        <f t="shared" si="0"/>
        <v>0</v>
      </c>
      <c r="R49" s="18" t="s">
        <v>22</v>
      </c>
      <c r="S49" s="19"/>
      <c r="T49" s="19"/>
    </row>
    <row r="50" spans="1:20">
      <c r="A50" s="14">
        <v>44</v>
      </c>
      <c r="B50" s="15" t="s">
        <v>107</v>
      </c>
      <c r="C50" s="20" t="s">
        <v>108</v>
      </c>
      <c r="D50" s="16">
        <v>26000</v>
      </c>
      <c r="E50" s="16">
        <v>21900</v>
      </c>
      <c r="F50" s="16"/>
      <c r="G50" s="16"/>
      <c r="H50" s="16"/>
      <c r="I50" s="16"/>
      <c r="J50" s="16"/>
      <c r="K50" s="16"/>
      <c r="L50" s="16"/>
      <c r="M50" s="16"/>
      <c r="N50" s="16"/>
      <c r="O50" s="16">
        <f>82600-3100</f>
        <v>79500</v>
      </c>
      <c r="P50" s="16"/>
      <c r="Q50" s="17">
        <f t="shared" si="0"/>
        <v>127400</v>
      </c>
      <c r="R50" s="18" t="s">
        <v>22</v>
      </c>
      <c r="S50" s="19"/>
      <c r="T50" s="19"/>
    </row>
    <row r="51" spans="1:20">
      <c r="A51" s="14">
        <v>45</v>
      </c>
      <c r="B51" s="15" t="s">
        <v>109</v>
      </c>
      <c r="C51" s="20" t="s">
        <v>110</v>
      </c>
      <c r="D51" s="16"/>
      <c r="E51" s="16">
        <f>16000+5800</f>
        <v>21800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7">
        <f t="shared" si="0"/>
        <v>21800</v>
      </c>
      <c r="R51" s="18" t="s">
        <v>22</v>
      </c>
      <c r="S51" s="19"/>
      <c r="T51" s="19"/>
    </row>
    <row r="52" spans="1:20">
      <c r="A52" s="14">
        <v>46</v>
      </c>
      <c r="B52" s="15" t="s">
        <v>111</v>
      </c>
      <c r="C52" s="20" t="s">
        <v>112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7">
        <f t="shared" si="0"/>
        <v>0</v>
      </c>
      <c r="R52" s="18" t="s">
        <v>22</v>
      </c>
      <c r="S52" s="19"/>
      <c r="T52" s="19"/>
    </row>
    <row r="53" spans="1:20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7">
        <f t="shared" si="0"/>
        <v>0</v>
      </c>
      <c r="R53" s="18" t="s">
        <v>22</v>
      </c>
      <c r="S53" s="19"/>
      <c r="T53" s="19"/>
    </row>
    <row r="54" spans="1:20">
      <c r="A54" s="14">
        <v>48</v>
      </c>
      <c r="B54" s="15" t="s">
        <v>115</v>
      </c>
      <c r="C54" s="20" t="s">
        <v>116</v>
      </c>
      <c r="D54" s="16"/>
      <c r="E54" s="16"/>
      <c r="F54" s="16"/>
      <c r="G54" s="16">
        <f>56800-2900</f>
        <v>53900</v>
      </c>
      <c r="H54" s="16">
        <f>92300+98000+40900</f>
        <v>231200</v>
      </c>
      <c r="I54" s="16"/>
      <c r="J54" s="22">
        <v>49600</v>
      </c>
      <c r="K54" s="16"/>
      <c r="L54" s="16">
        <f>17900+4900</f>
        <v>22800</v>
      </c>
      <c r="M54" s="16">
        <f>66100+32300+1800</f>
        <v>100200</v>
      </c>
      <c r="N54" s="16"/>
      <c r="O54" s="16"/>
      <c r="P54" s="16"/>
      <c r="Q54" s="17">
        <f t="shared" si="0"/>
        <v>457700</v>
      </c>
      <c r="R54" s="18" t="s">
        <v>22</v>
      </c>
      <c r="S54" s="19"/>
      <c r="T54" s="19"/>
    </row>
    <row r="55" spans="1:20">
      <c r="A55" s="14">
        <v>49</v>
      </c>
      <c r="B55" s="15" t="s">
        <v>117</v>
      </c>
      <c r="C55" s="20" t="s">
        <v>118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7">
        <f t="shared" si="0"/>
        <v>0</v>
      </c>
      <c r="R55" s="18" t="s">
        <v>22</v>
      </c>
      <c r="S55" s="19"/>
      <c r="T55" s="19"/>
    </row>
    <row r="56" spans="1:20">
      <c r="A56" s="14">
        <v>50</v>
      </c>
      <c r="B56" s="15" t="s">
        <v>119</v>
      </c>
      <c r="C56" s="20" t="s">
        <v>120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>
        <f t="shared" si="0"/>
        <v>0</v>
      </c>
      <c r="R56" s="18" t="s">
        <v>22</v>
      </c>
      <c r="S56" s="19"/>
      <c r="T56" s="19"/>
    </row>
    <row r="57" spans="1:20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>
        <f t="shared" si="0"/>
        <v>0</v>
      </c>
      <c r="R57" s="18" t="s">
        <v>22</v>
      </c>
      <c r="S57" s="19"/>
      <c r="T57" s="19"/>
    </row>
    <row r="58" spans="1:20">
      <c r="A58" s="14">
        <v>52</v>
      </c>
      <c r="B58" s="15" t="s">
        <v>123</v>
      </c>
      <c r="C58" s="20" t="s">
        <v>124</v>
      </c>
      <c r="D58" s="16">
        <v>9000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7">
        <f t="shared" si="0"/>
        <v>9000</v>
      </c>
      <c r="R58" s="18" t="s">
        <v>22</v>
      </c>
      <c r="S58" s="19"/>
      <c r="T58" s="19"/>
    </row>
    <row r="59" spans="1:20">
      <c r="A59" s="14">
        <v>53</v>
      </c>
      <c r="B59" s="15" t="s">
        <v>125</v>
      </c>
      <c r="C59" s="20" t="s">
        <v>126</v>
      </c>
      <c r="D59" s="16"/>
      <c r="E59" s="16"/>
      <c r="F59" s="16">
        <v>15800</v>
      </c>
      <c r="G59" s="16"/>
      <c r="H59" s="16"/>
      <c r="I59" s="16"/>
      <c r="J59" s="16"/>
      <c r="K59" s="16"/>
      <c r="L59" s="16"/>
      <c r="M59" s="16">
        <v>6600</v>
      </c>
      <c r="N59" s="16"/>
      <c r="O59" s="16"/>
      <c r="P59" s="16"/>
      <c r="Q59" s="17">
        <f t="shared" si="0"/>
        <v>22400</v>
      </c>
      <c r="R59" s="18" t="s">
        <v>22</v>
      </c>
      <c r="S59" s="19"/>
      <c r="T59" s="19"/>
    </row>
    <row r="60" spans="1:20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7">
        <f t="shared" si="0"/>
        <v>0</v>
      </c>
      <c r="R60" s="18" t="s">
        <v>22</v>
      </c>
      <c r="S60" s="19"/>
      <c r="T60" s="19"/>
    </row>
    <row r="61" spans="1:20">
      <c r="A61" s="14">
        <v>55</v>
      </c>
      <c r="B61" s="15" t="s">
        <v>129</v>
      </c>
      <c r="C61" s="20" t="s">
        <v>130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7">
        <f t="shared" si="0"/>
        <v>0</v>
      </c>
      <c r="R61" s="18" t="s">
        <v>22</v>
      </c>
      <c r="S61" s="19"/>
      <c r="T61" s="19"/>
    </row>
    <row r="62" spans="1:20">
      <c r="A62" s="14">
        <v>56</v>
      </c>
      <c r="B62" s="15" t="s">
        <v>131</v>
      </c>
      <c r="C62" s="20" t="s">
        <v>132</v>
      </c>
      <c r="D62" s="16"/>
      <c r="E62" s="16">
        <v>11000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7">
        <f t="shared" si="0"/>
        <v>11000</v>
      </c>
      <c r="R62" s="18" t="s">
        <v>22</v>
      </c>
      <c r="S62" s="19"/>
      <c r="T62" s="19"/>
    </row>
    <row r="63" spans="1:20">
      <c r="A63" s="14">
        <v>57</v>
      </c>
      <c r="B63" s="15" t="s">
        <v>133</v>
      </c>
      <c r="C63" s="20" t="s">
        <v>134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7">
        <f t="shared" si="0"/>
        <v>0</v>
      </c>
      <c r="R63" s="18" t="s">
        <v>22</v>
      </c>
      <c r="S63" s="19"/>
      <c r="T63" s="19"/>
    </row>
    <row r="64" spans="1:20">
      <c r="A64" s="14">
        <v>58</v>
      </c>
      <c r="B64" s="15" t="s">
        <v>135</v>
      </c>
      <c r="C64" s="20" t="s">
        <v>136</v>
      </c>
      <c r="D64" s="16"/>
      <c r="E64" s="16">
        <v>63800</v>
      </c>
      <c r="F64" s="16"/>
      <c r="G64" s="16"/>
      <c r="H64" s="16"/>
      <c r="I64" s="16">
        <f>28600-850</f>
        <v>27750</v>
      </c>
      <c r="J64" s="16"/>
      <c r="K64" s="16"/>
      <c r="L64" s="16"/>
      <c r="M64" s="16">
        <v>22100</v>
      </c>
      <c r="N64" s="16">
        <v>14800</v>
      </c>
      <c r="O64" s="16"/>
      <c r="P64" s="16"/>
      <c r="Q64" s="17">
        <f t="shared" si="0"/>
        <v>128450</v>
      </c>
      <c r="R64" s="18" t="s">
        <v>22</v>
      </c>
      <c r="S64" s="19"/>
      <c r="T64" s="19"/>
    </row>
    <row r="65" spans="1:20">
      <c r="A65" s="14">
        <v>59</v>
      </c>
      <c r="B65" s="15" t="s">
        <v>137</v>
      </c>
      <c r="C65" s="20" t="s">
        <v>138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7">
        <f t="shared" si="0"/>
        <v>0</v>
      </c>
      <c r="R65" s="18" t="s">
        <v>22</v>
      </c>
      <c r="S65" s="19"/>
      <c r="T65" s="19"/>
    </row>
    <row r="66" spans="1:20">
      <c r="A66" s="14">
        <v>60</v>
      </c>
      <c r="B66" s="15" t="s">
        <v>139</v>
      </c>
      <c r="C66" s="20" t="s">
        <v>140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7">
        <f t="shared" si="0"/>
        <v>0</v>
      </c>
      <c r="R66" s="18" t="s">
        <v>22</v>
      </c>
      <c r="S66" s="19"/>
      <c r="T66" s="19"/>
    </row>
    <row r="67" spans="1:20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7">
        <f t="shared" si="0"/>
        <v>0</v>
      </c>
      <c r="R67" s="18" t="s">
        <v>22</v>
      </c>
      <c r="S67" s="19"/>
      <c r="T67" s="19"/>
    </row>
    <row r="68" spans="1:20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>
        <v>42000</v>
      </c>
      <c r="I68" s="16"/>
      <c r="J68" s="16"/>
      <c r="K68" s="16"/>
      <c r="L68" s="16"/>
      <c r="M68" s="16"/>
      <c r="N68" s="16"/>
      <c r="O68" s="16"/>
      <c r="P68" s="16"/>
      <c r="Q68" s="17">
        <f t="shared" si="0"/>
        <v>42000</v>
      </c>
      <c r="R68" s="18" t="s">
        <v>22</v>
      </c>
      <c r="S68" s="19"/>
      <c r="T68" s="19"/>
    </row>
    <row r="69" spans="1:20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7">
        <f t="shared" si="0"/>
        <v>0</v>
      </c>
      <c r="R69" s="18" t="s">
        <v>22</v>
      </c>
      <c r="S69" s="19"/>
      <c r="T69" s="19"/>
    </row>
    <row r="70" spans="1:20">
      <c r="A70" s="14">
        <v>64</v>
      </c>
      <c r="B70" s="15" t="s">
        <v>147</v>
      </c>
      <c r="C70" s="20" t="s">
        <v>148</v>
      </c>
      <c r="D70" s="16"/>
      <c r="E70" s="16">
        <v>23600</v>
      </c>
      <c r="F70" s="16"/>
      <c r="G70" s="16"/>
      <c r="H70" s="16"/>
      <c r="I70" s="16"/>
      <c r="J70" s="16"/>
      <c r="K70" s="16"/>
      <c r="L70" s="16"/>
      <c r="M70" s="16"/>
      <c r="N70" s="16"/>
      <c r="O70" s="16">
        <v>15500</v>
      </c>
      <c r="P70" s="16"/>
      <c r="Q70" s="17">
        <f t="shared" si="0"/>
        <v>39100</v>
      </c>
      <c r="R70" s="18" t="s">
        <v>22</v>
      </c>
      <c r="S70" s="19"/>
      <c r="T70" s="19"/>
    </row>
    <row r="71" spans="1:20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7">
        <f t="shared" ref="Q71:Q134" si="1">SUM(D71:P71)</f>
        <v>0</v>
      </c>
      <c r="R71" s="18" t="s">
        <v>22</v>
      </c>
      <c r="S71" s="19"/>
      <c r="T71" s="19"/>
    </row>
    <row r="72" spans="1:20">
      <c r="A72" s="14">
        <v>66</v>
      </c>
      <c r="B72" s="15" t="s">
        <v>151</v>
      </c>
      <c r="C72" s="20" t="s">
        <v>152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>
        <f t="shared" si="1"/>
        <v>0</v>
      </c>
      <c r="R72" s="18" t="s">
        <v>22</v>
      </c>
      <c r="S72" s="19"/>
      <c r="T72" s="19"/>
    </row>
    <row r="73" spans="1:20">
      <c r="A73" s="14">
        <v>67</v>
      </c>
      <c r="B73" s="15" t="s">
        <v>153</v>
      </c>
      <c r="C73" s="20" t="s">
        <v>154</v>
      </c>
      <c r="D73" s="16">
        <v>15700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7">
        <f t="shared" si="1"/>
        <v>15700</v>
      </c>
      <c r="R73" s="18" t="s">
        <v>22</v>
      </c>
      <c r="S73" s="19"/>
      <c r="T73" s="19"/>
    </row>
    <row r="74" spans="1:20">
      <c r="A74" s="14">
        <v>68</v>
      </c>
      <c r="B74" s="15" t="s">
        <v>155</v>
      </c>
      <c r="C74" s="20" t="s">
        <v>156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7">
        <f t="shared" si="1"/>
        <v>0</v>
      </c>
      <c r="R74" s="18" t="s">
        <v>22</v>
      </c>
      <c r="S74" s="19"/>
      <c r="T74" s="19"/>
    </row>
    <row r="75" spans="1:20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7">
        <f t="shared" si="1"/>
        <v>0</v>
      </c>
      <c r="R75" s="18" t="s">
        <v>22</v>
      </c>
      <c r="S75" s="19"/>
      <c r="T75" s="19"/>
    </row>
    <row r="76" spans="1:20">
      <c r="A76" s="14">
        <v>70</v>
      </c>
      <c r="B76" s="15" t="s">
        <v>159</v>
      </c>
      <c r="C76" s="14" t="s">
        <v>5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7">
        <f t="shared" si="1"/>
        <v>0</v>
      </c>
      <c r="R76" s="18" t="s">
        <v>22</v>
      </c>
      <c r="S76" s="19"/>
      <c r="T76" s="19"/>
    </row>
    <row r="77" spans="1:20">
      <c r="A77" s="14">
        <v>71</v>
      </c>
      <c r="B77" s="15" t="s">
        <v>160</v>
      </c>
      <c r="C77" s="20" t="s">
        <v>161</v>
      </c>
      <c r="D77" s="16"/>
      <c r="E77" s="16"/>
      <c r="F77" s="16"/>
      <c r="G77" s="16"/>
      <c r="H77" s="16">
        <v>49450</v>
      </c>
      <c r="I77" s="16"/>
      <c r="J77" s="16"/>
      <c r="K77" s="16"/>
      <c r="L77" s="16"/>
      <c r="M77" s="16">
        <v>97450</v>
      </c>
      <c r="N77" s="16"/>
      <c r="O77" s="16"/>
      <c r="P77" s="16"/>
      <c r="Q77" s="17">
        <f t="shared" si="1"/>
        <v>146900</v>
      </c>
      <c r="R77" s="18" t="s">
        <v>22</v>
      </c>
      <c r="S77" s="19"/>
      <c r="T77" s="19"/>
    </row>
    <row r="78" spans="1:20">
      <c r="A78" s="14">
        <v>72</v>
      </c>
      <c r="B78" s="15" t="s">
        <v>162</v>
      </c>
      <c r="C78" s="20" t="s">
        <v>163</v>
      </c>
      <c r="D78" s="16"/>
      <c r="E78" s="16"/>
      <c r="F78" s="16"/>
      <c r="G78" s="16"/>
      <c r="H78" s="16"/>
      <c r="I78" s="16"/>
      <c r="J78" s="16"/>
      <c r="K78" s="16"/>
      <c r="L78" s="16"/>
      <c r="M78" s="16">
        <v>4500</v>
      </c>
      <c r="N78" s="16"/>
      <c r="O78" s="16">
        <v>2500</v>
      </c>
      <c r="P78" s="16"/>
      <c r="Q78" s="17">
        <f t="shared" si="1"/>
        <v>7000</v>
      </c>
      <c r="R78" s="18" t="s">
        <v>22</v>
      </c>
      <c r="S78" s="19"/>
      <c r="T78" s="19"/>
    </row>
    <row r="79" spans="1:20">
      <c r="A79" s="14">
        <v>73</v>
      </c>
      <c r="B79" s="15" t="s">
        <v>164</v>
      </c>
      <c r="C79" s="20">
        <v>101011</v>
      </c>
      <c r="D79" s="16">
        <f>1100+20900+1600</f>
        <v>23600</v>
      </c>
      <c r="E79" s="16">
        <f>5500+8000</f>
        <v>13500</v>
      </c>
      <c r="F79" s="16"/>
      <c r="G79" s="16"/>
      <c r="H79" s="16">
        <v>7500</v>
      </c>
      <c r="I79" s="16">
        <v>4700</v>
      </c>
      <c r="J79" s="22">
        <v>24000</v>
      </c>
      <c r="K79" s="16"/>
      <c r="L79" s="16"/>
      <c r="M79" s="16">
        <f>1250+8000</f>
        <v>9250</v>
      </c>
      <c r="N79" s="16"/>
      <c r="O79" s="16"/>
      <c r="P79" s="16">
        <v>10700</v>
      </c>
      <c r="Q79" s="17">
        <f t="shared" si="1"/>
        <v>93250</v>
      </c>
      <c r="R79" s="18" t="s">
        <v>22</v>
      </c>
      <c r="S79" s="19"/>
      <c r="T79" s="19"/>
    </row>
    <row r="80" spans="1:20">
      <c r="A80" s="14">
        <v>74</v>
      </c>
      <c r="B80" s="15" t="s">
        <v>165</v>
      </c>
      <c r="C80" s="20">
        <v>110804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7">
        <f t="shared" si="1"/>
        <v>0</v>
      </c>
      <c r="R80" s="18" t="s">
        <v>22</v>
      </c>
      <c r="S80" s="19"/>
      <c r="T80" s="19"/>
    </row>
    <row r="81" spans="1:20">
      <c r="A81" s="14">
        <v>75</v>
      </c>
      <c r="B81" s="15" t="s">
        <v>166</v>
      </c>
      <c r="C81" s="20">
        <v>161013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7">
        <f t="shared" si="1"/>
        <v>0</v>
      </c>
      <c r="R81" s="18" t="s">
        <v>22</v>
      </c>
      <c r="S81" s="19"/>
      <c r="T81" s="19"/>
    </row>
    <row r="82" spans="1:20">
      <c r="A82" s="14">
        <v>76</v>
      </c>
      <c r="B82" s="15" t="s">
        <v>167</v>
      </c>
      <c r="C82" s="20">
        <v>210714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7">
        <f t="shared" si="1"/>
        <v>0</v>
      </c>
      <c r="R82" s="18" t="s">
        <v>22</v>
      </c>
      <c r="S82" s="19"/>
      <c r="T82" s="19"/>
    </row>
    <row r="83" spans="1:20">
      <c r="A83" s="14">
        <v>77</v>
      </c>
      <c r="B83" s="15" t="s">
        <v>168</v>
      </c>
      <c r="C83" s="14" t="s">
        <v>169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7">
        <f t="shared" si="1"/>
        <v>0</v>
      </c>
      <c r="R83" s="18" t="s">
        <v>22</v>
      </c>
      <c r="S83" s="19"/>
      <c r="T83" s="19"/>
    </row>
    <row r="84" spans="1:20">
      <c r="A84" s="14">
        <v>78</v>
      </c>
      <c r="B84" s="15" t="s">
        <v>170</v>
      </c>
      <c r="C84" s="14" t="s">
        <v>171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7">
        <f t="shared" si="1"/>
        <v>0</v>
      </c>
      <c r="R84" s="18" t="s">
        <v>22</v>
      </c>
      <c r="S84" s="19"/>
      <c r="T84" s="19"/>
    </row>
    <row r="85" spans="1:20">
      <c r="A85" s="14">
        <v>79</v>
      </c>
      <c r="B85" s="15" t="s">
        <v>172</v>
      </c>
      <c r="C85" s="14">
        <v>261015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7">
        <f t="shared" si="1"/>
        <v>0</v>
      </c>
      <c r="R85" s="18" t="s">
        <v>22</v>
      </c>
      <c r="S85" s="19"/>
      <c r="T85" s="19"/>
    </row>
    <row r="86" spans="1:20">
      <c r="A86" s="14">
        <v>80</v>
      </c>
      <c r="B86" s="15" t="s">
        <v>173</v>
      </c>
      <c r="C86" s="14" t="s">
        <v>174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>
        <f t="shared" si="1"/>
        <v>0</v>
      </c>
      <c r="R86" s="18" t="s">
        <v>22</v>
      </c>
      <c r="S86" s="19"/>
      <c r="T86" s="19"/>
    </row>
    <row r="87" spans="1:20">
      <c r="A87" s="14">
        <v>81</v>
      </c>
      <c r="B87" s="15" t="s">
        <v>175</v>
      </c>
      <c r="C87" s="20">
        <v>822120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7">
        <f t="shared" si="1"/>
        <v>0</v>
      </c>
      <c r="R87" s="18" t="s">
        <v>22</v>
      </c>
      <c r="S87" s="19"/>
      <c r="T87" s="19"/>
    </row>
    <row r="88" spans="1:20">
      <c r="A88" s="14">
        <v>82</v>
      </c>
      <c r="B88" s="15" t="s">
        <v>176</v>
      </c>
      <c r="C88" s="20" t="s">
        <v>177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7">
        <f t="shared" si="1"/>
        <v>0</v>
      </c>
      <c r="R88" s="18" t="s">
        <v>22</v>
      </c>
      <c r="S88" s="19"/>
      <c r="T88" s="19"/>
    </row>
    <row r="89" spans="1:20">
      <c r="A89" s="14">
        <v>83</v>
      </c>
      <c r="B89" s="15" t="s">
        <v>178</v>
      </c>
      <c r="C89" s="14" t="s">
        <v>179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7">
        <f t="shared" si="1"/>
        <v>0</v>
      </c>
      <c r="R89" s="18" t="s">
        <v>22</v>
      </c>
      <c r="S89" s="19"/>
      <c r="T89" s="19"/>
    </row>
    <row r="90" spans="1:20">
      <c r="A90" s="14">
        <v>84</v>
      </c>
      <c r="B90" s="15" t="s">
        <v>180</v>
      </c>
      <c r="C90" s="14">
        <v>853135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7">
        <f t="shared" si="1"/>
        <v>0</v>
      </c>
      <c r="R90" s="18" t="s">
        <v>22</v>
      </c>
      <c r="S90" s="19"/>
      <c r="T90" s="19"/>
    </row>
    <row r="91" spans="1:20">
      <c r="A91" s="14">
        <v>85</v>
      </c>
      <c r="B91" s="15" t="s">
        <v>181</v>
      </c>
      <c r="C91" s="14" t="s">
        <v>182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7">
        <f t="shared" si="1"/>
        <v>0</v>
      </c>
      <c r="R91" s="18" t="s">
        <v>22</v>
      </c>
      <c r="S91" s="19"/>
      <c r="T91" s="19"/>
    </row>
    <row r="92" spans="1:20">
      <c r="A92" s="14">
        <v>86</v>
      </c>
      <c r="B92" s="15" t="s">
        <v>183</v>
      </c>
      <c r="C92" s="14">
        <v>863912</v>
      </c>
      <c r="D92" s="16"/>
      <c r="E92" s="16"/>
      <c r="F92" s="16"/>
      <c r="G92" s="16"/>
      <c r="H92" s="16"/>
      <c r="I92" s="16"/>
      <c r="J92" s="22">
        <v>74100</v>
      </c>
      <c r="K92" s="16"/>
      <c r="L92" s="16"/>
      <c r="M92" s="16">
        <f>35300-6200</f>
        <v>29100</v>
      </c>
      <c r="N92" s="16"/>
      <c r="O92" s="16"/>
      <c r="P92" s="16"/>
      <c r="Q92" s="17">
        <f t="shared" si="1"/>
        <v>103200</v>
      </c>
      <c r="R92" s="18" t="s">
        <v>22</v>
      </c>
      <c r="S92" s="19"/>
      <c r="T92" s="19"/>
    </row>
    <row r="93" spans="1:20">
      <c r="A93" s="14">
        <v>87</v>
      </c>
      <c r="B93" s="15" t="s">
        <v>184</v>
      </c>
      <c r="C93" s="14" t="s">
        <v>185</v>
      </c>
      <c r="D93" s="16"/>
      <c r="E93" s="16">
        <v>49700</v>
      </c>
      <c r="F93" s="16"/>
      <c r="G93" s="16"/>
      <c r="H93" s="16"/>
      <c r="I93" s="16"/>
      <c r="J93" s="16"/>
      <c r="K93" s="16">
        <f>35400-3000+7000+17000</f>
        <v>56400</v>
      </c>
      <c r="L93" s="16">
        <v>33000</v>
      </c>
      <c r="M93" s="16"/>
      <c r="N93" s="16"/>
      <c r="O93" s="16">
        <v>14000</v>
      </c>
      <c r="P93" s="16"/>
      <c r="Q93" s="17">
        <f t="shared" si="1"/>
        <v>153100</v>
      </c>
      <c r="R93" s="18" t="s">
        <v>22</v>
      </c>
      <c r="S93" s="19"/>
      <c r="T93" s="19"/>
    </row>
    <row r="94" spans="1:20">
      <c r="A94" s="14">
        <v>88</v>
      </c>
      <c r="B94" s="15" t="s">
        <v>186</v>
      </c>
      <c r="C94" s="14" t="s">
        <v>187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7">
        <f t="shared" si="1"/>
        <v>0</v>
      </c>
      <c r="R94" s="18" t="s">
        <v>22</v>
      </c>
      <c r="S94" s="19"/>
      <c r="T94" s="19"/>
    </row>
    <row r="95" spans="1:20">
      <c r="A95" s="14">
        <v>89</v>
      </c>
      <c r="B95" s="15" t="s">
        <v>188</v>
      </c>
      <c r="C95" s="20">
        <v>885814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7">
        <f t="shared" si="1"/>
        <v>0</v>
      </c>
      <c r="R95" s="18" t="s">
        <v>22</v>
      </c>
      <c r="S95" s="19"/>
      <c r="T95" s="19"/>
    </row>
    <row r="96" spans="1:20">
      <c r="A96" s="14">
        <v>90</v>
      </c>
      <c r="B96" s="15" t="s">
        <v>189</v>
      </c>
      <c r="C96" s="20">
        <v>885823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7">
        <f t="shared" si="1"/>
        <v>0</v>
      </c>
      <c r="R96" s="18" t="s">
        <v>22</v>
      </c>
      <c r="S96" s="19"/>
      <c r="T96" s="19"/>
    </row>
    <row r="97" spans="1:20">
      <c r="A97" s="14">
        <v>91</v>
      </c>
      <c r="B97" s="15" t="s">
        <v>190</v>
      </c>
      <c r="C97" s="14" t="s">
        <v>191</v>
      </c>
      <c r="D97" s="16"/>
      <c r="E97" s="16"/>
      <c r="F97" s="16"/>
      <c r="G97" s="16"/>
      <c r="H97" s="16"/>
      <c r="I97" s="16"/>
      <c r="J97" s="16"/>
      <c r="K97" s="16"/>
      <c r="L97" s="16"/>
      <c r="M97" s="16">
        <v>45700</v>
      </c>
      <c r="N97" s="16"/>
      <c r="O97" s="16"/>
      <c r="P97" s="16"/>
      <c r="Q97" s="17">
        <f t="shared" si="1"/>
        <v>45700</v>
      </c>
      <c r="R97" s="18" t="s">
        <v>22</v>
      </c>
      <c r="S97" s="19"/>
      <c r="T97" s="19"/>
    </row>
    <row r="98" spans="1:20">
      <c r="A98" s="14">
        <v>92</v>
      </c>
      <c r="B98" s="15" t="s">
        <v>192</v>
      </c>
      <c r="C98" s="14">
        <v>896014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7">
        <f t="shared" si="1"/>
        <v>0</v>
      </c>
      <c r="R98" s="18" t="s">
        <v>22</v>
      </c>
      <c r="S98" s="19"/>
      <c r="T98" s="19"/>
    </row>
    <row r="99" spans="1:20">
      <c r="A99" s="14">
        <v>93</v>
      </c>
      <c r="B99" s="15" t="s">
        <v>193</v>
      </c>
      <c r="C99" s="14" t="s">
        <v>194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7">
        <f t="shared" si="1"/>
        <v>0</v>
      </c>
      <c r="R99" s="18" t="s">
        <v>22</v>
      </c>
      <c r="S99" s="19"/>
      <c r="T99" s="19"/>
    </row>
    <row r="100" spans="1:20">
      <c r="A100" s="14">
        <v>94</v>
      </c>
      <c r="B100" s="15" t="s">
        <v>195</v>
      </c>
      <c r="C100" s="20">
        <v>896479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7">
        <f t="shared" si="1"/>
        <v>0</v>
      </c>
      <c r="R100" s="18" t="s">
        <v>22</v>
      </c>
      <c r="S100" s="19"/>
      <c r="T100" s="19"/>
    </row>
    <row r="101" spans="1:20">
      <c r="A101" s="14">
        <v>95</v>
      </c>
      <c r="B101" s="15" t="s">
        <v>196</v>
      </c>
      <c r="C101" s="14" t="s">
        <v>197</v>
      </c>
      <c r="D101" s="16"/>
      <c r="E101" s="16">
        <v>6700</v>
      </c>
      <c r="F101" s="16"/>
      <c r="G101" s="16"/>
      <c r="H101" s="16">
        <v>15200</v>
      </c>
      <c r="I101" s="16"/>
      <c r="J101" s="16"/>
      <c r="K101" s="16"/>
      <c r="L101" s="16"/>
      <c r="M101" s="16"/>
      <c r="N101" s="16">
        <f>11000+31300</f>
        <v>42300</v>
      </c>
      <c r="O101" s="16"/>
      <c r="P101" s="16"/>
      <c r="Q101" s="17">
        <f t="shared" si="1"/>
        <v>64200</v>
      </c>
      <c r="R101" s="18" t="s">
        <v>22</v>
      </c>
      <c r="S101" s="19"/>
      <c r="T101" s="19"/>
    </row>
    <row r="102" spans="1:20">
      <c r="A102" s="14">
        <v>96</v>
      </c>
      <c r="B102" s="15" t="s">
        <v>198</v>
      </c>
      <c r="C102" s="14">
        <v>896614</v>
      </c>
      <c r="D102" s="16"/>
      <c r="E102" s="16">
        <v>107700</v>
      </c>
      <c r="F102" s="16"/>
      <c r="G102" s="16">
        <v>26500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7">
        <f t="shared" si="1"/>
        <v>134200</v>
      </c>
      <c r="R102" s="18" t="s">
        <v>22</v>
      </c>
      <c r="S102" s="19"/>
      <c r="T102" s="19"/>
    </row>
    <row r="103" spans="1:20">
      <c r="A103" s="14">
        <v>97</v>
      </c>
      <c r="B103" s="15" t="s">
        <v>199</v>
      </c>
      <c r="C103" s="20">
        <v>896621</v>
      </c>
      <c r="D103" s="16"/>
      <c r="E103" s="16"/>
      <c r="F103" s="16"/>
      <c r="G103" s="16">
        <f>250200-10000</f>
        <v>240200</v>
      </c>
      <c r="H103" s="16"/>
      <c r="I103" s="16"/>
      <c r="J103" s="16"/>
      <c r="K103" s="16"/>
      <c r="L103" s="16"/>
      <c r="M103" s="16"/>
      <c r="N103" s="16"/>
      <c r="O103" s="16"/>
      <c r="P103" s="16">
        <v>71200</v>
      </c>
      <c r="Q103" s="17">
        <f t="shared" si="1"/>
        <v>311400</v>
      </c>
      <c r="R103" s="18" t="s">
        <v>22</v>
      </c>
      <c r="S103" s="19"/>
      <c r="T103" s="19"/>
    </row>
    <row r="104" spans="1:20">
      <c r="A104" s="14">
        <v>98</v>
      </c>
      <c r="B104" s="15" t="s">
        <v>200</v>
      </c>
      <c r="C104" s="14" t="s">
        <v>201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7">
        <f t="shared" si="1"/>
        <v>0</v>
      </c>
      <c r="R104" s="18" t="s">
        <v>22</v>
      </c>
      <c r="S104" s="19"/>
      <c r="T104" s="19"/>
    </row>
    <row r="105" spans="1:20">
      <c r="A105" s="14">
        <v>99</v>
      </c>
      <c r="B105" s="15" t="s">
        <v>202</v>
      </c>
      <c r="C105" s="14">
        <v>897660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7">
        <f t="shared" si="1"/>
        <v>0</v>
      </c>
      <c r="R105" s="18" t="s">
        <v>22</v>
      </c>
      <c r="S105" s="19"/>
      <c r="T105" s="19"/>
    </row>
    <row r="106" spans="1:20">
      <c r="A106" s="14">
        <v>100</v>
      </c>
      <c r="B106" s="15" t="s">
        <v>203</v>
      </c>
      <c r="C106" s="14">
        <v>896947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7">
        <f t="shared" si="1"/>
        <v>0</v>
      </c>
      <c r="R106" s="18" t="s">
        <v>22</v>
      </c>
      <c r="S106" s="19"/>
      <c r="T106" s="19"/>
    </row>
    <row r="107" spans="1:20">
      <c r="A107" s="14">
        <v>101</v>
      </c>
      <c r="B107" s="15" t="s">
        <v>204</v>
      </c>
      <c r="C107" s="20">
        <v>896960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7">
        <f t="shared" si="1"/>
        <v>0</v>
      </c>
      <c r="R107" s="18" t="s">
        <v>22</v>
      </c>
      <c r="S107" s="19"/>
      <c r="T107" s="19"/>
    </row>
    <row r="108" spans="1:20">
      <c r="A108" s="14">
        <v>102</v>
      </c>
      <c r="B108" s="15" t="s">
        <v>205</v>
      </c>
      <c r="C108" s="20">
        <v>896939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7">
        <f t="shared" si="1"/>
        <v>0</v>
      </c>
      <c r="R108" s="18" t="s">
        <v>22</v>
      </c>
      <c r="S108" s="19"/>
      <c r="T108" s="19"/>
    </row>
    <row r="109" spans="1:20">
      <c r="A109" s="14">
        <v>103</v>
      </c>
      <c r="B109" s="15" t="s">
        <v>206</v>
      </c>
      <c r="C109" s="20">
        <v>896942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7">
        <f t="shared" si="1"/>
        <v>0</v>
      </c>
      <c r="R109" s="18" t="s">
        <v>22</v>
      </c>
      <c r="S109" s="19"/>
      <c r="T109" s="19"/>
    </row>
    <row r="110" spans="1:20">
      <c r="A110" s="14">
        <v>104</v>
      </c>
      <c r="B110" s="15" t="s">
        <v>207</v>
      </c>
      <c r="C110" s="14" t="s">
        <v>208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7">
        <f t="shared" si="1"/>
        <v>0</v>
      </c>
      <c r="R110" s="18" t="s">
        <v>22</v>
      </c>
      <c r="S110" s="19"/>
      <c r="T110" s="19"/>
    </row>
    <row r="111" spans="1:20">
      <c r="A111" s="14">
        <v>105</v>
      </c>
      <c r="B111" s="15" t="s">
        <v>209</v>
      </c>
      <c r="C111" s="14" t="s">
        <v>210</v>
      </c>
      <c r="D111" s="16">
        <f>59300-10000</f>
        <v>49300</v>
      </c>
      <c r="E111" s="16"/>
      <c r="F111" s="16">
        <v>7100</v>
      </c>
      <c r="G111" s="16"/>
      <c r="H111" s="16"/>
      <c r="I111" s="16"/>
      <c r="J111" s="16"/>
      <c r="K111" s="16"/>
      <c r="L111" s="16"/>
      <c r="M111" s="16">
        <v>72000</v>
      </c>
      <c r="N111" s="16">
        <v>6700</v>
      </c>
      <c r="O111" s="16"/>
      <c r="P111" s="16"/>
      <c r="Q111" s="17">
        <f t="shared" si="1"/>
        <v>135100</v>
      </c>
      <c r="R111" s="18" t="s">
        <v>22</v>
      </c>
      <c r="S111" s="19"/>
      <c r="T111" s="19"/>
    </row>
    <row r="112" spans="1:20">
      <c r="A112" s="14">
        <v>106</v>
      </c>
      <c r="B112" s="15" t="s">
        <v>211</v>
      </c>
      <c r="C112" s="14">
        <v>897126</v>
      </c>
      <c r="D112" s="16"/>
      <c r="E112" s="16">
        <v>6000</v>
      </c>
      <c r="F112" s="16"/>
      <c r="G112" s="16">
        <v>5700</v>
      </c>
      <c r="H112" s="16"/>
      <c r="I112" s="16"/>
      <c r="J112" s="16"/>
      <c r="K112" s="16"/>
      <c r="L112" s="16"/>
      <c r="M112" s="16"/>
      <c r="N112" s="16">
        <v>5700</v>
      </c>
      <c r="O112" s="16"/>
      <c r="P112" s="16">
        <v>37000</v>
      </c>
      <c r="Q112" s="17">
        <f t="shared" si="1"/>
        <v>54400</v>
      </c>
      <c r="R112" s="18" t="s">
        <v>22</v>
      </c>
      <c r="S112" s="19"/>
      <c r="T112" s="19"/>
    </row>
    <row r="113" spans="1:20">
      <c r="A113" s="14">
        <v>107</v>
      </c>
      <c r="B113" s="15" t="s">
        <v>212</v>
      </c>
      <c r="C113" s="14">
        <v>897422</v>
      </c>
      <c r="D113" s="16"/>
      <c r="E113" s="16"/>
      <c r="F113" s="16"/>
      <c r="G113" s="16"/>
      <c r="H113" s="16"/>
      <c r="I113" s="16">
        <f>51000-1500</f>
        <v>49500</v>
      </c>
      <c r="J113" s="16"/>
      <c r="K113" s="16">
        <f>54100-500</f>
        <v>53600</v>
      </c>
      <c r="L113" s="16"/>
      <c r="M113" s="16"/>
      <c r="N113" s="16"/>
      <c r="O113" s="16"/>
      <c r="P113" s="16"/>
      <c r="Q113" s="17">
        <f t="shared" si="1"/>
        <v>103100</v>
      </c>
      <c r="R113" s="18" t="s">
        <v>22</v>
      </c>
      <c r="S113" s="19"/>
      <c r="T113" s="19"/>
    </row>
    <row r="114" spans="1:20">
      <c r="A114" s="14">
        <v>108</v>
      </c>
      <c r="B114" s="15" t="s">
        <v>213</v>
      </c>
      <c r="C114" s="20">
        <v>897426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7">
        <f t="shared" si="1"/>
        <v>0</v>
      </c>
      <c r="R114" s="18" t="s">
        <v>22</v>
      </c>
      <c r="S114" s="19"/>
      <c r="T114" s="19"/>
    </row>
    <row r="115" spans="1:20">
      <c r="A115" s="14">
        <v>109</v>
      </c>
      <c r="B115" s="15" t="s">
        <v>6</v>
      </c>
      <c r="C115" s="14" t="s">
        <v>214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7">
        <f t="shared" si="1"/>
        <v>0</v>
      </c>
      <c r="R115" s="18" t="s">
        <v>22</v>
      </c>
      <c r="S115" s="19"/>
      <c r="T115" s="19"/>
    </row>
    <row r="116" spans="1:20">
      <c r="A116" s="14">
        <v>110</v>
      </c>
      <c r="B116" s="15" t="s">
        <v>215</v>
      </c>
      <c r="C116" s="14" t="s">
        <v>216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7">
        <f t="shared" si="1"/>
        <v>0</v>
      </c>
      <c r="R116" s="18" t="s">
        <v>22</v>
      </c>
      <c r="S116" s="19"/>
      <c r="T116" s="19"/>
    </row>
    <row r="117" spans="1:20">
      <c r="A117" s="14">
        <v>111</v>
      </c>
      <c r="B117" s="15" t="s">
        <v>217</v>
      </c>
      <c r="C117" s="14">
        <v>897725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7">
        <f t="shared" si="1"/>
        <v>0</v>
      </c>
      <c r="R117" s="18" t="s">
        <v>22</v>
      </c>
      <c r="S117" s="19"/>
      <c r="T117" s="19"/>
    </row>
    <row r="118" spans="1:20">
      <c r="A118" s="14">
        <v>112</v>
      </c>
      <c r="B118" s="15" t="s">
        <v>218</v>
      </c>
      <c r="C118" s="20">
        <v>897879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7">
        <f t="shared" si="1"/>
        <v>0</v>
      </c>
      <c r="R118" s="18" t="s">
        <v>22</v>
      </c>
      <c r="S118" s="19"/>
      <c r="T118" s="19"/>
    </row>
    <row r="119" spans="1:20">
      <c r="A119" s="14">
        <v>113</v>
      </c>
      <c r="B119" s="15" t="s">
        <v>7</v>
      </c>
      <c r="C119" s="14" t="s">
        <v>219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7">
        <f t="shared" si="1"/>
        <v>0</v>
      </c>
      <c r="R119" s="18" t="s">
        <v>22</v>
      </c>
      <c r="S119" s="19"/>
      <c r="T119" s="19"/>
    </row>
    <row r="120" spans="1:20">
      <c r="A120" s="14">
        <v>114</v>
      </c>
      <c r="B120" s="15" t="s">
        <v>220</v>
      </c>
      <c r="C120" s="14" t="s">
        <v>221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7">
        <f t="shared" si="1"/>
        <v>0</v>
      </c>
      <c r="R120" s="18" t="s">
        <v>22</v>
      </c>
      <c r="S120" s="19"/>
      <c r="T120" s="19"/>
    </row>
    <row r="121" spans="1:20">
      <c r="A121" s="14">
        <v>115</v>
      </c>
      <c r="B121" s="15" t="s">
        <v>222</v>
      </c>
      <c r="C121" s="20">
        <v>898342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7">
        <f t="shared" si="1"/>
        <v>0</v>
      </c>
      <c r="R121" s="18" t="s">
        <v>22</v>
      </c>
      <c r="S121" s="19"/>
      <c r="T121" s="19"/>
    </row>
    <row r="122" spans="1:20">
      <c r="A122" s="14">
        <v>116</v>
      </c>
      <c r="B122" s="15" t="s">
        <v>223</v>
      </c>
      <c r="C122" s="14" t="s">
        <v>224</v>
      </c>
      <c r="D122" s="16"/>
      <c r="E122" s="16"/>
      <c r="F122" s="16"/>
      <c r="G122" s="16"/>
      <c r="H122" s="16"/>
      <c r="I122" s="16">
        <f>66300-5000</f>
        <v>61300</v>
      </c>
      <c r="J122" s="16"/>
      <c r="K122" s="16"/>
      <c r="L122" s="16"/>
      <c r="M122" s="16"/>
      <c r="N122" s="16">
        <f>100300-6200</f>
        <v>94100</v>
      </c>
      <c r="O122" s="16"/>
      <c r="P122" s="16"/>
      <c r="Q122" s="17">
        <f t="shared" si="1"/>
        <v>155400</v>
      </c>
      <c r="R122" s="18" t="s">
        <v>22</v>
      </c>
      <c r="S122" s="19"/>
      <c r="T122" s="19"/>
    </row>
    <row r="123" spans="1:20">
      <c r="A123" s="14">
        <v>117</v>
      </c>
      <c r="B123" s="15" t="s">
        <v>225</v>
      </c>
      <c r="C123" s="14">
        <v>898618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7">
        <f t="shared" si="1"/>
        <v>0</v>
      </c>
      <c r="R123" s="18" t="s">
        <v>22</v>
      </c>
      <c r="S123" s="19"/>
      <c r="T123" s="19"/>
    </row>
    <row r="124" spans="1:20">
      <c r="A124" s="14">
        <v>118</v>
      </c>
      <c r="B124" s="15" t="s">
        <v>226</v>
      </c>
      <c r="C124" s="20">
        <v>898787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7">
        <f t="shared" si="1"/>
        <v>0</v>
      </c>
      <c r="R124" s="18" t="s">
        <v>22</v>
      </c>
      <c r="S124" s="19"/>
      <c r="T124" s="19"/>
    </row>
    <row r="125" spans="1:20">
      <c r="A125" s="14">
        <v>119</v>
      </c>
      <c r="B125" s="15" t="s">
        <v>227</v>
      </c>
      <c r="C125" s="14" t="s">
        <v>228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7">
        <f t="shared" si="1"/>
        <v>0</v>
      </c>
      <c r="R125" s="18" t="s">
        <v>22</v>
      </c>
      <c r="S125" s="19"/>
      <c r="T125" s="19"/>
    </row>
    <row r="126" spans="1:20">
      <c r="A126" s="14">
        <v>120</v>
      </c>
      <c r="B126" s="15" t="s">
        <v>229</v>
      </c>
      <c r="C126" s="20">
        <v>898808</v>
      </c>
      <c r="D126" s="16"/>
      <c r="E126" s="16"/>
      <c r="F126" s="16"/>
      <c r="G126" s="16"/>
      <c r="H126" s="16"/>
      <c r="I126" s="16"/>
      <c r="J126" s="16"/>
      <c r="K126" s="16"/>
      <c r="L126" s="16">
        <v>119000</v>
      </c>
      <c r="M126" s="16"/>
      <c r="N126" s="16"/>
      <c r="O126" s="16"/>
      <c r="P126" s="16"/>
      <c r="Q126" s="17">
        <f t="shared" si="1"/>
        <v>119000</v>
      </c>
      <c r="R126" s="18" t="s">
        <v>22</v>
      </c>
      <c r="S126" s="19"/>
      <c r="T126" s="19"/>
    </row>
    <row r="127" spans="1:20">
      <c r="A127" s="14">
        <v>121</v>
      </c>
      <c r="B127" s="15" t="s">
        <v>230</v>
      </c>
      <c r="C127" s="14" t="s">
        <v>231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7">
        <f t="shared" si="1"/>
        <v>0</v>
      </c>
      <c r="R127" s="18" t="s">
        <v>22</v>
      </c>
      <c r="S127" s="19"/>
      <c r="T127" s="19"/>
    </row>
    <row r="128" spans="1:20">
      <c r="A128" s="14">
        <v>122</v>
      </c>
      <c r="B128" s="15" t="s">
        <v>232</v>
      </c>
      <c r="C128" s="14">
        <v>898819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7">
        <f t="shared" si="1"/>
        <v>0</v>
      </c>
      <c r="R128" s="18" t="s">
        <v>22</v>
      </c>
      <c r="S128" s="19"/>
      <c r="T128" s="19"/>
    </row>
    <row r="129" spans="1:20">
      <c r="A129" s="14">
        <v>123</v>
      </c>
      <c r="B129" s="15" t="s">
        <v>233</v>
      </c>
      <c r="C129" s="20">
        <v>898830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7">
        <f t="shared" si="1"/>
        <v>0</v>
      </c>
      <c r="R129" s="18" t="s">
        <v>22</v>
      </c>
      <c r="S129" s="19"/>
      <c r="T129" s="19"/>
    </row>
    <row r="130" spans="1:20">
      <c r="A130" s="14">
        <v>124</v>
      </c>
      <c r="B130" s="15" t="s">
        <v>234</v>
      </c>
      <c r="C130" s="20">
        <v>898840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7">
        <f t="shared" si="1"/>
        <v>0</v>
      </c>
      <c r="R130" s="18" t="s">
        <v>22</v>
      </c>
      <c r="S130" s="19"/>
      <c r="T130" s="19"/>
    </row>
    <row r="131" spans="1:20">
      <c r="A131" s="14">
        <v>125</v>
      </c>
      <c r="B131" s="15" t="s">
        <v>235</v>
      </c>
      <c r="C131" s="20">
        <v>898843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7">
        <f t="shared" si="1"/>
        <v>0</v>
      </c>
      <c r="R131" s="18" t="s">
        <v>22</v>
      </c>
      <c r="S131" s="19"/>
      <c r="T131" s="19"/>
    </row>
    <row r="132" spans="1:20">
      <c r="A132" s="14">
        <v>126</v>
      </c>
      <c r="B132" s="15" t="s">
        <v>236</v>
      </c>
      <c r="C132" s="14" t="s">
        <v>237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7">
        <f t="shared" si="1"/>
        <v>0</v>
      </c>
      <c r="R132" s="18" t="s">
        <v>22</v>
      </c>
      <c r="S132" s="19"/>
      <c r="T132" s="19"/>
    </row>
    <row r="133" spans="1:20">
      <c r="A133" s="14">
        <v>127</v>
      </c>
      <c r="B133" s="15" t="s">
        <v>238</v>
      </c>
      <c r="C133" s="14">
        <v>899458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7">
        <f t="shared" si="1"/>
        <v>0</v>
      </c>
      <c r="R133" s="18" t="s">
        <v>22</v>
      </c>
      <c r="S133" s="19"/>
      <c r="T133" s="19"/>
    </row>
    <row r="134" spans="1:20">
      <c r="A134" s="14">
        <v>128</v>
      </c>
      <c r="B134" s="15" t="s">
        <v>239</v>
      </c>
      <c r="C134" s="14" t="s">
        <v>240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7">
        <f t="shared" si="1"/>
        <v>0</v>
      </c>
      <c r="R134" s="18" t="s">
        <v>22</v>
      </c>
      <c r="S134" s="19"/>
      <c r="T134" s="19"/>
    </row>
    <row r="135" spans="1:20">
      <c r="A135" s="14">
        <v>129</v>
      </c>
      <c r="B135" s="15" t="s">
        <v>241</v>
      </c>
      <c r="C135" s="14" t="s">
        <v>242</v>
      </c>
      <c r="D135" s="16"/>
      <c r="E135" s="16">
        <v>25400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7">
        <f t="shared" ref="Q135:Q198" si="2">SUM(D135:P135)</f>
        <v>25400</v>
      </c>
      <c r="R135" s="18" t="s">
        <v>22</v>
      </c>
      <c r="S135" s="19"/>
      <c r="T135" s="19"/>
    </row>
    <row r="136" spans="1:20">
      <c r="A136" s="14">
        <v>130</v>
      </c>
      <c r="B136" s="15" t="s">
        <v>243</v>
      </c>
      <c r="C136" s="14">
        <v>899735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7">
        <f t="shared" si="2"/>
        <v>0</v>
      </c>
      <c r="R136" s="18" t="s">
        <v>22</v>
      </c>
      <c r="S136" s="19"/>
      <c r="T136" s="19"/>
    </row>
    <row r="137" spans="1:20">
      <c r="A137" s="14">
        <v>131</v>
      </c>
      <c r="B137" s="15" t="s">
        <v>244</v>
      </c>
      <c r="C137" s="14" t="s">
        <v>245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7">
        <f t="shared" si="2"/>
        <v>0</v>
      </c>
      <c r="R137" s="18" t="s">
        <v>22</v>
      </c>
      <c r="S137" s="19"/>
      <c r="T137" s="19"/>
    </row>
    <row r="138" spans="1:20">
      <c r="A138" s="14">
        <v>132</v>
      </c>
      <c r="B138" s="15" t="s">
        <v>246</v>
      </c>
      <c r="C138" s="20">
        <v>900208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7">
        <f t="shared" si="2"/>
        <v>0</v>
      </c>
      <c r="R138" s="18" t="s">
        <v>22</v>
      </c>
      <c r="S138" s="19"/>
      <c r="T138" s="19"/>
    </row>
    <row r="139" spans="1:20">
      <c r="A139" s="14">
        <v>133</v>
      </c>
      <c r="B139" s="15" t="s">
        <v>247</v>
      </c>
      <c r="C139" s="14" t="s">
        <v>248</v>
      </c>
      <c r="D139" s="16"/>
      <c r="E139" s="16"/>
      <c r="F139" s="16"/>
      <c r="G139" s="16"/>
      <c r="H139" s="16"/>
      <c r="I139" s="16"/>
      <c r="J139" s="22">
        <v>95300</v>
      </c>
      <c r="K139" s="16"/>
      <c r="L139" s="16">
        <v>116800</v>
      </c>
      <c r="M139" s="16"/>
      <c r="N139" s="16"/>
      <c r="O139" s="16"/>
      <c r="P139" s="16"/>
      <c r="Q139" s="17">
        <f t="shared" si="2"/>
        <v>212100</v>
      </c>
      <c r="R139" s="18" t="s">
        <v>22</v>
      </c>
      <c r="S139" s="19"/>
      <c r="T139" s="19"/>
    </row>
    <row r="140" spans="1:20">
      <c r="A140" s="14">
        <v>134</v>
      </c>
      <c r="B140" s="15" t="s">
        <v>249</v>
      </c>
      <c r="C140" s="14">
        <v>900289</v>
      </c>
      <c r="D140" s="23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7">
        <f t="shared" si="2"/>
        <v>0</v>
      </c>
      <c r="R140" s="18" t="s">
        <v>22</v>
      </c>
      <c r="S140" s="19"/>
      <c r="T140" s="19"/>
    </row>
    <row r="141" spans="1:20">
      <c r="A141" s="14">
        <v>135</v>
      </c>
      <c r="B141" s="15" t="s">
        <v>250</v>
      </c>
      <c r="C141" s="14" t="s">
        <v>251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7">
        <f t="shared" si="2"/>
        <v>0</v>
      </c>
      <c r="R141" s="18" t="s">
        <v>22</v>
      </c>
      <c r="S141" s="19"/>
      <c r="T141" s="19"/>
    </row>
    <row r="142" spans="1:20">
      <c r="A142" s="14">
        <v>136</v>
      </c>
      <c r="B142" s="15" t="s">
        <v>252</v>
      </c>
      <c r="C142" s="14" t="s">
        <v>253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7">
        <f t="shared" si="2"/>
        <v>0</v>
      </c>
      <c r="R142" s="18" t="s">
        <v>22</v>
      </c>
      <c r="S142" s="19"/>
      <c r="T142" s="19"/>
    </row>
    <row r="143" spans="1:20">
      <c r="A143" s="14">
        <v>137</v>
      </c>
      <c r="B143" s="15" t="s">
        <v>254</v>
      </c>
      <c r="C143" s="14" t="s">
        <v>255</v>
      </c>
      <c r="D143" s="16"/>
      <c r="E143" s="16"/>
      <c r="F143" s="16"/>
      <c r="G143" s="16"/>
      <c r="H143" s="16"/>
      <c r="I143" s="16">
        <v>85500</v>
      </c>
      <c r="J143" s="16"/>
      <c r="K143" s="16">
        <v>30000</v>
      </c>
      <c r="L143" s="16"/>
      <c r="M143" s="16"/>
      <c r="N143" s="16"/>
      <c r="O143" s="16">
        <v>80800</v>
      </c>
      <c r="P143" s="16"/>
      <c r="Q143" s="17">
        <f t="shared" si="2"/>
        <v>196300</v>
      </c>
      <c r="R143" s="18" t="s">
        <v>22</v>
      </c>
      <c r="S143" s="19"/>
      <c r="T143" s="19"/>
    </row>
    <row r="144" spans="1:20">
      <c r="A144" s="14">
        <v>138</v>
      </c>
      <c r="B144" s="15" t="s">
        <v>256</v>
      </c>
      <c r="C144" s="14" t="s">
        <v>257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7">
        <f t="shared" si="2"/>
        <v>0</v>
      </c>
      <c r="R144" s="18" t="s">
        <v>22</v>
      </c>
      <c r="S144" s="19"/>
      <c r="T144" s="19"/>
    </row>
    <row r="145" spans="1:20">
      <c r="A145" s="14">
        <v>139</v>
      </c>
      <c r="B145" s="15" t="s">
        <v>258</v>
      </c>
      <c r="C145" s="14" t="s">
        <v>259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7">
        <f t="shared" si="2"/>
        <v>0</v>
      </c>
      <c r="R145" s="18" t="s">
        <v>22</v>
      </c>
      <c r="S145" s="19"/>
      <c r="T145" s="19"/>
    </row>
    <row r="146" spans="1:20">
      <c r="A146" s="14">
        <v>140</v>
      </c>
      <c r="B146" s="15" t="s">
        <v>260</v>
      </c>
      <c r="C146" s="14">
        <v>901041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7">
        <f t="shared" si="2"/>
        <v>0</v>
      </c>
      <c r="R146" s="18" t="s">
        <v>22</v>
      </c>
      <c r="S146" s="19"/>
      <c r="T146" s="19"/>
    </row>
    <row r="147" spans="1:20">
      <c r="A147" s="14">
        <v>141</v>
      </c>
      <c r="B147" s="15" t="s">
        <v>261</v>
      </c>
      <c r="C147" s="14">
        <v>901056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7">
        <f t="shared" si="2"/>
        <v>0</v>
      </c>
      <c r="R147" s="18" t="s">
        <v>22</v>
      </c>
      <c r="S147" s="19"/>
      <c r="T147" s="19"/>
    </row>
    <row r="148" spans="1:20">
      <c r="A148" s="14">
        <v>142</v>
      </c>
      <c r="B148" s="15" t="s">
        <v>262</v>
      </c>
      <c r="C148" s="14">
        <v>910136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7">
        <f t="shared" si="2"/>
        <v>0</v>
      </c>
      <c r="R148" s="18" t="s">
        <v>22</v>
      </c>
      <c r="S148" s="19"/>
      <c r="T148" s="19"/>
    </row>
    <row r="149" spans="1:20">
      <c r="A149" s="14">
        <v>143</v>
      </c>
      <c r="B149" s="15" t="s">
        <v>263</v>
      </c>
      <c r="C149" s="14" t="s">
        <v>264</v>
      </c>
      <c r="D149" s="16">
        <v>78800</v>
      </c>
      <c r="E149" s="16"/>
      <c r="F149" s="16"/>
      <c r="G149" s="16"/>
      <c r="H149" s="16"/>
      <c r="I149" s="16">
        <v>16000</v>
      </c>
      <c r="J149" s="16"/>
      <c r="K149" s="16"/>
      <c r="L149" s="16"/>
      <c r="M149" s="16">
        <v>20700</v>
      </c>
      <c r="N149" s="16"/>
      <c r="O149" s="16"/>
      <c r="P149" s="16"/>
      <c r="Q149" s="17">
        <f t="shared" si="2"/>
        <v>115500</v>
      </c>
      <c r="R149" s="18" t="s">
        <v>22</v>
      </c>
      <c r="S149" s="19"/>
      <c r="T149" s="19"/>
    </row>
    <row r="150" spans="1:20">
      <c r="A150" s="14">
        <v>144</v>
      </c>
      <c r="B150" s="15" t="s">
        <v>265</v>
      </c>
      <c r="C150" s="14" t="s">
        <v>266</v>
      </c>
      <c r="D150" s="16">
        <v>474100</v>
      </c>
      <c r="E150" s="16">
        <v>8000</v>
      </c>
      <c r="F150" s="16"/>
      <c r="G150" s="16"/>
      <c r="H150" s="16">
        <f>9000+9000</f>
        <v>18000</v>
      </c>
      <c r="I150" s="16"/>
      <c r="J150" s="16"/>
      <c r="K150" s="16"/>
      <c r="L150" s="16"/>
      <c r="M150" s="16"/>
      <c r="N150" s="16">
        <v>11500</v>
      </c>
      <c r="O150" s="16">
        <v>9000</v>
      </c>
      <c r="P150" s="16"/>
      <c r="Q150" s="17">
        <f t="shared" si="2"/>
        <v>520600</v>
      </c>
      <c r="R150" s="18" t="s">
        <v>22</v>
      </c>
      <c r="S150" s="24"/>
      <c r="T150" s="24"/>
    </row>
    <row r="151" spans="1:20">
      <c r="A151" s="14">
        <v>145</v>
      </c>
      <c r="B151" s="15" t="s">
        <v>267</v>
      </c>
      <c r="C151" s="14" t="s">
        <v>268</v>
      </c>
      <c r="D151" s="16"/>
      <c r="E151" s="16"/>
      <c r="F151" s="16"/>
      <c r="G151" s="16"/>
      <c r="H151" s="16">
        <v>311000</v>
      </c>
      <c r="I151" s="16"/>
      <c r="J151" s="22">
        <v>34300</v>
      </c>
      <c r="K151" s="16"/>
      <c r="L151" s="16"/>
      <c r="M151" s="16"/>
      <c r="N151" s="16"/>
      <c r="O151" s="16">
        <v>15100</v>
      </c>
      <c r="P151" s="16"/>
      <c r="Q151" s="17">
        <f t="shared" si="2"/>
        <v>360400</v>
      </c>
      <c r="R151" s="18" t="s">
        <v>22</v>
      </c>
      <c r="S151" s="24"/>
      <c r="T151" s="24"/>
    </row>
    <row r="152" spans="1:20">
      <c r="A152" s="14">
        <v>146</v>
      </c>
      <c r="B152" s="15" t="s">
        <v>269</v>
      </c>
      <c r="C152" s="20">
        <v>901689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7">
        <f t="shared" si="2"/>
        <v>0</v>
      </c>
      <c r="R152" s="18" t="s">
        <v>22</v>
      </c>
      <c r="S152" s="24"/>
      <c r="T152" s="24"/>
    </row>
    <row r="153" spans="1:20">
      <c r="A153" s="14">
        <v>147</v>
      </c>
      <c r="B153" s="15" t="s">
        <v>270</v>
      </c>
      <c r="C153" s="14" t="s">
        <v>271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7">
        <f t="shared" si="2"/>
        <v>0</v>
      </c>
      <c r="R153" s="18" t="s">
        <v>22</v>
      </c>
      <c r="S153" s="24"/>
      <c r="T153" s="24"/>
    </row>
    <row r="154" spans="1:20">
      <c r="A154" s="14">
        <v>148</v>
      </c>
      <c r="B154" s="15" t="s">
        <v>272</v>
      </c>
      <c r="C154" s="14" t="s">
        <v>273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7">
        <f t="shared" si="2"/>
        <v>0</v>
      </c>
      <c r="R154" s="18" t="s">
        <v>22</v>
      </c>
      <c r="S154" s="24"/>
      <c r="T154" s="24"/>
    </row>
    <row r="155" spans="1:20">
      <c r="A155" s="14">
        <v>149</v>
      </c>
      <c r="B155" s="15" t="s">
        <v>274</v>
      </c>
      <c r="C155" s="14" t="s">
        <v>275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7">
        <f t="shared" si="2"/>
        <v>0</v>
      </c>
      <c r="R155" s="18" t="s">
        <v>22</v>
      </c>
      <c r="S155" s="24"/>
      <c r="T155" s="24"/>
    </row>
    <row r="156" spans="1:20">
      <c r="A156" s="14">
        <v>150</v>
      </c>
      <c r="B156" s="15" t="s">
        <v>276</v>
      </c>
      <c r="C156" s="20">
        <v>902195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7">
        <f t="shared" si="2"/>
        <v>0</v>
      </c>
      <c r="R156" s="18" t="s">
        <v>22</v>
      </c>
      <c r="S156" s="24"/>
      <c r="T156" s="24"/>
    </row>
    <row r="157" spans="1:20">
      <c r="A157" s="14">
        <v>151</v>
      </c>
      <c r="B157" s="15" t="s">
        <v>277</v>
      </c>
      <c r="C157" s="20">
        <v>902248</v>
      </c>
      <c r="D157" s="16"/>
      <c r="E157" s="16"/>
      <c r="F157" s="16"/>
      <c r="G157" s="16"/>
      <c r="H157" s="16"/>
      <c r="I157" s="16"/>
      <c r="J157" s="16"/>
      <c r="K157" s="16"/>
      <c r="L157" s="16">
        <v>9000</v>
      </c>
      <c r="M157" s="16"/>
      <c r="N157" s="16"/>
      <c r="O157" s="16"/>
      <c r="P157" s="16"/>
      <c r="Q157" s="17">
        <f t="shared" si="2"/>
        <v>9000</v>
      </c>
      <c r="R157" s="18" t="s">
        <v>22</v>
      </c>
      <c r="S157" s="24"/>
      <c r="T157" s="24"/>
    </row>
    <row r="158" spans="1:20">
      <c r="A158" s="14">
        <v>152</v>
      </c>
      <c r="B158" s="15" t="s">
        <v>278</v>
      </c>
      <c r="C158" s="14" t="s">
        <v>279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7">
        <f t="shared" si="2"/>
        <v>0</v>
      </c>
      <c r="R158" s="18" t="s">
        <v>22</v>
      </c>
      <c r="S158" s="24"/>
      <c r="T158" s="24"/>
    </row>
    <row r="159" spans="1:20">
      <c r="A159" s="14">
        <v>153</v>
      </c>
      <c r="B159" s="15" t="s">
        <v>280</v>
      </c>
      <c r="C159" s="14" t="s">
        <v>281</v>
      </c>
      <c r="D159" s="16"/>
      <c r="E159" s="16"/>
      <c r="F159" s="16">
        <v>117900</v>
      </c>
      <c r="G159" s="16"/>
      <c r="H159" s="16"/>
      <c r="I159" s="16"/>
      <c r="J159" s="22">
        <f>123400-2900+7900</f>
        <v>128400</v>
      </c>
      <c r="K159" s="16"/>
      <c r="L159" s="16"/>
      <c r="M159" s="16"/>
      <c r="N159" s="16"/>
      <c r="O159" s="16"/>
      <c r="P159" s="16"/>
      <c r="Q159" s="17">
        <f t="shared" si="2"/>
        <v>246300</v>
      </c>
      <c r="R159" s="18" t="s">
        <v>22</v>
      </c>
      <c r="S159" s="24"/>
      <c r="T159" s="24"/>
    </row>
    <row r="160" spans="1:20">
      <c r="A160" s="14">
        <v>154</v>
      </c>
      <c r="B160" s="15" t="s">
        <v>282</v>
      </c>
      <c r="C160" s="14" t="s">
        <v>283</v>
      </c>
      <c r="D160" s="16"/>
      <c r="E160" s="16"/>
      <c r="F160" s="16"/>
      <c r="G160" s="16"/>
      <c r="H160" s="16"/>
      <c r="I160" s="16"/>
      <c r="J160" s="16"/>
      <c r="K160" s="16">
        <v>55000</v>
      </c>
      <c r="L160" s="16"/>
      <c r="M160" s="16"/>
      <c r="N160" s="16"/>
      <c r="O160" s="16"/>
      <c r="P160" s="16"/>
      <c r="Q160" s="17">
        <f t="shared" si="2"/>
        <v>55000</v>
      </c>
      <c r="R160" s="18" t="s">
        <v>22</v>
      </c>
      <c r="S160" s="24"/>
      <c r="T160" s="24"/>
    </row>
    <row r="161" spans="1:20">
      <c r="A161" s="14">
        <v>155</v>
      </c>
      <c r="B161" s="15" t="s">
        <v>284</v>
      </c>
      <c r="C161" s="14" t="s">
        <v>285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7">
        <f t="shared" si="2"/>
        <v>0</v>
      </c>
      <c r="R161" s="18" t="s">
        <v>22</v>
      </c>
      <c r="S161" s="24"/>
      <c r="T161" s="24"/>
    </row>
    <row r="162" spans="1:20">
      <c r="A162" s="14">
        <v>156</v>
      </c>
      <c r="B162" s="15" t="s">
        <v>286</v>
      </c>
      <c r="C162" s="14">
        <v>902265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7">
        <f t="shared" si="2"/>
        <v>0</v>
      </c>
      <c r="R162" s="18" t="s">
        <v>22</v>
      </c>
      <c r="S162" s="24"/>
      <c r="T162" s="24"/>
    </row>
    <row r="163" spans="1:20">
      <c r="A163" s="14">
        <v>157</v>
      </c>
      <c r="B163" s="15" t="s">
        <v>287</v>
      </c>
      <c r="C163" s="14" t="s">
        <v>288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7">
        <f t="shared" si="2"/>
        <v>0</v>
      </c>
      <c r="R163" s="18" t="s">
        <v>22</v>
      </c>
      <c r="S163" s="24"/>
      <c r="T163" s="24"/>
    </row>
    <row r="164" spans="1:20">
      <c r="A164" s="14">
        <v>158</v>
      </c>
      <c r="B164" s="15" t="s">
        <v>289</v>
      </c>
      <c r="C164" s="20">
        <v>902332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7">
        <f t="shared" si="2"/>
        <v>0</v>
      </c>
      <c r="R164" s="18" t="s">
        <v>22</v>
      </c>
      <c r="S164" s="24"/>
      <c r="T164" s="24"/>
    </row>
    <row r="165" spans="1:20">
      <c r="A165" s="14">
        <v>159</v>
      </c>
      <c r="B165" s="15" t="s">
        <v>290</v>
      </c>
      <c r="C165" s="20">
        <v>902540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7">
        <f t="shared" si="2"/>
        <v>0</v>
      </c>
      <c r="R165" s="18" t="s">
        <v>22</v>
      </c>
      <c r="S165" s="24"/>
      <c r="T165" s="24"/>
    </row>
    <row r="166" spans="1:20">
      <c r="A166" s="14">
        <v>160</v>
      </c>
      <c r="B166" s="15" t="s">
        <v>291</v>
      </c>
      <c r="C166" s="20">
        <v>902541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7">
        <f t="shared" si="2"/>
        <v>0</v>
      </c>
      <c r="R166" s="18" t="s">
        <v>22</v>
      </c>
      <c r="S166" s="24"/>
      <c r="T166" s="24"/>
    </row>
    <row r="167" spans="1:20">
      <c r="A167" s="14">
        <v>161</v>
      </c>
      <c r="B167" s="15" t="s">
        <v>292</v>
      </c>
      <c r="C167" s="20">
        <v>902547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7">
        <f t="shared" si="2"/>
        <v>0</v>
      </c>
      <c r="R167" s="18" t="s">
        <v>22</v>
      </c>
      <c r="S167" s="24"/>
      <c r="T167" s="24"/>
    </row>
    <row r="168" spans="1:20">
      <c r="A168" s="14">
        <v>162</v>
      </c>
      <c r="B168" s="15" t="s">
        <v>293</v>
      </c>
      <c r="C168" s="20">
        <v>902859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7">
        <f t="shared" si="2"/>
        <v>0</v>
      </c>
      <c r="R168" s="18" t="s">
        <v>22</v>
      </c>
      <c r="S168" s="24"/>
      <c r="T168" s="24"/>
    </row>
    <row r="169" spans="1:20">
      <c r="A169" s="14">
        <v>163</v>
      </c>
      <c r="B169" s="15" t="s">
        <v>294</v>
      </c>
      <c r="C169" s="20">
        <v>903072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7">
        <f t="shared" si="2"/>
        <v>0</v>
      </c>
      <c r="R169" s="18" t="s">
        <v>22</v>
      </c>
      <c r="S169" s="24"/>
      <c r="T169" s="24"/>
    </row>
    <row r="170" spans="1:20">
      <c r="A170" s="14">
        <v>164</v>
      </c>
      <c r="B170" s="15" t="s">
        <v>295</v>
      </c>
      <c r="C170" s="14">
        <v>903076</v>
      </c>
      <c r="D170" s="16"/>
      <c r="E170" s="16"/>
      <c r="F170" s="16"/>
      <c r="G170" s="16">
        <v>13000</v>
      </c>
      <c r="H170" s="16"/>
      <c r="I170" s="16"/>
      <c r="J170" s="22">
        <v>28000</v>
      </c>
      <c r="K170" s="16"/>
      <c r="L170" s="16"/>
      <c r="M170" s="16"/>
      <c r="N170" s="16"/>
      <c r="O170" s="16"/>
      <c r="P170" s="16"/>
      <c r="Q170" s="17">
        <f t="shared" si="2"/>
        <v>41000</v>
      </c>
      <c r="R170" s="18" t="s">
        <v>22</v>
      </c>
      <c r="S170" s="24"/>
      <c r="T170" s="24"/>
    </row>
    <row r="171" spans="1:20">
      <c r="A171" s="14">
        <v>165</v>
      </c>
      <c r="B171" s="15" t="s">
        <v>296</v>
      </c>
      <c r="C171" s="14">
        <v>903079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7">
        <f t="shared" si="2"/>
        <v>0</v>
      </c>
      <c r="R171" s="18" t="s">
        <v>22</v>
      </c>
      <c r="S171" s="24"/>
      <c r="T171" s="24"/>
    </row>
    <row r="172" spans="1:20">
      <c r="A172" s="14">
        <v>166</v>
      </c>
      <c r="B172" s="15" t="s">
        <v>297</v>
      </c>
      <c r="C172" s="20">
        <v>903212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7">
        <f t="shared" si="2"/>
        <v>0</v>
      </c>
      <c r="R172" s="18" t="s">
        <v>22</v>
      </c>
      <c r="S172" s="24"/>
      <c r="T172" s="24"/>
    </row>
    <row r="173" spans="1:20">
      <c r="A173" s="14">
        <v>167</v>
      </c>
      <c r="B173" s="15" t="s">
        <v>298</v>
      </c>
      <c r="C173" s="14" t="s">
        <v>299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7">
        <f t="shared" si="2"/>
        <v>0</v>
      </c>
      <c r="R173" s="18" t="s">
        <v>22</v>
      </c>
      <c r="S173" s="24"/>
      <c r="T173" s="24"/>
    </row>
    <row r="174" spans="1:20">
      <c r="A174" s="14">
        <v>168</v>
      </c>
      <c r="B174" s="15" t="s">
        <v>300</v>
      </c>
      <c r="C174" s="14" t="s">
        <v>301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7">
        <f t="shared" si="2"/>
        <v>0</v>
      </c>
      <c r="R174" s="18" t="s">
        <v>22</v>
      </c>
      <c r="S174" s="24"/>
      <c r="T174" s="24"/>
    </row>
    <row r="175" spans="1:20">
      <c r="A175" s="14">
        <v>169</v>
      </c>
      <c r="B175" s="15" t="s">
        <v>302</v>
      </c>
      <c r="C175" s="14">
        <v>904370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7">
        <f t="shared" si="2"/>
        <v>0</v>
      </c>
      <c r="R175" s="18" t="s">
        <v>22</v>
      </c>
      <c r="S175" s="24"/>
      <c r="T175" s="24"/>
    </row>
    <row r="176" spans="1:20">
      <c r="A176" s="14">
        <v>170</v>
      </c>
      <c r="B176" s="15" t="s">
        <v>303</v>
      </c>
      <c r="C176" s="14">
        <v>904741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7">
        <f t="shared" si="2"/>
        <v>0</v>
      </c>
      <c r="R176" s="18" t="s">
        <v>22</v>
      </c>
      <c r="S176" s="24"/>
      <c r="T176" s="24"/>
    </row>
    <row r="177" spans="1:20">
      <c r="A177" s="14">
        <v>171</v>
      </c>
      <c r="B177" s="15" t="s">
        <v>304</v>
      </c>
      <c r="C177" s="20">
        <v>904744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7">
        <f t="shared" si="2"/>
        <v>0</v>
      </c>
      <c r="R177" s="18" t="s">
        <v>22</v>
      </c>
      <c r="S177" s="24"/>
      <c r="T177" s="24"/>
    </row>
    <row r="178" spans="1:20">
      <c r="A178" s="14">
        <v>172</v>
      </c>
      <c r="B178" s="15" t="s">
        <v>305</v>
      </c>
      <c r="C178" s="20">
        <v>904935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7">
        <f t="shared" si="2"/>
        <v>0</v>
      </c>
      <c r="R178" s="18" t="s">
        <v>22</v>
      </c>
      <c r="S178" s="24"/>
      <c r="T178" s="24"/>
    </row>
    <row r="179" spans="1:20">
      <c r="A179" s="14">
        <v>173</v>
      </c>
      <c r="B179" s="15" t="s">
        <v>306</v>
      </c>
      <c r="C179" s="20">
        <v>905050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7">
        <f t="shared" si="2"/>
        <v>0</v>
      </c>
      <c r="R179" s="18" t="s">
        <v>22</v>
      </c>
      <c r="S179" s="24"/>
      <c r="T179" s="24"/>
    </row>
    <row r="180" spans="1:20">
      <c r="A180" s="14">
        <v>174</v>
      </c>
      <c r="B180" s="15" t="s">
        <v>307</v>
      </c>
      <c r="C180" s="14" t="s">
        <v>308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7">
        <f t="shared" si="2"/>
        <v>0</v>
      </c>
      <c r="R180" s="18" t="s">
        <v>22</v>
      </c>
      <c r="S180" s="24"/>
      <c r="T180" s="24"/>
    </row>
    <row r="181" spans="1:20">
      <c r="A181" s="14">
        <v>175</v>
      </c>
      <c r="B181" s="15" t="s">
        <v>309</v>
      </c>
      <c r="C181" s="14" t="s">
        <v>310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7">
        <f t="shared" si="2"/>
        <v>0</v>
      </c>
      <c r="R181" s="18" t="s">
        <v>22</v>
      </c>
      <c r="S181" s="24"/>
      <c r="T181" s="24"/>
    </row>
    <row r="182" spans="1:20">
      <c r="A182" s="14">
        <v>176</v>
      </c>
      <c r="B182" s="15" t="s">
        <v>311</v>
      </c>
      <c r="C182" s="14" t="s">
        <v>312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7">
        <f t="shared" si="2"/>
        <v>0</v>
      </c>
      <c r="R182" s="18" t="s">
        <v>22</v>
      </c>
      <c r="S182" s="24"/>
      <c r="T182" s="24"/>
    </row>
    <row r="183" spans="1:20">
      <c r="A183" s="14">
        <v>177</v>
      </c>
      <c r="B183" s="15" t="s">
        <v>313</v>
      </c>
      <c r="C183" s="14" t="s">
        <v>314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7">
        <f t="shared" si="2"/>
        <v>0</v>
      </c>
      <c r="R183" s="18" t="s">
        <v>22</v>
      </c>
      <c r="S183" s="24"/>
      <c r="T183" s="24"/>
    </row>
    <row r="184" spans="1:20">
      <c r="A184" s="14">
        <v>178</v>
      </c>
      <c r="B184" s="15" t="s">
        <v>315</v>
      </c>
      <c r="C184" s="20">
        <v>910250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7">
        <f t="shared" si="2"/>
        <v>0</v>
      </c>
      <c r="R184" s="18" t="s">
        <v>22</v>
      </c>
      <c r="S184" s="24"/>
      <c r="T184" s="24"/>
    </row>
    <row r="185" spans="1:20">
      <c r="A185" s="14">
        <v>179</v>
      </c>
      <c r="B185" s="15" t="s">
        <v>316</v>
      </c>
      <c r="C185" s="20">
        <v>910267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7">
        <f t="shared" si="2"/>
        <v>0</v>
      </c>
      <c r="R185" s="18" t="s">
        <v>22</v>
      </c>
      <c r="S185" s="24"/>
      <c r="T185" s="24"/>
    </row>
    <row r="186" spans="1:20">
      <c r="A186" s="14">
        <v>180</v>
      </c>
      <c r="B186" s="15" t="s">
        <v>317</v>
      </c>
      <c r="C186" s="14" t="s">
        <v>318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7">
        <f t="shared" si="2"/>
        <v>0</v>
      </c>
      <c r="R186" s="18" t="s">
        <v>22</v>
      </c>
      <c r="S186" s="24"/>
      <c r="T186" s="24"/>
    </row>
    <row r="187" spans="1:20">
      <c r="A187" s="14">
        <v>181</v>
      </c>
      <c r="B187" s="15" t="s">
        <v>319</v>
      </c>
      <c r="C187" s="14" t="s">
        <v>320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>
        <v>8500</v>
      </c>
      <c r="O187" s="16"/>
      <c r="P187" s="16">
        <v>24700</v>
      </c>
      <c r="Q187" s="17">
        <f t="shared" si="2"/>
        <v>33200</v>
      </c>
      <c r="R187" s="18" t="s">
        <v>22</v>
      </c>
      <c r="S187" s="24"/>
      <c r="T187" s="24"/>
    </row>
    <row r="188" spans="1:20">
      <c r="A188" s="14">
        <v>182</v>
      </c>
      <c r="B188" s="15" t="s">
        <v>321</v>
      </c>
      <c r="C188" s="14">
        <v>910525</v>
      </c>
      <c r="D188" s="16"/>
      <c r="E188" s="16"/>
      <c r="F188" s="16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17">
        <f t="shared" si="2"/>
        <v>0</v>
      </c>
      <c r="R188" s="18" t="s">
        <v>22</v>
      </c>
      <c r="S188" s="24"/>
      <c r="T188" s="24"/>
    </row>
    <row r="189" spans="1:20">
      <c r="A189" s="14">
        <v>183</v>
      </c>
      <c r="B189" s="15" t="s">
        <v>322</v>
      </c>
      <c r="C189" s="14">
        <v>910540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7">
        <f t="shared" si="2"/>
        <v>0</v>
      </c>
      <c r="R189" s="18" t="s">
        <v>22</v>
      </c>
      <c r="S189" s="24"/>
      <c r="T189" s="24"/>
    </row>
    <row r="190" spans="1:20">
      <c r="A190" s="14">
        <v>184</v>
      </c>
      <c r="B190" s="15" t="s">
        <v>323</v>
      </c>
      <c r="C190" s="20" t="s">
        <v>324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7">
        <f t="shared" si="2"/>
        <v>0</v>
      </c>
      <c r="R190" s="18" t="s">
        <v>22</v>
      </c>
      <c r="S190" s="24"/>
      <c r="T190" s="24"/>
    </row>
    <row r="191" spans="1:20">
      <c r="A191" s="14">
        <v>185</v>
      </c>
      <c r="B191" s="15" t="s">
        <v>325</v>
      </c>
      <c r="C191" s="14" t="s">
        <v>326</v>
      </c>
      <c r="D191" s="16"/>
      <c r="E191" s="16"/>
      <c r="F191" s="16"/>
      <c r="G191" s="16">
        <f>72800-2000</f>
        <v>70800</v>
      </c>
      <c r="H191" s="16"/>
      <c r="I191" s="16"/>
      <c r="J191" s="16"/>
      <c r="K191" s="16">
        <v>17100</v>
      </c>
      <c r="L191" s="16">
        <v>38600</v>
      </c>
      <c r="M191" s="16"/>
      <c r="N191" s="16"/>
      <c r="O191" s="16">
        <v>38800</v>
      </c>
      <c r="P191" s="16"/>
      <c r="Q191" s="17">
        <f t="shared" si="2"/>
        <v>165300</v>
      </c>
      <c r="R191" s="18" t="s">
        <v>22</v>
      </c>
      <c r="S191" s="24"/>
      <c r="T191" s="24"/>
    </row>
    <row r="192" spans="1:20">
      <c r="A192" s="14">
        <v>186</v>
      </c>
      <c r="B192" s="15" t="s">
        <v>327</v>
      </c>
      <c r="C192" s="20">
        <v>910856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7">
        <f t="shared" si="2"/>
        <v>0</v>
      </c>
      <c r="R192" s="18" t="s">
        <v>22</v>
      </c>
      <c r="S192" s="24"/>
      <c r="T192" s="24"/>
    </row>
    <row r="193" spans="1:20">
      <c r="A193" s="14">
        <v>187</v>
      </c>
      <c r="B193" s="15" t="s">
        <v>328</v>
      </c>
      <c r="C193" s="20" t="s">
        <v>329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7">
        <f t="shared" si="2"/>
        <v>0</v>
      </c>
      <c r="R193" s="18" t="s">
        <v>22</v>
      </c>
      <c r="S193" s="24"/>
      <c r="T193" s="24"/>
    </row>
    <row r="194" spans="1:20">
      <c r="A194" s="14">
        <v>188</v>
      </c>
      <c r="B194" s="15" t="s">
        <v>330</v>
      </c>
      <c r="C194" s="14" t="s">
        <v>331</v>
      </c>
      <c r="D194" s="16">
        <v>72000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7">
        <f t="shared" si="2"/>
        <v>72000</v>
      </c>
      <c r="R194" s="18" t="s">
        <v>22</v>
      </c>
      <c r="S194" s="24"/>
      <c r="T194" s="24"/>
    </row>
    <row r="195" spans="1:20">
      <c r="A195" s="14">
        <v>189</v>
      </c>
      <c r="B195" s="15" t="s">
        <v>332</v>
      </c>
      <c r="C195" s="14">
        <v>911184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7">
        <f t="shared" si="2"/>
        <v>0</v>
      </c>
      <c r="R195" s="18" t="s">
        <v>22</v>
      </c>
      <c r="S195" s="24"/>
      <c r="T195" s="24"/>
    </row>
    <row r="196" spans="1:20">
      <c r="A196" s="14">
        <v>190</v>
      </c>
      <c r="B196" s="15" t="s">
        <v>333</v>
      </c>
      <c r="C196" s="14">
        <v>911091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7">
        <f t="shared" si="2"/>
        <v>0</v>
      </c>
      <c r="R196" s="18" t="s">
        <v>22</v>
      </c>
      <c r="S196" s="24"/>
      <c r="T196" s="24"/>
    </row>
    <row r="197" spans="1:20">
      <c r="A197" s="14">
        <v>191</v>
      </c>
      <c r="B197" s="15" t="s">
        <v>334</v>
      </c>
      <c r="C197" s="14" t="s">
        <v>335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7">
        <f t="shared" si="2"/>
        <v>0</v>
      </c>
      <c r="R197" s="18" t="s">
        <v>22</v>
      </c>
      <c r="S197" s="24"/>
      <c r="T197" s="24"/>
    </row>
    <row r="198" spans="1:20">
      <c r="A198" s="14">
        <v>192</v>
      </c>
      <c r="B198" s="15" t="s">
        <v>336</v>
      </c>
      <c r="C198" s="20">
        <v>911095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7">
        <f t="shared" si="2"/>
        <v>0</v>
      </c>
      <c r="R198" s="18" t="s">
        <v>22</v>
      </c>
      <c r="S198" s="24"/>
      <c r="T198" s="24"/>
    </row>
    <row r="199" spans="1:20">
      <c r="A199" s="14">
        <v>193</v>
      </c>
      <c r="B199" s="15" t="s">
        <v>337</v>
      </c>
      <c r="C199" s="20">
        <v>911098</v>
      </c>
      <c r="D199" s="16"/>
      <c r="E199" s="16"/>
      <c r="F199" s="16"/>
      <c r="G199" s="16">
        <v>14300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7">
        <f t="shared" ref="Q199:Q262" si="3">SUM(D199:P199)</f>
        <v>14300</v>
      </c>
      <c r="R199" s="18" t="s">
        <v>22</v>
      </c>
      <c r="S199" s="24"/>
      <c r="T199" s="24"/>
    </row>
    <row r="200" spans="1:20">
      <c r="A200" s="14">
        <v>194</v>
      </c>
      <c r="B200" s="15" t="s">
        <v>338</v>
      </c>
      <c r="C200" s="20">
        <v>911106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7">
        <f t="shared" si="3"/>
        <v>0</v>
      </c>
      <c r="R200" s="18" t="s">
        <v>22</v>
      </c>
      <c r="S200" s="24"/>
      <c r="T200" s="24"/>
    </row>
    <row r="201" spans="1:20">
      <c r="A201" s="14">
        <v>195</v>
      </c>
      <c r="B201" s="15" t="s">
        <v>339</v>
      </c>
      <c r="C201" s="14" t="s">
        <v>340</v>
      </c>
      <c r="D201" s="16"/>
      <c r="E201" s="16">
        <f>140000+278600-10200+17300</f>
        <v>425700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7">
        <f t="shared" si="3"/>
        <v>425700</v>
      </c>
      <c r="R201" s="18" t="s">
        <v>22</v>
      </c>
      <c r="S201" s="24"/>
      <c r="T201" s="24"/>
    </row>
    <row r="202" spans="1:20">
      <c r="A202" s="14">
        <v>196</v>
      </c>
      <c r="B202" s="15" t="s">
        <v>341</v>
      </c>
      <c r="C202" s="20">
        <v>911589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7">
        <f t="shared" si="3"/>
        <v>0</v>
      </c>
      <c r="R202" s="18" t="s">
        <v>22</v>
      </c>
      <c r="S202" s="24"/>
      <c r="T202" s="24"/>
    </row>
    <row r="203" spans="1:20">
      <c r="A203" s="14">
        <v>197</v>
      </c>
      <c r="B203" s="15" t="s">
        <v>342</v>
      </c>
      <c r="C203" s="20" t="s">
        <v>343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7">
        <f t="shared" si="3"/>
        <v>0</v>
      </c>
      <c r="R203" s="18" t="s">
        <v>22</v>
      </c>
      <c r="S203" s="24"/>
      <c r="T203" s="24"/>
    </row>
    <row r="204" spans="1:20">
      <c r="A204" s="14">
        <v>198</v>
      </c>
      <c r="B204" s="15" t="s">
        <v>344</v>
      </c>
      <c r="C204" s="20">
        <v>911811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7">
        <f t="shared" si="3"/>
        <v>0</v>
      </c>
      <c r="R204" s="18" t="s">
        <v>22</v>
      </c>
      <c r="S204" s="24"/>
      <c r="T204" s="24"/>
    </row>
    <row r="205" spans="1:20">
      <c r="A205" s="14">
        <v>199</v>
      </c>
      <c r="B205" s="15" t="s">
        <v>345</v>
      </c>
      <c r="C205" s="20">
        <v>911812</v>
      </c>
      <c r="D205" s="16"/>
      <c r="E205" s="16"/>
      <c r="F205" s="16"/>
      <c r="G205" s="16"/>
      <c r="H205" s="16"/>
      <c r="I205" s="16"/>
      <c r="J205" s="16"/>
      <c r="K205" s="16">
        <v>43800</v>
      </c>
      <c r="L205" s="16"/>
      <c r="M205" s="16"/>
      <c r="N205" s="16"/>
      <c r="O205" s="16"/>
      <c r="P205" s="16"/>
      <c r="Q205" s="17">
        <f t="shared" si="3"/>
        <v>43800</v>
      </c>
      <c r="R205" s="18" t="s">
        <v>22</v>
      </c>
      <c r="S205" s="24"/>
      <c r="T205" s="24"/>
    </row>
    <row r="206" spans="1:20">
      <c r="A206" s="14">
        <v>200</v>
      </c>
      <c r="B206" s="15" t="s">
        <v>346</v>
      </c>
      <c r="C206" s="14" t="s">
        <v>347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7">
        <f t="shared" si="3"/>
        <v>0</v>
      </c>
      <c r="R206" s="18" t="s">
        <v>22</v>
      </c>
      <c r="S206" s="24"/>
      <c r="T206" s="24"/>
    </row>
    <row r="207" spans="1:20">
      <c r="A207" s="14">
        <v>201</v>
      </c>
      <c r="B207" s="15" t="s">
        <v>348</v>
      </c>
      <c r="C207" s="14">
        <v>911814</v>
      </c>
      <c r="D207" s="16"/>
      <c r="E207" s="16"/>
      <c r="F207" s="16"/>
      <c r="G207" s="16"/>
      <c r="H207" s="16"/>
      <c r="I207" s="16"/>
      <c r="J207" s="22">
        <f>5500+8000</f>
        <v>13500</v>
      </c>
      <c r="K207" s="16"/>
      <c r="L207" s="16">
        <f>51000+7500</f>
        <v>58500</v>
      </c>
      <c r="M207" s="16"/>
      <c r="N207" s="16"/>
      <c r="O207" s="16"/>
      <c r="P207" s="16"/>
      <c r="Q207" s="17">
        <f t="shared" si="3"/>
        <v>72000</v>
      </c>
      <c r="R207" s="18" t="s">
        <v>22</v>
      </c>
      <c r="S207" s="24"/>
      <c r="T207" s="24"/>
    </row>
    <row r="208" spans="1:20">
      <c r="A208" s="14">
        <v>202</v>
      </c>
      <c r="B208" s="15" t="s">
        <v>349</v>
      </c>
      <c r="C208" s="14" t="s">
        <v>350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7">
        <f t="shared" si="3"/>
        <v>0</v>
      </c>
      <c r="R208" s="18" t="s">
        <v>22</v>
      </c>
      <c r="S208" s="24"/>
      <c r="T208" s="24"/>
    </row>
    <row r="209" spans="1:20">
      <c r="A209" s="14">
        <v>203</v>
      </c>
      <c r="B209" s="15" t="s">
        <v>351</v>
      </c>
      <c r="C209" s="14">
        <v>912050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7">
        <f t="shared" si="3"/>
        <v>0</v>
      </c>
      <c r="R209" s="18" t="s">
        <v>22</v>
      </c>
      <c r="S209" s="24"/>
      <c r="T209" s="24"/>
    </row>
    <row r="210" spans="1:20">
      <c r="A210" s="14">
        <v>204</v>
      </c>
      <c r="B210" s="15" t="s">
        <v>352</v>
      </c>
      <c r="C210" s="14" t="s">
        <v>353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7">
        <f t="shared" si="3"/>
        <v>0</v>
      </c>
      <c r="R210" s="18" t="s">
        <v>22</v>
      </c>
      <c r="S210" s="24"/>
      <c r="T210" s="24"/>
    </row>
    <row r="211" spans="1:20">
      <c r="A211" s="14">
        <v>205</v>
      </c>
      <c r="B211" s="15" t="s">
        <v>354</v>
      </c>
      <c r="C211" s="20">
        <v>912059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>
        <v>50000</v>
      </c>
      <c r="Q211" s="17">
        <f t="shared" si="3"/>
        <v>50000</v>
      </c>
      <c r="R211" s="18" t="s">
        <v>22</v>
      </c>
      <c r="S211" s="24"/>
      <c r="T211" s="24"/>
    </row>
    <row r="212" spans="1:20">
      <c r="A212" s="14">
        <v>206</v>
      </c>
      <c r="B212" s="15" t="s">
        <v>355</v>
      </c>
      <c r="C212" s="20" t="s">
        <v>356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7">
        <f t="shared" si="3"/>
        <v>0</v>
      </c>
      <c r="R212" s="18" t="s">
        <v>22</v>
      </c>
      <c r="S212" s="24"/>
      <c r="T212" s="24"/>
    </row>
    <row r="213" spans="1:20">
      <c r="A213" s="14">
        <v>207</v>
      </c>
      <c r="B213" s="15" t="s">
        <v>357</v>
      </c>
      <c r="C213" s="20">
        <v>912202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7">
        <f t="shared" si="3"/>
        <v>0</v>
      </c>
      <c r="R213" s="18" t="s">
        <v>22</v>
      </c>
      <c r="S213" s="24"/>
      <c r="T213" s="24"/>
    </row>
    <row r="214" spans="1:20">
      <c r="A214" s="14">
        <v>208</v>
      </c>
      <c r="B214" s="15" t="s">
        <v>358</v>
      </c>
      <c r="C214" s="20">
        <v>912208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7">
        <f t="shared" si="3"/>
        <v>0</v>
      </c>
      <c r="R214" s="18" t="s">
        <v>22</v>
      </c>
      <c r="S214" s="24"/>
      <c r="T214" s="24"/>
    </row>
    <row r="215" spans="1:20">
      <c r="A215" s="14">
        <v>209</v>
      </c>
      <c r="B215" s="15" t="s">
        <v>359</v>
      </c>
      <c r="C215" s="14" t="s">
        <v>360</v>
      </c>
      <c r="D215" s="16">
        <v>4000</v>
      </c>
      <c r="E215" s="16">
        <v>63600</v>
      </c>
      <c r="F215" s="16"/>
      <c r="G215" s="16">
        <v>4000</v>
      </c>
      <c r="H215" s="16"/>
      <c r="I215" s="16">
        <f>8200+2000</f>
        <v>10200</v>
      </c>
      <c r="J215" s="22">
        <v>4000</v>
      </c>
      <c r="K215" s="16">
        <f>4000+148500</f>
        <v>152500</v>
      </c>
      <c r="L215" s="16">
        <v>16500</v>
      </c>
      <c r="M215" s="16"/>
      <c r="N215" s="16">
        <v>16500</v>
      </c>
      <c r="O215" s="16">
        <v>20500</v>
      </c>
      <c r="P215" s="16"/>
      <c r="Q215" s="17">
        <f t="shared" si="3"/>
        <v>291800</v>
      </c>
      <c r="R215" s="18" t="s">
        <v>22</v>
      </c>
      <c r="S215" s="24"/>
      <c r="T215" s="24"/>
    </row>
    <row r="216" spans="1:20">
      <c r="A216" s="14">
        <v>210</v>
      </c>
      <c r="B216" s="15" t="s">
        <v>361</v>
      </c>
      <c r="C216" s="14">
        <v>912787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7">
        <f t="shared" si="3"/>
        <v>0</v>
      </c>
      <c r="R216" s="18" t="s">
        <v>22</v>
      </c>
      <c r="S216" s="24"/>
      <c r="T216" s="24"/>
    </row>
    <row r="217" spans="1:20">
      <c r="A217" s="14">
        <v>211</v>
      </c>
      <c r="B217" s="15" t="s">
        <v>362</v>
      </c>
      <c r="C217" s="14">
        <v>912810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7">
        <f t="shared" si="3"/>
        <v>0</v>
      </c>
      <c r="R217" s="18" t="s">
        <v>22</v>
      </c>
      <c r="S217" s="24"/>
      <c r="T217" s="24"/>
    </row>
    <row r="218" spans="1:20">
      <c r="A218" s="14">
        <v>212</v>
      </c>
      <c r="B218" s="15" t="s">
        <v>363</v>
      </c>
      <c r="C218" s="14" t="s">
        <v>364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7">
        <f t="shared" si="3"/>
        <v>0</v>
      </c>
      <c r="R218" s="18" t="s">
        <v>22</v>
      </c>
      <c r="S218" s="24"/>
      <c r="T218" s="24"/>
    </row>
    <row r="219" spans="1:20">
      <c r="A219" s="14">
        <v>213</v>
      </c>
      <c r="B219" s="15" t="s">
        <v>365</v>
      </c>
      <c r="C219" s="20">
        <v>912818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7">
        <f t="shared" si="3"/>
        <v>0</v>
      </c>
      <c r="R219" s="18" t="s">
        <v>22</v>
      </c>
      <c r="S219" s="24"/>
      <c r="T219" s="24"/>
    </row>
    <row r="220" spans="1:20">
      <c r="A220" s="14">
        <v>214</v>
      </c>
      <c r="B220" s="15" t="s">
        <v>366</v>
      </c>
      <c r="C220" s="20">
        <v>912822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7">
        <f t="shared" si="3"/>
        <v>0</v>
      </c>
      <c r="R220" s="18" t="s">
        <v>22</v>
      </c>
      <c r="S220" s="24"/>
      <c r="T220" s="24"/>
    </row>
    <row r="221" spans="1:20">
      <c r="A221" s="14">
        <v>215</v>
      </c>
      <c r="B221" s="15" t="s">
        <v>367</v>
      </c>
      <c r="C221" s="14" t="s">
        <v>368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7">
        <f t="shared" si="3"/>
        <v>0</v>
      </c>
      <c r="R221" s="18" t="s">
        <v>22</v>
      </c>
      <c r="S221" s="24"/>
      <c r="T221" s="24"/>
    </row>
    <row r="222" spans="1:20">
      <c r="A222" s="14">
        <v>216</v>
      </c>
      <c r="B222" s="15" t="s">
        <v>369</v>
      </c>
      <c r="C222" s="14">
        <v>913169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7">
        <f t="shared" si="3"/>
        <v>0</v>
      </c>
      <c r="R222" s="18" t="s">
        <v>22</v>
      </c>
      <c r="S222" s="24"/>
      <c r="T222" s="24"/>
    </row>
    <row r="223" spans="1:20">
      <c r="A223" s="14">
        <v>217</v>
      </c>
      <c r="B223" s="15" t="s">
        <v>370</v>
      </c>
      <c r="C223" s="14" t="s">
        <v>371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7">
        <f t="shared" si="3"/>
        <v>0</v>
      </c>
      <c r="R223" s="18" t="s">
        <v>22</v>
      </c>
      <c r="S223" s="24"/>
      <c r="T223" s="24"/>
    </row>
    <row r="224" spans="1:20">
      <c r="A224" s="14">
        <v>218</v>
      </c>
      <c r="B224" s="15" t="s">
        <v>372</v>
      </c>
      <c r="C224" s="20">
        <v>913376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7">
        <f t="shared" si="3"/>
        <v>0</v>
      </c>
      <c r="R224" s="18" t="s">
        <v>22</v>
      </c>
      <c r="S224" s="24"/>
      <c r="T224" s="24"/>
    </row>
    <row r="225" spans="1:20">
      <c r="A225" s="14">
        <v>219</v>
      </c>
      <c r="B225" s="15" t="s">
        <v>373</v>
      </c>
      <c r="C225" s="14" t="s">
        <v>374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7">
        <f t="shared" si="3"/>
        <v>0</v>
      </c>
      <c r="R225" s="18" t="s">
        <v>22</v>
      </c>
      <c r="S225" s="24"/>
      <c r="T225" s="24"/>
    </row>
    <row r="226" spans="1:20">
      <c r="A226" s="14">
        <v>220</v>
      </c>
      <c r="B226" s="15" t="s">
        <v>375</v>
      </c>
      <c r="C226" s="20">
        <v>913619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7">
        <f t="shared" si="3"/>
        <v>0</v>
      </c>
      <c r="R226" s="18" t="s">
        <v>22</v>
      </c>
      <c r="S226" s="24"/>
      <c r="T226" s="24"/>
    </row>
    <row r="227" spans="1:20">
      <c r="A227" s="14">
        <v>221</v>
      </c>
      <c r="B227" s="15" t="s">
        <v>376</v>
      </c>
      <c r="C227" s="14" t="s">
        <v>377</v>
      </c>
      <c r="D227" s="16">
        <v>130000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>
        <v>28600</v>
      </c>
      <c r="Q227" s="17">
        <f t="shared" si="3"/>
        <v>158600</v>
      </c>
      <c r="R227" s="18" t="s">
        <v>22</v>
      </c>
      <c r="S227" s="24"/>
      <c r="T227" s="24"/>
    </row>
    <row r="228" spans="1:20">
      <c r="A228" s="14">
        <v>222</v>
      </c>
      <c r="B228" s="15" t="s">
        <v>378</v>
      </c>
      <c r="C228" s="14" t="s">
        <v>379</v>
      </c>
      <c r="D228" s="16"/>
      <c r="E228" s="16"/>
      <c r="F228" s="16"/>
      <c r="G228" s="16"/>
      <c r="H228" s="16"/>
      <c r="I228" s="16"/>
      <c r="J228" s="16"/>
      <c r="K228" s="16">
        <v>31500</v>
      </c>
      <c r="L228" s="16"/>
      <c r="M228" s="16"/>
      <c r="N228" s="16"/>
      <c r="O228" s="16"/>
      <c r="P228" s="16"/>
      <c r="Q228" s="17">
        <f t="shared" si="3"/>
        <v>31500</v>
      </c>
      <c r="R228" s="18" t="s">
        <v>22</v>
      </c>
      <c r="S228" s="24"/>
      <c r="T228" s="24"/>
    </row>
    <row r="229" spans="1:20">
      <c r="A229" s="14">
        <v>223</v>
      </c>
      <c r="B229" s="15" t="s">
        <v>380</v>
      </c>
      <c r="C229" s="14">
        <v>913992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7">
        <f t="shared" si="3"/>
        <v>0</v>
      </c>
      <c r="R229" s="18" t="s">
        <v>22</v>
      </c>
      <c r="S229" s="24"/>
      <c r="T229" s="24"/>
    </row>
    <row r="230" spans="1:20">
      <c r="A230" s="14">
        <v>224</v>
      </c>
      <c r="B230" s="15" t="s">
        <v>381</v>
      </c>
      <c r="C230" s="14">
        <v>914011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7">
        <f t="shared" si="3"/>
        <v>0</v>
      </c>
      <c r="R230" s="18" t="s">
        <v>22</v>
      </c>
      <c r="S230" s="24"/>
      <c r="T230" s="24"/>
    </row>
    <row r="231" spans="1:20">
      <c r="A231" s="14">
        <v>225</v>
      </c>
      <c r="B231" s="15" t="s">
        <v>382</v>
      </c>
      <c r="C231" s="14" t="s">
        <v>383</v>
      </c>
      <c r="D231" s="16"/>
      <c r="E231" s="16">
        <f>18000+79500</f>
        <v>97500</v>
      </c>
      <c r="F231" s="16"/>
      <c r="G231" s="16">
        <v>6200</v>
      </c>
      <c r="H231" s="16"/>
      <c r="I231" s="16">
        <v>111500</v>
      </c>
      <c r="J231" s="16"/>
      <c r="K231" s="16"/>
      <c r="L231" s="16"/>
      <c r="M231" s="16"/>
      <c r="N231" s="16"/>
      <c r="O231" s="16"/>
      <c r="P231" s="16"/>
      <c r="Q231" s="17">
        <f t="shared" si="3"/>
        <v>215200</v>
      </c>
      <c r="R231" s="18" t="s">
        <v>22</v>
      </c>
      <c r="S231" s="24"/>
      <c r="T231" s="24"/>
    </row>
    <row r="232" spans="1:20">
      <c r="A232" s="14">
        <v>226</v>
      </c>
      <c r="B232" s="15" t="s">
        <v>384</v>
      </c>
      <c r="C232" s="20">
        <v>914013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7">
        <f t="shared" si="3"/>
        <v>0</v>
      </c>
      <c r="R232" s="18" t="s">
        <v>22</v>
      </c>
      <c r="S232" s="24"/>
      <c r="T232" s="24"/>
    </row>
    <row r="233" spans="1:20">
      <c r="A233" s="14">
        <v>227</v>
      </c>
      <c r="B233" s="15" t="s">
        <v>385</v>
      </c>
      <c r="C233" s="20">
        <v>914062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7">
        <f t="shared" si="3"/>
        <v>0</v>
      </c>
      <c r="R233" s="18" t="s">
        <v>22</v>
      </c>
      <c r="S233" s="24"/>
      <c r="T233" s="24"/>
    </row>
    <row r="234" spans="1:20">
      <c r="A234" s="14">
        <v>228</v>
      </c>
      <c r="B234" s="15" t="s">
        <v>386</v>
      </c>
      <c r="C234" s="20">
        <v>914063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7">
        <f t="shared" si="3"/>
        <v>0</v>
      </c>
      <c r="R234" s="18" t="s">
        <v>22</v>
      </c>
      <c r="S234" s="24"/>
      <c r="T234" s="24"/>
    </row>
    <row r="235" spans="1:20">
      <c r="A235" s="14">
        <v>229</v>
      </c>
      <c r="B235" s="15" t="s">
        <v>387</v>
      </c>
      <c r="C235" s="20">
        <v>914064</v>
      </c>
      <c r="D235" s="16"/>
      <c r="E235" s="16"/>
      <c r="F235" s="16"/>
      <c r="G235" s="16"/>
      <c r="H235" s="16">
        <v>24000</v>
      </c>
      <c r="I235" s="16"/>
      <c r="J235" s="16"/>
      <c r="K235" s="16">
        <v>31800</v>
      </c>
      <c r="L235" s="16"/>
      <c r="M235" s="16"/>
      <c r="N235" s="16"/>
      <c r="O235" s="16"/>
      <c r="P235" s="16"/>
      <c r="Q235" s="17">
        <f t="shared" si="3"/>
        <v>55800</v>
      </c>
      <c r="R235" s="18" t="s">
        <v>22</v>
      </c>
      <c r="S235" s="24"/>
      <c r="T235" s="24"/>
    </row>
    <row r="236" spans="1:20">
      <c r="A236" s="14">
        <v>230</v>
      </c>
      <c r="B236" s="15" t="s">
        <v>388</v>
      </c>
      <c r="C236" s="20">
        <v>914072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7">
        <f t="shared" si="3"/>
        <v>0</v>
      </c>
      <c r="R236" s="18" t="s">
        <v>22</v>
      </c>
      <c r="S236" s="24"/>
      <c r="T236" s="24"/>
    </row>
    <row r="237" spans="1:20">
      <c r="A237" s="14">
        <v>231</v>
      </c>
      <c r="B237" s="15" t="s">
        <v>389</v>
      </c>
      <c r="C237" s="14">
        <v>914242</v>
      </c>
      <c r="D237" s="16"/>
      <c r="E237" s="16"/>
      <c r="F237" s="16"/>
      <c r="G237" s="16">
        <v>30400</v>
      </c>
      <c r="H237" s="16"/>
      <c r="I237" s="16"/>
      <c r="J237" s="16"/>
      <c r="K237" s="16"/>
      <c r="L237" s="16"/>
      <c r="M237" s="16">
        <v>18300</v>
      </c>
      <c r="N237" s="16"/>
      <c r="O237" s="16"/>
      <c r="P237" s="16"/>
      <c r="Q237" s="17">
        <f t="shared" si="3"/>
        <v>48700</v>
      </c>
      <c r="R237" s="18" t="s">
        <v>22</v>
      </c>
      <c r="S237" s="24"/>
      <c r="T237" s="24"/>
    </row>
    <row r="238" spans="1:20">
      <c r="A238" s="14">
        <v>232</v>
      </c>
      <c r="B238" s="15" t="s">
        <v>390</v>
      </c>
      <c r="C238" s="14" t="s">
        <v>391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7">
        <f t="shared" si="3"/>
        <v>0</v>
      </c>
      <c r="R238" s="18" t="s">
        <v>22</v>
      </c>
      <c r="S238" s="24"/>
      <c r="T238" s="24"/>
    </row>
    <row r="239" spans="1:20">
      <c r="A239" s="14">
        <v>233</v>
      </c>
      <c r="B239" s="15" t="s">
        <v>392</v>
      </c>
      <c r="C239" s="14">
        <v>920078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7">
        <f t="shared" si="3"/>
        <v>0</v>
      </c>
      <c r="R239" s="18" t="s">
        <v>22</v>
      </c>
      <c r="S239" s="24"/>
      <c r="T239" s="24"/>
    </row>
    <row r="240" spans="1:20">
      <c r="A240" s="14">
        <v>234</v>
      </c>
      <c r="B240" s="15" t="s">
        <v>393</v>
      </c>
      <c r="C240" s="14" t="s">
        <v>394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7">
        <f t="shared" si="3"/>
        <v>0</v>
      </c>
      <c r="R240" s="18" t="s">
        <v>22</v>
      </c>
      <c r="S240" s="24"/>
      <c r="T240" s="24"/>
    </row>
    <row r="241" spans="1:20">
      <c r="A241" s="14">
        <v>235</v>
      </c>
      <c r="B241" s="15" t="s">
        <v>395</v>
      </c>
      <c r="C241" s="14" t="s">
        <v>396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>
        <v>23800</v>
      </c>
      <c r="P241" s="16"/>
      <c r="Q241" s="17">
        <f t="shared" si="3"/>
        <v>23800</v>
      </c>
      <c r="R241" s="18" t="s">
        <v>22</v>
      </c>
      <c r="S241" s="24"/>
      <c r="T241" s="24"/>
    </row>
    <row r="242" spans="1:20">
      <c r="A242" s="14">
        <v>236</v>
      </c>
      <c r="B242" s="15" t="s">
        <v>397</v>
      </c>
      <c r="C242" s="14" t="s">
        <v>398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7">
        <f t="shared" si="3"/>
        <v>0</v>
      </c>
      <c r="R242" s="18" t="s">
        <v>22</v>
      </c>
      <c r="S242" s="24"/>
      <c r="T242" s="24"/>
    </row>
    <row r="243" spans="1:20">
      <c r="A243" s="14">
        <v>237</v>
      </c>
      <c r="B243" s="15" t="s">
        <v>399</v>
      </c>
      <c r="C243" s="14" t="s">
        <v>400</v>
      </c>
      <c r="D243" s="16"/>
      <c r="E243" s="16"/>
      <c r="F243" s="16"/>
      <c r="G243" s="16"/>
      <c r="H243" s="16"/>
      <c r="I243" s="16">
        <v>50300</v>
      </c>
      <c r="J243" s="16"/>
      <c r="K243" s="16"/>
      <c r="L243" s="16"/>
      <c r="M243" s="16"/>
      <c r="N243" s="16">
        <v>5000</v>
      </c>
      <c r="O243" s="16">
        <f>16900-1000</f>
        <v>15900</v>
      </c>
      <c r="P243" s="16">
        <v>20500</v>
      </c>
      <c r="Q243" s="17">
        <f t="shared" si="3"/>
        <v>91700</v>
      </c>
      <c r="R243" s="18" t="s">
        <v>22</v>
      </c>
      <c r="S243" s="24"/>
      <c r="T243" s="24"/>
    </row>
    <row r="244" spans="1:20">
      <c r="A244" s="14">
        <v>238</v>
      </c>
      <c r="B244" s="15" t="s">
        <v>401</v>
      </c>
      <c r="C244" s="14">
        <v>920413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7">
        <f t="shared" si="3"/>
        <v>0</v>
      </c>
      <c r="R244" s="18" t="s">
        <v>22</v>
      </c>
      <c r="S244" s="24"/>
      <c r="T244" s="24"/>
    </row>
    <row r="245" spans="1:20">
      <c r="A245" s="14">
        <v>239</v>
      </c>
      <c r="B245" s="15" t="s">
        <v>402</v>
      </c>
      <c r="C245" s="14" t="s">
        <v>403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>
        <v>30200</v>
      </c>
      <c r="P245" s="16"/>
      <c r="Q245" s="17">
        <f t="shared" si="3"/>
        <v>30200</v>
      </c>
      <c r="R245" s="18" t="s">
        <v>22</v>
      </c>
      <c r="S245" s="24"/>
      <c r="T245" s="24"/>
    </row>
    <row r="246" spans="1:20">
      <c r="A246" s="14">
        <v>240</v>
      </c>
      <c r="B246" s="15" t="s">
        <v>404</v>
      </c>
      <c r="C246" s="20">
        <v>920892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7">
        <f t="shared" si="3"/>
        <v>0</v>
      </c>
      <c r="R246" s="18" t="s">
        <v>22</v>
      </c>
      <c r="S246" s="24"/>
      <c r="T246" s="24"/>
    </row>
    <row r="247" spans="1:20">
      <c r="A247" s="14">
        <v>241</v>
      </c>
      <c r="B247" s="15" t="s">
        <v>405</v>
      </c>
      <c r="C247" s="14" t="s">
        <v>406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6">
        <v>144000</v>
      </c>
      <c r="N247" s="16"/>
      <c r="O247" s="16"/>
      <c r="P247" s="16"/>
      <c r="Q247" s="17">
        <f t="shared" si="3"/>
        <v>144000</v>
      </c>
      <c r="R247" s="18" t="s">
        <v>22</v>
      </c>
      <c r="S247" s="24"/>
      <c r="T247" s="24"/>
    </row>
    <row r="248" spans="1:20">
      <c r="A248" s="14">
        <v>242</v>
      </c>
      <c r="B248" s="15" t="s">
        <v>407</v>
      </c>
      <c r="C248" s="14" t="s">
        <v>408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7">
        <f t="shared" si="3"/>
        <v>0</v>
      </c>
      <c r="R248" s="18" t="s">
        <v>22</v>
      </c>
      <c r="S248" s="24"/>
      <c r="T248" s="24"/>
    </row>
    <row r="249" spans="1:20">
      <c r="A249" s="14">
        <v>243</v>
      </c>
      <c r="B249" s="15" t="s">
        <v>409</v>
      </c>
      <c r="C249" s="20" t="s">
        <v>410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7">
        <f t="shared" si="3"/>
        <v>0</v>
      </c>
      <c r="R249" s="18" t="s">
        <v>22</v>
      </c>
      <c r="S249" s="24"/>
      <c r="T249" s="24"/>
    </row>
    <row r="250" spans="1:20">
      <c r="A250" s="14">
        <v>244</v>
      </c>
      <c r="B250" s="15" t="s">
        <v>411</v>
      </c>
      <c r="C250" s="20">
        <v>921366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7">
        <f t="shared" si="3"/>
        <v>0</v>
      </c>
      <c r="R250" s="18" t="s">
        <v>22</v>
      </c>
      <c r="S250" s="24"/>
      <c r="T250" s="24"/>
    </row>
    <row r="251" spans="1:20">
      <c r="A251" s="14">
        <v>245</v>
      </c>
      <c r="B251" s="15" t="s">
        <v>412</v>
      </c>
      <c r="C251" s="14" t="s">
        <v>413</v>
      </c>
      <c r="D251" s="16">
        <v>8000</v>
      </c>
      <c r="E251" s="16"/>
      <c r="F251" s="16">
        <v>8000</v>
      </c>
      <c r="G251" s="16"/>
      <c r="H251" s="16"/>
      <c r="I251" s="16"/>
      <c r="J251" s="16"/>
      <c r="K251" s="16">
        <v>28900</v>
      </c>
      <c r="L251" s="16">
        <v>8000</v>
      </c>
      <c r="M251" s="16">
        <v>27300</v>
      </c>
      <c r="N251" s="16">
        <v>8000</v>
      </c>
      <c r="O251" s="16"/>
      <c r="P251" s="16">
        <v>12500</v>
      </c>
      <c r="Q251" s="17">
        <f t="shared" si="3"/>
        <v>100700</v>
      </c>
      <c r="R251" s="18" t="s">
        <v>22</v>
      </c>
      <c r="S251" s="24"/>
      <c r="T251" s="24"/>
    </row>
    <row r="252" spans="1:20">
      <c r="A252" s="14">
        <v>246</v>
      </c>
      <c r="B252" s="15" t="s">
        <v>414</v>
      </c>
      <c r="C252" s="14" t="s">
        <v>415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7">
        <f t="shared" si="3"/>
        <v>0</v>
      </c>
      <c r="R252" s="18" t="s">
        <v>22</v>
      </c>
      <c r="S252" s="24"/>
      <c r="T252" s="24"/>
    </row>
    <row r="253" spans="1:20">
      <c r="A253" s="14">
        <v>247</v>
      </c>
      <c r="B253" s="15" t="s">
        <v>416</v>
      </c>
      <c r="C253" s="14" t="s">
        <v>417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6">
        <v>16500</v>
      </c>
      <c r="N253" s="16"/>
      <c r="O253" s="16"/>
      <c r="P253" s="16"/>
      <c r="Q253" s="17">
        <f t="shared" si="3"/>
        <v>16500</v>
      </c>
      <c r="R253" s="18" t="s">
        <v>22</v>
      </c>
      <c r="S253" s="24"/>
      <c r="T253" s="24"/>
    </row>
    <row r="254" spans="1:20">
      <c r="A254" s="14">
        <v>248</v>
      </c>
      <c r="B254" s="15" t="s">
        <v>418</v>
      </c>
      <c r="C254" s="14" t="s">
        <v>419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7">
        <f t="shared" si="3"/>
        <v>0</v>
      </c>
      <c r="R254" s="18" t="s">
        <v>22</v>
      </c>
      <c r="S254" s="24"/>
      <c r="T254" s="24"/>
    </row>
    <row r="255" spans="1:20">
      <c r="A255" s="14">
        <v>249</v>
      </c>
      <c r="B255" s="15" t="s">
        <v>420</v>
      </c>
      <c r="C255" s="14" t="s">
        <v>421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7">
        <f t="shared" si="3"/>
        <v>0</v>
      </c>
      <c r="R255" s="18" t="s">
        <v>22</v>
      </c>
      <c r="S255" s="24"/>
      <c r="T255" s="24"/>
    </row>
    <row r="256" spans="1:20">
      <c r="A256" s="14">
        <v>250</v>
      </c>
      <c r="B256" s="15" t="s">
        <v>422</v>
      </c>
      <c r="C256" s="14">
        <v>921764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7">
        <f t="shared" si="3"/>
        <v>0</v>
      </c>
      <c r="R256" s="18" t="s">
        <v>22</v>
      </c>
      <c r="S256" s="24"/>
      <c r="T256" s="24"/>
    </row>
    <row r="257" spans="1:20">
      <c r="A257" s="14">
        <v>251</v>
      </c>
      <c r="B257" s="15" t="s">
        <v>423</v>
      </c>
      <c r="C257" s="14" t="s">
        <v>424</v>
      </c>
      <c r="D257" s="16">
        <v>229300</v>
      </c>
      <c r="E257" s="16">
        <f>15000+22500</f>
        <v>37500</v>
      </c>
      <c r="F257" s="16"/>
      <c r="G257" s="16">
        <f>100800+30000+50200</f>
        <v>181000</v>
      </c>
      <c r="H257" s="16"/>
      <c r="I257" s="16"/>
      <c r="J257" s="22">
        <f>13000+9000</f>
        <v>22000</v>
      </c>
      <c r="K257" s="16">
        <v>91100</v>
      </c>
      <c r="L257" s="16">
        <v>119600</v>
      </c>
      <c r="M257" s="16">
        <f>35600+50000</f>
        <v>85600</v>
      </c>
      <c r="N257" s="16">
        <f>38400+8600</f>
        <v>47000</v>
      </c>
      <c r="O257" s="16">
        <v>30500</v>
      </c>
      <c r="P257" s="16"/>
      <c r="Q257" s="17">
        <f t="shared" si="3"/>
        <v>843600</v>
      </c>
      <c r="R257" s="18" t="s">
        <v>22</v>
      </c>
      <c r="S257" s="24"/>
      <c r="T257" s="24"/>
    </row>
    <row r="258" spans="1:20">
      <c r="A258" s="14">
        <v>252</v>
      </c>
      <c r="B258" s="15" t="s">
        <v>425</v>
      </c>
      <c r="C258" s="14" t="s">
        <v>426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7">
        <f t="shared" si="3"/>
        <v>0</v>
      </c>
      <c r="R258" s="18" t="s">
        <v>22</v>
      </c>
      <c r="S258" s="24"/>
      <c r="T258" s="24"/>
    </row>
    <row r="259" spans="1:20">
      <c r="A259" s="14">
        <v>253</v>
      </c>
      <c r="B259" s="15" t="s">
        <v>427</v>
      </c>
      <c r="C259" s="14" t="s">
        <v>428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7">
        <f t="shared" si="3"/>
        <v>0</v>
      </c>
      <c r="R259" s="18" t="s">
        <v>22</v>
      </c>
      <c r="S259" s="24"/>
      <c r="T259" s="24"/>
    </row>
    <row r="260" spans="1:20">
      <c r="A260" s="14">
        <v>254</v>
      </c>
      <c r="B260" s="15" t="s">
        <v>429</v>
      </c>
      <c r="C260" s="14" t="s">
        <v>430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7">
        <f t="shared" si="3"/>
        <v>0</v>
      </c>
      <c r="R260" s="18" t="s">
        <v>22</v>
      </c>
      <c r="S260" s="24"/>
      <c r="T260" s="24"/>
    </row>
    <row r="261" spans="1:20">
      <c r="A261" s="14">
        <v>255</v>
      </c>
      <c r="B261" s="15" t="s">
        <v>431</v>
      </c>
      <c r="C261" s="14" t="s">
        <v>432</v>
      </c>
      <c r="D261" s="16"/>
      <c r="E261" s="16"/>
      <c r="F261" s="16">
        <v>57200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7">
        <f t="shared" si="3"/>
        <v>57200</v>
      </c>
      <c r="R261" s="18" t="s">
        <v>22</v>
      </c>
      <c r="S261" s="24"/>
      <c r="T261" s="24"/>
    </row>
    <row r="262" spans="1:20">
      <c r="A262" s="14">
        <v>256</v>
      </c>
      <c r="B262" s="15" t="s">
        <v>433</v>
      </c>
      <c r="C262" s="14">
        <v>931967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7">
        <f t="shared" si="3"/>
        <v>0</v>
      </c>
      <c r="R262" s="18" t="s">
        <v>22</v>
      </c>
      <c r="S262" s="24"/>
      <c r="T262" s="24"/>
    </row>
    <row r="263" spans="1:20">
      <c r="A263" s="14">
        <v>257</v>
      </c>
      <c r="B263" s="15" t="s">
        <v>434</v>
      </c>
      <c r="C263" s="14" t="s">
        <v>435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7">
        <f t="shared" ref="Q263:Q326" si="4">SUM(D263:P263)</f>
        <v>0</v>
      </c>
      <c r="R263" s="18" t="s">
        <v>22</v>
      </c>
      <c r="S263" s="24"/>
      <c r="T263" s="24"/>
    </row>
    <row r="264" spans="1:20">
      <c r="A264" s="14">
        <v>258</v>
      </c>
      <c r="B264" s="15" t="s">
        <v>436</v>
      </c>
      <c r="C264" s="20" t="s">
        <v>437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7">
        <f t="shared" si="4"/>
        <v>0</v>
      </c>
      <c r="R264" s="18" t="s">
        <v>22</v>
      </c>
      <c r="S264" s="24"/>
      <c r="T264" s="24"/>
    </row>
    <row r="265" spans="1:20">
      <c r="A265" s="14">
        <v>259</v>
      </c>
      <c r="B265" s="15" t="s">
        <v>438</v>
      </c>
      <c r="C265" s="14" t="s">
        <v>439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17">
        <f t="shared" si="4"/>
        <v>0</v>
      </c>
      <c r="R265" s="18" t="s">
        <v>22</v>
      </c>
      <c r="S265" s="24"/>
      <c r="T265" s="24"/>
    </row>
    <row r="266" spans="1:20">
      <c r="A266" s="14">
        <v>260</v>
      </c>
      <c r="B266" s="15" t="s">
        <v>440</v>
      </c>
      <c r="C266" s="14" t="s">
        <v>441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17">
        <f t="shared" si="4"/>
        <v>0</v>
      </c>
      <c r="R266" s="18" t="s">
        <v>22</v>
      </c>
      <c r="S266" s="24"/>
      <c r="T266" s="24"/>
    </row>
    <row r="267" spans="1:20">
      <c r="A267" s="14">
        <v>261</v>
      </c>
      <c r="B267" s="15" t="s">
        <v>442</v>
      </c>
      <c r="C267" s="20">
        <v>940134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17">
        <f t="shared" si="4"/>
        <v>0</v>
      </c>
      <c r="R267" s="18" t="s">
        <v>22</v>
      </c>
      <c r="S267" s="24"/>
      <c r="T267" s="24"/>
    </row>
    <row r="268" spans="1:20">
      <c r="A268" s="14">
        <v>262</v>
      </c>
      <c r="B268" s="15" t="s">
        <v>443</v>
      </c>
      <c r="C268" s="20">
        <v>940372</v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17">
        <f t="shared" si="4"/>
        <v>0</v>
      </c>
      <c r="R268" s="18" t="s">
        <v>22</v>
      </c>
      <c r="S268" s="24"/>
      <c r="T268" s="24"/>
    </row>
    <row r="269" spans="1:20">
      <c r="A269" s="14">
        <v>263</v>
      </c>
      <c r="B269" s="15" t="s">
        <v>444</v>
      </c>
      <c r="C269" s="14" t="s">
        <v>445</v>
      </c>
      <c r="D269" s="23">
        <v>36900</v>
      </c>
      <c r="E269" s="23"/>
      <c r="F269" s="23"/>
      <c r="G269" s="23">
        <v>11000</v>
      </c>
      <c r="H269" s="23"/>
      <c r="I269" s="23"/>
      <c r="J269" s="23"/>
      <c r="K269" s="23">
        <v>36800</v>
      </c>
      <c r="L269" s="23">
        <v>69900</v>
      </c>
      <c r="M269" s="23"/>
      <c r="N269" s="23"/>
      <c r="O269" s="23"/>
      <c r="P269" s="23">
        <v>21400</v>
      </c>
      <c r="Q269" s="17">
        <f t="shared" si="4"/>
        <v>176000</v>
      </c>
      <c r="R269" s="18" t="s">
        <v>22</v>
      </c>
      <c r="S269" s="24"/>
      <c r="T269" s="24"/>
    </row>
    <row r="270" spans="1:20">
      <c r="A270" s="14">
        <v>264</v>
      </c>
      <c r="B270" s="15" t="s">
        <v>446</v>
      </c>
      <c r="C270" s="14" t="s">
        <v>447</v>
      </c>
      <c r="D270" s="23"/>
      <c r="E270" s="23"/>
      <c r="F270" s="16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17">
        <f t="shared" si="4"/>
        <v>0</v>
      </c>
      <c r="R270" s="18" t="s">
        <v>22</v>
      </c>
      <c r="S270" s="24"/>
      <c r="T270" s="24"/>
    </row>
    <row r="271" spans="1:20">
      <c r="A271" s="14">
        <v>265</v>
      </c>
      <c r="B271" s="15" t="s">
        <v>448</v>
      </c>
      <c r="C271" s="14" t="s">
        <v>449</v>
      </c>
      <c r="D271" s="23"/>
      <c r="E271" s="23"/>
      <c r="F271" s="23"/>
      <c r="G271" s="23"/>
      <c r="H271" s="23"/>
      <c r="I271" s="23">
        <f>12900+42000</f>
        <v>54900</v>
      </c>
      <c r="J271" s="23"/>
      <c r="K271" s="23"/>
      <c r="L271" s="23"/>
      <c r="M271" s="23"/>
      <c r="N271" s="23"/>
      <c r="O271" s="23"/>
      <c r="P271" s="23"/>
      <c r="Q271" s="17">
        <f t="shared" si="4"/>
        <v>54900</v>
      </c>
      <c r="R271" s="18" t="s">
        <v>22</v>
      </c>
      <c r="S271" s="24"/>
      <c r="T271" s="24"/>
    </row>
    <row r="272" spans="1:20">
      <c r="A272" s="14">
        <v>266</v>
      </c>
      <c r="B272" s="15" t="s">
        <v>450</v>
      </c>
      <c r="C272" s="14" t="s">
        <v>451</v>
      </c>
      <c r="D272" s="23"/>
      <c r="E272" s="23"/>
      <c r="F272" s="23">
        <v>81500</v>
      </c>
      <c r="G272" s="23"/>
      <c r="H272" s="23"/>
      <c r="I272" s="23">
        <f>25900+88000-10000</f>
        <v>103900</v>
      </c>
      <c r="J272" s="25">
        <f>8000+8000</f>
        <v>16000</v>
      </c>
      <c r="K272" s="23"/>
      <c r="L272" s="23">
        <v>35300</v>
      </c>
      <c r="M272" s="23"/>
      <c r="N272" s="23"/>
      <c r="O272" s="23">
        <v>20100</v>
      </c>
      <c r="P272" s="23"/>
      <c r="Q272" s="17">
        <f t="shared" si="4"/>
        <v>256800</v>
      </c>
      <c r="R272" s="18" t="s">
        <v>22</v>
      </c>
      <c r="S272" s="24"/>
      <c r="T272" s="24"/>
    </row>
    <row r="273" spans="1:20">
      <c r="A273" s="14">
        <v>267</v>
      </c>
      <c r="B273" s="15" t="s">
        <v>452</v>
      </c>
      <c r="C273" s="14">
        <v>950145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17">
        <f t="shared" si="4"/>
        <v>0</v>
      </c>
      <c r="R273" s="18" t="s">
        <v>22</v>
      </c>
      <c r="S273" s="24"/>
      <c r="T273" s="24"/>
    </row>
    <row r="274" spans="1:20">
      <c r="A274" s="14">
        <v>268</v>
      </c>
      <c r="B274" s="15" t="s">
        <v>453</v>
      </c>
      <c r="C274" s="14">
        <v>950298</v>
      </c>
      <c r="D274" s="23"/>
      <c r="E274" s="23">
        <v>5500</v>
      </c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>
        <v>5700</v>
      </c>
      <c r="Q274" s="17">
        <f t="shared" si="4"/>
        <v>11200</v>
      </c>
      <c r="R274" s="18" t="s">
        <v>22</v>
      </c>
      <c r="S274" s="24"/>
      <c r="T274" s="24"/>
    </row>
    <row r="275" spans="1:20">
      <c r="A275" s="14">
        <v>269</v>
      </c>
      <c r="B275" s="15" t="s">
        <v>454</v>
      </c>
      <c r="C275" s="14">
        <v>951269</v>
      </c>
      <c r="D275" s="23"/>
      <c r="E275" s="23"/>
      <c r="F275" s="23">
        <v>11400</v>
      </c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17">
        <f t="shared" si="4"/>
        <v>11400</v>
      </c>
      <c r="R275" s="18" t="s">
        <v>22</v>
      </c>
      <c r="S275" s="24"/>
      <c r="T275" s="24"/>
    </row>
    <row r="276" spans="1:20">
      <c r="A276" s="14">
        <v>270</v>
      </c>
      <c r="B276" s="15" t="s">
        <v>455</v>
      </c>
      <c r="C276" s="14" t="s">
        <v>456</v>
      </c>
      <c r="D276" s="23"/>
      <c r="E276" s="23"/>
      <c r="F276" s="23"/>
      <c r="Q276" s="17">
        <f t="shared" si="4"/>
        <v>0</v>
      </c>
      <c r="R276" s="18" t="s">
        <v>22</v>
      </c>
      <c r="S276" s="24"/>
      <c r="T276" s="24"/>
    </row>
    <row r="277" spans="1:20">
      <c r="A277" s="14">
        <v>271</v>
      </c>
      <c r="B277" s="15" t="s">
        <v>457</v>
      </c>
      <c r="C277" s="20">
        <v>951803</v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17">
        <f t="shared" si="4"/>
        <v>0</v>
      </c>
      <c r="R277" s="18" t="s">
        <v>22</v>
      </c>
      <c r="S277" s="24"/>
      <c r="T277" s="24"/>
    </row>
    <row r="278" spans="1:20">
      <c r="A278" s="14">
        <v>272</v>
      </c>
      <c r="B278" s="15" t="s">
        <v>458</v>
      </c>
      <c r="C278" s="20">
        <v>960196</v>
      </c>
      <c r="D278" s="23"/>
      <c r="E278" s="23"/>
      <c r="F278" s="23"/>
      <c r="G278" s="23"/>
      <c r="H278" s="23"/>
      <c r="I278" s="23"/>
      <c r="J278" s="25">
        <v>19400</v>
      </c>
      <c r="K278" s="23"/>
      <c r="L278" s="23"/>
      <c r="M278" s="23"/>
      <c r="N278" s="23"/>
      <c r="O278" s="23"/>
      <c r="P278" s="23"/>
      <c r="Q278" s="17">
        <f t="shared" si="4"/>
        <v>19400</v>
      </c>
      <c r="R278" s="18" t="s">
        <v>22</v>
      </c>
      <c r="S278" s="24"/>
      <c r="T278" s="24"/>
    </row>
    <row r="279" spans="1:20">
      <c r="A279" s="14">
        <v>273</v>
      </c>
      <c r="B279" s="15" t="s">
        <v>459</v>
      </c>
      <c r="C279" s="20" t="s">
        <v>460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17">
        <f t="shared" si="4"/>
        <v>0</v>
      </c>
      <c r="R279" s="18" t="s">
        <v>22</v>
      </c>
      <c r="S279" s="24"/>
      <c r="T279" s="24"/>
    </row>
    <row r="280" spans="1:20">
      <c r="A280" s="14">
        <v>274</v>
      </c>
      <c r="B280" s="15" t="s">
        <v>461</v>
      </c>
      <c r="C280" s="14">
        <v>960207</v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17">
        <f t="shared" si="4"/>
        <v>0</v>
      </c>
      <c r="R280" s="18" t="s">
        <v>22</v>
      </c>
      <c r="S280" s="24"/>
      <c r="T280" s="24"/>
    </row>
    <row r="281" spans="1:20">
      <c r="A281" s="14">
        <v>275</v>
      </c>
      <c r="B281" s="15" t="s">
        <v>462</v>
      </c>
      <c r="C281" s="14" t="s">
        <v>463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17">
        <f t="shared" si="4"/>
        <v>0</v>
      </c>
      <c r="R281" s="18" t="s">
        <v>22</v>
      </c>
      <c r="S281" s="24"/>
      <c r="T281" s="24"/>
    </row>
    <row r="282" spans="1:20">
      <c r="A282" s="14">
        <v>276</v>
      </c>
      <c r="B282" s="15" t="s">
        <v>464</v>
      </c>
      <c r="C282" s="14" t="s">
        <v>465</v>
      </c>
      <c r="D282" s="23"/>
      <c r="E282" s="23">
        <v>85700</v>
      </c>
      <c r="F282" s="23"/>
      <c r="G282" s="23"/>
      <c r="H282" s="23"/>
      <c r="I282" s="23"/>
      <c r="J282" s="23"/>
      <c r="K282" s="23">
        <v>33900</v>
      </c>
      <c r="L282" s="23"/>
      <c r="M282" s="23"/>
      <c r="N282" s="23"/>
      <c r="O282" s="23"/>
      <c r="P282" s="23"/>
      <c r="Q282" s="17">
        <f t="shared" si="4"/>
        <v>119600</v>
      </c>
      <c r="R282" s="18" t="s">
        <v>22</v>
      </c>
      <c r="S282" s="24"/>
      <c r="T282" s="24"/>
    </row>
    <row r="283" spans="1:20">
      <c r="A283" s="14">
        <v>277</v>
      </c>
      <c r="B283" s="15" t="s">
        <v>466</v>
      </c>
      <c r="C283" s="14" t="s">
        <v>467</v>
      </c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17">
        <f t="shared" si="4"/>
        <v>0</v>
      </c>
      <c r="R283" s="18" t="s">
        <v>22</v>
      </c>
      <c r="S283" s="24"/>
      <c r="T283" s="24"/>
    </row>
    <row r="284" spans="1:20">
      <c r="A284" s="14">
        <v>278</v>
      </c>
      <c r="B284" s="15" t="s">
        <v>468</v>
      </c>
      <c r="C284" s="14" t="s">
        <v>469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17">
        <f t="shared" si="4"/>
        <v>0</v>
      </c>
      <c r="R284" s="18" t="s">
        <v>22</v>
      </c>
      <c r="S284" s="24"/>
      <c r="T284" s="24"/>
    </row>
    <row r="285" spans="1:20">
      <c r="A285" s="14">
        <v>279</v>
      </c>
      <c r="B285" s="15" t="s">
        <v>470</v>
      </c>
      <c r="C285" s="14">
        <v>960940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17">
        <f t="shared" si="4"/>
        <v>0</v>
      </c>
      <c r="R285" s="18" t="s">
        <v>22</v>
      </c>
      <c r="S285" s="24"/>
      <c r="T285" s="24"/>
    </row>
    <row r="286" spans="1:20">
      <c r="A286" s="14">
        <v>280</v>
      </c>
      <c r="B286" s="15" t="s">
        <v>471</v>
      </c>
      <c r="C286" s="14">
        <v>960949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17">
        <f t="shared" si="4"/>
        <v>0</v>
      </c>
      <c r="R286" s="18" t="s">
        <v>22</v>
      </c>
      <c r="S286" s="24"/>
      <c r="T286" s="24"/>
    </row>
    <row r="287" spans="1:20">
      <c r="A287" s="14">
        <v>281</v>
      </c>
      <c r="B287" s="15" t="s">
        <v>472</v>
      </c>
      <c r="C287" s="20">
        <v>961300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17">
        <f t="shared" si="4"/>
        <v>0</v>
      </c>
      <c r="R287" s="18" t="s">
        <v>22</v>
      </c>
      <c r="S287" s="24"/>
      <c r="T287" s="24"/>
    </row>
    <row r="288" spans="1:20">
      <c r="A288" s="14">
        <v>282</v>
      </c>
      <c r="B288" s="15" t="s">
        <v>473</v>
      </c>
      <c r="C288" s="20">
        <v>961528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17">
        <f t="shared" si="4"/>
        <v>0</v>
      </c>
      <c r="R288" s="18" t="s">
        <v>22</v>
      </c>
      <c r="S288" s="24"/>
      <c r="T288" s="24"/>
    </row>
    <row r="289" spans="1:20">
      <c r="A289" s="14">
        <v>283</v>
      </c>
      <c r="B289" s="15" t="s">
        <v>474</v>
      </c>
      <c r="C289" s="20">
        <v>961551</v>
      </c>
      <c r="D289" s="16"/>
      <c r="E289" s="16"/>
      <c r="F289" s="23"/>
      <c r="G289" s="23"/>
      <c r="H289" s="23"/>
      <c r="I289" s="23"/>
      <c r="J289" s="25">
        <v>10000</v>
      </c>
      <c r="K289" s="23">
        <v>23000</v>
      </c>
      <c r="L289" s="23"/>
      <c r="M289" s="23"/>
      <c r="N289" s="23"/>
      <c r="O289" s="23"/>
      <c r="P289" s="23"/>
      <c r="Q289" s="17">
        <f t="shared" si="4"/>
        <v>33000</v>
      </c>
      <c r="R289" s="18" t="s">
        <v>22</v>
      </c>
      <c r="S289" s="24"/>
      <c r="T289" s="24"/>
    </row>
    <row r="290" spans="1:20">
      <c r="A290" s="14">
        <v>284</v>
      </c>
      <c r="B290" s="15" t="s">
        <v>475</v>
      </c>
      <c r="C290" s="14" t="s">
        <v>476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>
        <f>27300+46500</f>
        <v>73800</v>
      </c>
      <c r="N290" s="23"/>
      <c r="O290" s="23">
        <f>15600+29900</f>
        <v>45500</v>
      </c>
      <c r="P290" s="23"/>
      <c r="Q290" s="17">
        <f t="shared" si="4"/>
        <v>119300</v>
      </c>
      <c r="R290" s="18" t="s">
        <v>22</v>
      </c>
      <c r="S290" s="24"/>
      <c r="T290" s="24"/>
    </row>
    <row r="291" spans="1:20">
      <c r="A291" s="14">
        <v>285</v>
      </c>
      <c r="B291" s="15" t="s">
        <v>477</v>
      </c>
      <c r="C291" s="20">
        <v>961764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17">
        <f t="shared" si="4"/>
        <v>0</v>
      </c>
      <c r="R291" s="18" t="s">
        <v>22</v>
      </c>
      <c r="S291" s="24"/>
      <c r="T291" s="24"/>
    </row>
    <row r="292" spans="1:20">
      <c r="A292" s="14">
        <v>286</v>
      </c>
      <c r="B292" s="15" t="s">
        <v>478</v>
      </c>
      <c r="C292" s="14" t="s">
        <v>479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17">
        <f t="shared" si="4"/>
        <v>0</v>
      </c>
      <c r="R292" s="18" t="s">
        <v>22</v>
      </c>
      <c r="S292" s="24"/>
      <c r="T292" s="24"/>
    </row>
    <row r="293" spans="1:20">
      <c r="A293" s="14">
        <v>287</v>
      </c>
      <c r="B293" s="15" t="s">
        <v>480</v>
      </c>
      <c r="C293" s="14" t="s">
        <v>481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17">
        <f t="shared" si="4"/>
        <v>0</v>
      </c>
      <c r="R293" s="18" t="s">
        <v>22</v>
      </c>
      <c r="S293" s="24"/>
      <c r="T293" s="24"/>
    </row>
    <row r="294" spans="1:20">
      <c r="A294" s="14">
        <v>288</v>
      </c>
      <c r="B294" s="15" t="s">
        <v>482</v>
      </c>
      <c r="C294" s="14">
        <v>962160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17">
        <f t="shared" si="4"/>
        <v>0</v>
      </c>
      <c r="R294" s="18" t="s">
        <v>22</v>
      </c>
      <c r="S294" s="24"/>
      <c r="T294" s="24"/>
    </row>
    <row r="295" spans="1:20">
      <c r="A295" s="14">
        <v>289</v>
      </c>
      <c r="B295" s="15" t="s">
        <v>483</v>
      </c>
      <c r="C295" s="14" t="s">
        <v>484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17">
        <f t="shared" si="4"/>
        <v>0</v>
      </c>
      <c r="R295" s="18" t="s">
        <v>22</v>
      </c>
      <c r="S295" s="24"/>
      <c r="T295" s="24"/>
    </row>
    <row r="296" spans="1:20">
      <c r="A296" s="14">
        <v>290</v>
      </c>
      <c r="B296" s="15" t="s">
        <v>485</v>
      </c>
      <c r="C296" s="14">
        <v>962205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17">
        <f t="shared" si="4"/>
        <v>0</v>
      </c>
      <c r="R296" s="18" t="s">
        <v>22</v>
      </c>
      <c r="S296" s="24"/>
      <c r="T296" s="24"/>
    </row>
    <row r="297" spans="1:20">
      <c r="A297" s="14">
        <v>291</v>
      </c>
      <c r="B297" s="15" t="s">
        <v>486</v>
      </c>
      <c r="C297" s="14">
        <v>96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17">
        <f t="shared" si="4"/>
        <v>0</v>
      </c>
      <c r="R297" s="18" t="s">
        <v>22</v>
      </c>
      <c r="S297" s="24"/>
      <c r="T297" s="24"/>
    </row>
    <row r="298" spans="1:20">
      <c r="A298" s="14">
        <v>292</v>
      </c>
      <c r="B298" s="15" t="s">
        <v>487</v>
      </c>
      <c r="C298" s="14" t="s">
        <v>488</v>
      </c>
      <c r="D298" s="23">
        <v>9500</v>
      </c>
      <c r="E298" s="23">
        <v>16000</v>
      </c>
      <c r="F298" s="23"/>
      <c r="G298" s="23"/>
      <c r="H298" s="23"/>
      <c r="I298" s="23"/>
      <c r="J298" s="23"/>
      <c r="K298" s="23">
        <f>6900+16000</f>
        <v>22900</v>
      </c>
      <c r="L298" s="23"/>
      <c r="M298" s="23"/>
      <c r="N298" s="23">
        <v>42150</v>
      </c>
      <c r="O298" s="23"/>
      <c r="P298" s="23"/>
      <c r="Q298" s="17">
        <f t="shared" si="4"/>
        <v>90550</v>
      </c>
      <c r="R298" s="18" t="s">
        <v>22</v>
      </c>
      <c r="S298" s="24"/>
      <c r="T298" s="24"/>
    </row>
    <row r="299" spans="1:20">
      <c r="A299" s="14">
        <v>293</v>
      </c>
      <c r="B299" s="15" t="s">
        <v>489</v>
      </c>
      <c r="C299" s="14" t="s">
        <v>490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17">
        <f t="shared" si="4"/>
        <v>0</v>
      </c>
      <c r="R299" s="18" t="s">
        <v>22</v>
      </c>
      <c r="S299" s="24"/>
      <c r="T299" s="24"/>
    </row>
    <row r="300" spans="1:20">
      <c r="A300" s="14">
        <v>294</v>
      </c>
      <c r="B300" s="15" t="s">
        <v>491</v>
      </c>
      <c r="C300" s="14" t="s">
        <v>492</v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17">
        <f t="shared" si="4"/>
        <v>0</v>
      </c>
      <c r="R300" s="18" t="s">
        <v>22</v>
      </c>
      <c r="S300" s="24"/>
      <c r="T300" s="24"/>
    </row>
    <row r="301" spans="1:20">
      <c r="A301" s="14">
        <v>295</v>
      </c>
      <c r="B301" s="15" t="s">
        <v>493</v>
      </c>
      <c r="C301" s="14">
        <v>962409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17">
        <f t="shared" si="4"/>
        <v>0</v>
      </c>
      <c r="R301" s="18" t="s">
        <v>22</v>
      </c>
      <c r="S301" s="24"/>
      <c r="T301" s="24"/>
    </row>
    <row r="302" spans="1:20">
      <c r="A302" s="14">
        <v>296</v>
      </c>
      <c r="B302" s="15" t="s">
        <v>494</v>
      </c>
      <c r="C302" s="14">
        <v>962414</v>
      </c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17">
        <f t="shared" si="4"/>
        <v>0</v>
      </c>
      <c r="R302" s="18" t="s">
        <v>22</v>
      </c>
      <c r="S302" s="24"/>
      <c r="T302" s="24"/>
    </row>
    <row r="303" spans="1:20">
      <c r="A303" s="14">
        <v>297</v>
      </c>
      <c r="B303" s="15" t="s">
        <v>495</v>
      </c>
      <c r="C303" s="14">
        <v>962744</v>
      </c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17">
        <f t="shared" si="4"/>
        <v>0</v>
      </c>
      <c r="R303" s="18" t="s">
        <v>22</v>
      </c>
      <c r="S303" s="24"/>
      <c r="T303" s="24"/>
    </row>
    <row r="304" spans="1:20">
      <c r="A304" s="14">
        <v>298</v>
      </c>
      <c r="B304" s="15" t="s">
        <v>496</v>
      </c>
      <c r="C304" s="14">
        <v>962782</v>
      </c>
      <c r="D304" s="23"/>
      <c r="E304" s="23"/>
      <c r="F304" s="23"/>
      <c r="G304" s="23">
        <v>20600</v>
      </c>
      <c r="H304" s="23">
        <v>36000</v>
      </c>
      <c r="I304" s="23">
        <f>37300-500</f>
        <v>36800</v>
      </c>
      <c r="J304" s="23"/>
      <c r="K304" s="23"/>
      <c r="L304" s="23"/>
      <c r="M304" s="23"/>
      <c r="N304" s="23">
        <v>43400</v>
      </c>
      <c r="O304" s="23"/>
      <c r="P304" s="23"/>
      <c r="Q304" s="17">
        <f t="shared" si="4"/>
        <v>136800</v>
      </c>
      <c r="R304" s="18" t="s">
        <v>22</v>
      </c>
      <c r="S304" s="24"/>
      <c r="T304" s="24"/>
    </row>
    <row r="305" spans="1:20">
      <c r="A305" s="14">
        <v>299</v>
      </c>
      <c r="B305" s="15" t="s">
        <v>497</v>
      </c>
      <c r="C305" s="14">
        <v>962795</v>
      </c>
      <c r="D305" s="23"/>
      <c r="E305" s="23"/>
      <c r="F305" s="23"/>
      <c r="G305" s="23">
        <f>70000+11000</f>
        <v>81000</v>
      </c>
      <c r="H305" s="23"/>
      <c r="I305" s="23"/>
      <c r="J305" s="23"/>
      <c r="K305" s="23"/>
      <c r="L305" s="23"/>
      <c r="M305" s="23"/>
      <c r="N305" s="23">
        <v>90800</v>
      </c>
      <c r="O305" s="23"/>
      <c r="P305" s="23"/>
      <c r="Q305" s="17">
        <f t="shared" si="4"/>
        <v>171800</v>
      </c>
      <c r="R305" s="18" t="s">
        <v>22</v>
      </c>
      <c r="S305" s="24"/>
      <c r="T305" s="24"/>
    </row>
    <row r="306" spans="1:20">
      <c r="A306" s="14">
        <v>300</v>
      </c>
      <c r="B306" s="15" t="s">
        <v>498</v>
      </c>
      <c r="C306" s="14" t="s">
        <v>499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17">
        <f t="shared" si="4"/>
        <v>0</v>
      </c>
      <c r="R306" s="18" t="s">
        <v>22</v>
      </c>
      <c r="S306" s="24"/>
      <c r="T306" s="24"/>
    </row>
    <row r="307" spans="1:20">
      <c r="A307" s="14">
        <v>301</v>
      </c>
      <c r="B307" s="15" t="s">
        <v>500</v>
      </c>
      <c r="C307" s="20">
        <v>962810</v>
      </c>
      <c r="D307" s="23">
        <v>17000</v>
      </c>
      <c r="E307" s="23"/>
      <c r="F307" s="23">
        <v>21700</v>
      </c>
      <c r="G307" s="23"/>
      <c r="H307" s="23"/>
      <c r="I307" s="23"/>
      <c r="J307" s="23"/>
      <c r="K307" s="23"/>
      <c r="L307" s="23"/>
      <c r="M307" s="23"/>
      <c r="N307" s="23">
        <v>9900</v>
      </c>
      <c r="O307" s="23">
        <v>25200</v>
      </c>
      <c r="P307" s="23">
        <v>12200</v>
      </c>
      <c r="Q307" s="17">
        <f t="shared" si="4"/>
        <v>86000</v>
      </c>
      <c r="R307" s="18" t="s">
        <v>22</v>
      </c>
      <c r="S307" s="24"/>
      <c r="T307" s="24"/>
    </row>
    <row r="308" spans="1:20">
      <c r="A308" s="14">
        <v>302</v>
      </c>
      <c r="B308" s="15" t="s">
        <v>501</v>
      </c>
      <c r="C308" s="14" t="s">
        <v>502</v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17">
        <f t="shared" si="4"/>
        <v>0</v>
      </c>
      <c r="R308" s="18" t="s">
        <v>22</v>
      </c>
      <c r="S308" s="24"/>
      <c r="T308" s="24"/>
    </row>
    <row r="309" spans="1:20">
      <c r="A309" s="14">
        <v>303</v>
      </c>
      <c r="B309" s="15" t="s">
        <v>503</v>
      </c>
      <c r="C309" s="20">
        <v>962920</v>
      </c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17">
        <f t="shared" si="4"/>
        <v>0</v>
      </c>
      <c r="R309" s="18" t="s">
        <v>22</v>
      </c>
      <c r="S309" s="24"/>
      <c r="T309" s="24"/>
    </row>
    <row r="310" spans="1:20">
      <c r="A310" s="14">
        <v>304</v>
      </c>
      <c r="B310" s="15" t="s">
        <v>504</v>
      </c>
      <c r="C310" s="14" t="s">
        <v>505</v>
      </c>
      <c r="D310" s="16">
        <v>36450</v>
      </c>
      <c r="E310" s="16"/>
      <c r="F310" s="16">
        <f>26300+3300</f>
        <v>29600</v>
      </c>
      <c r="G310" s="16">
        <v>29800</v>
      </c>
      <c r="H310" s="16">
        <v>96100</v>
      </c>
      <c r="I310" s="16"/>
      <c r="J310" s="22">
        <v>6750</v>
      </c>
      <c r="K310" s="16">
        <v>42800</v>
      </c>
      <c r="L310" s="16"/>
      <c r="M310" s="16">
        <v>6000</v>
      </c>
      <c r="N310" s="16">
        <v>26800</v>
      </c>
      <c r="O310" s="16"/>
      <c r="P310" s="16">
        <f>8000+23800</f>
        <v>31800</v>
      </c>
      <c r="Q310" s="17">
        <f t="shared" si="4"/>
        <v>306100</v>
      </c>
      <c r="R310" s="18" t="s">
        <v>22</v>
      </c>
      <c r="S310" s="24"/>
      <c r="T310" s="24"/>
    </row>
    <row r="311" spans="1:20">
      <c r="A311" s="14">
        <v>305</v>
      </c>
      <c r="B311" s="15" t="s">
        <v>506</v>
      </c>
      <c r="C311" s="20" t="s">
        <v>507</v>
      </c>
      <c r="D311" s="16">
        <v>59200</v>
      </c>
      <c r="E311" s="16"/>
      <c r="F311" s="16"/>
      <c r="G311" s="16">
        <v>61700</v>
      </c>
      <c r="H311" s="16">
        <v>47800</v>
      </c>
      <c r="I311" s="16"/>
      <c r="J311" s="22"/>
      <c r="K311" s="16"/>
      <c r="L311" s="16"/>
      <c r="M311" s="16"/>
      <c r="N311" s="16"/>
      <c r="O311" s="16"/>
      <c r="P311" s="16"/>
      <c r="Q311" s="17">
        <f t="shared" si="4"/>
        <v>168700</v>
      </c>
      <c r="R311" s="18" t="s">
        <v>22</v>
      </c>
      <c r="S311" s="24"/>
      <c r="T311" s="24"/>
    </row>
    <row r="312" spans="1:20">
      <c r="A312" s="14">
        <v>306</v>
      </c>
      <c r="B312" s="15" t="s">
        <v>508</v>
      </c>
      <c r="C312" s="14" t="s">
        <v>509</v>
      </c>
      <c r="D312" s="16">
        <f>11000+14600</f>
        <v>25600</v>
      </c>
      <c r="E312" s="16">
        <v>30700</v>
      </c>
      <c r="F312" s="16"/>
      <c r="G312" s="16">
        <v>52700</v>
      </c>
      <c r="H312" s="16">
        <v>90600</v>
      </c>
      <c r="I312" s="16"/>
      <c r="J312" s="22">
        <f>35750-150</f>
        <v>35600</v>
      </c>
      <c r="K312" s="16">
        <f>28000+6000+24700</f>
        <v>58700</v>
      </c>
      <c r="L312" s="16">
        <v>49400</v>
      </c>
      <c r="M312" s="16">
        <v>66200</v>
      </c>
      <c r="N312" s="16"/>
      <c r="O312" s="16">
        <f>72500-6200</f>
        <v>66300</v>
      </c>
      <c r="P312" s="16">
        <v>37500</v>
      </c>
      <c r="Q312" s="17">
        <f t="shared" si="4"/>
        <v>513300</v>
      </c>
      <c r="R312" s="18" t="s">
        <v>22</v>
      </c>
      <c r="S312" s="24"/>
      <c r="T312" s="24"/>
    </row>
    <row r="313" spans="1:20">
      <c r="A313" s="14">
        <v>307</v>
      </c>
      <c r="B313" s="15" t="s">
        <v>510</v>
      </c>
      <c r="C313" s="14" t="s">
        <v>511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7">
        <f t="shared" si="4"/>
        <v>0</v>
      </c>
      <c r="R313" s="18" t="s">
        <v>22</v>
      </c>
      <c r="S313" s="24"/>
      <c r="T313" s="24"/>
    </row>
    <row r="314" spans="1:20">
      <c r="A314" s="14">
        <v>308</v>
      </c>
      <c r="B314" s="15" t="s">
        <v>512</v>
      </c>
      <c r="C314" s="14" t="s">
        <v>513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7">
        <f t="shared" si="4"/>
        <v>0</v>
      </c>
      <c r="R314" s="18" t="s">
        <v>22</v>
      </c>
      <c r="S314" s="24"/>
      <c r="T314" s="24"/>
    </row>
    <row r="315" spans="1:20">
      <c r="A315" s="14">
        <v>309</v>
      </c>
      <c r="B315" s="15" t="s">
        <v>514</v>
      </c>
      <c r="C315" s="14">
        <v>963378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7">
        <f t="shared" si="4"/>
        <v>0</v>
      </c>
      <c r="R315" s="18" t="s">
        <v>22</v>
      </c>
      <c r="S315" s="24"/>
      <c r="T315" s="24"/>
    </row>
    <row r="316" spans="1:20">
      <c r="A316" s="14">
        <v>310</v>
      </c>
      <c r="B316" s="15" t="s">
        <v>515</v>
      </c>
      <c r="C316" s="20">
        <v>963668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7">
        <f t="shared" si="4"/>
        <v>0</v>
      </c>
      <c r="R316" s="18" t="s">
        <v>22</v>
      </c>
      <c r="S316" s="24"/>
      <c r="T316" s="24"/>
    </row>
    <row r="317" spans="1:20">
      <c r="A317" s="14">
        <v>311</v>
      </c>
      <c r="B317" s="15" t="s">
        <v>516</v>
      </c>
      <c r="C317" s="14" t="s">
        <v>517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7">
        <f t="shared" si="4"/>
        <v>0</v>
      </c>
      <c r="R317" s="18" t="s">
        <v>22</v>
      </c>
      <c r="S317" s="24"/>
      <c r="T317" s="24"/>
    </row>
    <row r="318" spans="1:20">
      <c r="A318" s="14">
        <v>312</v>
      </c>
      <c r="B318" s="15" t="s">
        <v>518</v>
      </c>
      <c r="C318" s="14" t="s">
        <v>519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7">
        <f t="shared" si="4"/>
        <v>0</v>
      </c>
      <c r="R318" s="18" t="s">
        <v>22</v>
      </c>
      <c r="S318" s="24"/>
      <c r="T318" s="24"/>
    </row>
    <row r="319" spans="1:20">
      <c r="A319" s="14">
        <v>313</v>
      </c>
      <c r="B319" s="15" t="s">
        <v>520</v>
      </c>
      <c r="C319" s="14" t="s">
        <v>521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7">
        <f t="shared" si="4"/>
        <v>0</v>
      </c>
      <c r="R319" s="18" t="s">
        <v>22</v>
      </c>
      <c r="S319" s="24"/>
      <c r="T319" s="24"/>
    </row>
    <row r="320" spans="1:20">
      <c r="A320" s="14">
        <v>314</v>
      </c>
      <c r="B320" s="15" t="s">
        <v>522</v>
      </c>
      <c r="C320" s="14" t="s">
        <v>523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7">
        <f t="shared" si="4"/>
        <v>0</v>
      </c>
      <c r="R320" s="18" t="s">
        <v>22</v>
      </c>
      <c r="S320" s="24"/>
      <c r="T320" s="24"/>
    </row>
    <row r="321" spans="1:20">
      <c r="A321" s="14">
        <v>315</v>
      </c>
      <c r="B321" s="15" t="s">
        <v>524</v>
      </c>
      <c r="C321" s="20" t="s">
        <v>525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7">
        <f t="shared" si="4"/>
        <v>0</v>
      </c>
      <c r="R321" s="18" t="s">
        <v>22</v>
      </c>
      <c r="S321" s="24"/>
      <c r="T321" s="24"/>
    </row>
    <row r="322" spans="1:20">
      <c r="A322" s="14">
        <v>316</v>
      </c>
      <c r="B322" s="15" t="s">
        <v>526</v>
      </c>
      <c r="C322" s="14" t="s">
        <v>527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7">
        <f t="shared" si="4"/>
        <v>0</v>
      </c>
      <c r="R322" s="18" t="s">
        <v>22</v>
      </c>
      <c r="S322" s="24"/>
      <c r="T322" s="24"/>
    </row>
    <row r="323" spans="1:20">
      <c r="A323" s="14">
        <v>317</v>
      </c>
      <c r="B323" s="15" t="s">
        <v>528</v>
      </c>
      <c r="C323" s="14" t="s">
        <v>529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7">
        <f t="shared" si="4"/>
        <v>0</v>
      </c>
      <c r="R323" s="18" t="s">
        <v>22</v>
      </c>
      <c r="S323" s="24"/>
      <c r="T323" s="24"/>
    </row>
    <row r="324" spans="1:20">
      <c r="A324" s="14">
        <v>318</v>
      </c>
      <c r="B324" s="15" t="s">
        <v>530</v>
      </c>
      <c r="C324" s="14" t="s">
        <v>531</v>
      </c>
      <c r="D324" s="16"/>
      <c r="E324" s="16"/>
      <c r="F324" s="16"/>
      <c r="G324" s="16"/>
      <c r="H324" s="16">
        <v>20300</v>
      </c>
      <c r="I324" s="16"/>
      <c r="J324" s="16"/>
      <c r="K324" s="16"/>
      <c r="L324" s="16"/>
      <c r="M324" s="16"/>
      <c r="N324" s="16"/>
      <c r="O324" s="16"/>
      <c r="P324" s="16">
        <v>65100</v>
      </c>
      <c r="Q324" s="17">
        <f t="shared" si="4"/>
        <v>85400</v>
      </c>
      <c r="R324" s="18" t="s">
        <v>22</v>
      </c>
      <c r="S324" s="24"/>
      <c r="T324" s="24"/>
    </row>
    <row r="325" spans="1:20">
      <c r="A325" s="14">
        <v>319</v>
      </c>
      <c r="B325" s="15" t="s">
        <v>532</v>
      </c>
      <c r="C325" s="20">
        <v>964050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7">
        <f t="shared" si="4"/>
        <v>0</v>
      </c>
      <c r="R325" s="18" t="s">
        <v>22</v>
      </c>
      <c r="S325" s="24"/>
      <c r="T325" s="24"/>
    </row>
    <row r="326" spans="1:20">
      <c r="A326" s="14">
        <v>320</v>
      </c>
      <c r="B326" s="15" t="s">
        <v>533</v>
      </c>
      <c r="C326" s="20">
        <v>964065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7">
        <f t="shared" si="4"/>
        <v>0</v>
      </c>
      <c r="R326" s="18" t="s">
        <v>22</v>
      </c>
      <c r="S326" s="24"/>
      <c r="T326" s="24"/>
    </row>
    <row r="327" spans="1:20">
      <c r="A327" s="14">
        <v>321</v>
      </c>
      <c r="B327" s="15" t="s">
        <v>534</v>
      </c>
      <c r="C327" s="14" t="s">
        <v>535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7">
        <f t="shared" ref="Q327:Q390" si="5">SUM(D327:P327)</f>
        <v>0</v>
      </c>
      <c r="R327" s="18" t="s">
        <v>22</v>
      </c>
      <c r="S327" s="24"/>
      <c r="T327" s="24"/>
    </row>
    <row r="328" spans="1:20">
      <c r="A328" s="14">
        <v>322</v>
      </c>
      <c r="B328" s="15" t="s">
        <v>536</v>
      </c>
      <c r="C328" s="20">
        <v>970174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7">
        <f t="shared" si="5"/>
        <v>0</v>
      </c>
      <c r="R328" s="18" t="s">
        <v>22</v>
      </c>
      <c r="S328" s="24"/>
      <c r="T328" s="24"/>
    </row>
    <row r="329" spans="1:20">
      <c r="A329" s="14">
        <v>323</v>
      </c>
      <c r="B329" s="15" t="s">
        <v>537</v>
      </c>
      <c r="C329" s="14" t="s">
        <v>538</v>
      </c>
      <c r="D329" s="16"/>
      <c r="E329" s="16"/>
      <c r="F329" s="16"/>
      <c r="G329" s="16"/>
      <c r="H329" s="16"/>
      <c r="I329" s="16"/>
      <c r="J329" s="22">
        <v>89400</v>
      </c>
      <c r="K329" s="16"/>
      <c r="L329" s="16"/>
      <c r="M329" s="16"/>
      <c r="N329" s="16"/>
      <c r="O329" s="16"/>
      <c r="P329" s="16"/>
      <c r="Q329" s="17">
        <f t="shared" si="5"/>
        <v>89400</v>
      </c>
      <c r="R329" s="18" t="s">
        <v>22</v>
      </c>
      <c r="S329" s="24"/>
      <c r="T329" s="24"/>
    </row>
    <row r="330" spans="1:20">
      <c r="A330" s="14">
        <v>324</v>
      </c>
      <c r="B330" s="15" t="s">
        <v>539</v>
      </c>
      <c r="C330" s="20">
        <v>970196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7">
        <f t="shared" si="5"/>
        <v>0</v>
      </c>
      <c r="R330" s="18" t="s">
        <v>22</v>
      </c>
      <c r="S330" s="24"/>
      <c r="T330" s="24"/>
    </row>
    <row r="331" spans="1:20">
      <c r="A331" s="14">
        <v>325</v>
      </c>
      <c r="B331" s="15" t="s">
        <v>540</v>
      </c>
      <c r="C331" s="20">
        <v>970337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7">
        <f t="shared" si="5"/>
        <v>0</v>
      </c>
      <c r="R331" s="18" t="s">
        <v>22</v>
      </c>
      <c r="S331" s="24"/>
      <c r="T331" s="24"/>
    </row>
    <row r="332" spans="1:20">
      <c r="A332" s="14">
        <v>326</v>
      </c>
      <c r="B332" s="15" t="s">
        <v>541</v>
      </c>
      <c r="C332" s="14" t="s">
        <v>542</v>
      </c>
      <c r="D332" s="16"/>
      <c r="E332" s="16"/>
      <c r="F332" s="16"/>
      <c r="G332" s="16"/>
      <c r="H332" s="16"/>
      <c r="I332" s="16"/>
      <c r="J332" s="22">
        <v>110100</v>
      </c>
      <c r="K332" s="16"/>
      <c r="L332" s="16"/>
      <c r="M332" s="16"/>
      <c r="N332" s="16"/>
      <c r="O332" s="16"/>
      <c r="P332" s="16"/>
      <c r="Q332" s="17">
        <f t="shared" si="5"/>
        <v>110100</v>
      </c>
      <c r="R332" s="18" t="s">
        <v>22</v>
      </c>
      <c r="S332" s="24"/>
      <c r="T332" s="24"/>
    </row>
    <row r="333" spans="1:20">
      <c r="A333" s="14">
        <v>327</v>
      </c>
      <c r="B333" s="15" t="s">
        <v>543</v>
      </c>
      <c r="C333" s="14" t="s">
        <v>544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7">
        <f t="shared" si="5"/>
        <v>0</v>
      </c>
      <c r="R333" s="18" t="s">
        <v>22</v>
      </c>
      <c r="S333" s="24"/>
      <c r="T333" s="24"/>
    </row>
    <row r="334" spans="1:20">
      <c r="A334" s="14">
        <v>328</v>
      </c>
      <c r="B334" s="15" t="s">
        <v>545</v>
      </c>
      <c r="C334" s="14" t="s">
        <v>546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7">
        <f t="shared" si="5"/>
        <v>0</v>
      </c>
      <c r="R334" s="18" t="s">
        <v>22</v>
      </c>
      <c r="S334" s="24"/>
      <c r="T334" s="24"/>
    </row>
    <row r="335" spans="1:20">
      <c r="A335" s="14">
        <v>329</v>
      </c>
      <c r="B335" s="15" t="s">
        <v>547</v>
      </c>
      <c r="C335" s="14" t="s">
        <v>548</v>
      </c>
      <c r="D335" s="16">
        <f>87700-950</f>
        <v>86750</v>
      </c>
      <c r="E335" s="16"/>
      <c r="F335" s="16"/>
      <c r="G335" s="16">
        <v>27900</v>
      </c>
      <c r="H335" s="16"/>
      <c r="I335" s="16"/>
      <c r="J335" s="16"/>
      <c r="K335" s="16">
        <v>15500</v>
      </c>
      <c r="L335" s="16"/>
      <c r="M335" s="16">
        <v>10500</v>
      </c>
      <c r="N335" s="16"/>
      <c r="O335" s="16"/>
      <c r="P335" s="16"/>
      <c r="Q335" s="17">
        <f t="shared" si="5"/>
        <v>140650</v>
      </c>
      <c r="R335" s="18" t="s">
        <v>22</v>
      </c>
      <c r="S335" s="24"/>
      <c r="T335" s="24"/>
    </row>
    <row r="336" spans="1:20">
      <c r="A336" s="14">
        <v>330</v>
      </c>
      <c r="B336" s="15" t="s">
        <v>549</v>
      </c>
      <c r="C336" s="14" t="s">
        <v>550</v>
      </c>
      <c r="D336" s="16">
        <v>3000</v>
      </c>
      <c r="E336" s="16"/>
      <c r="F336" s="16"/>
      <c r="G336" s="16"/>
      <c r="H336" s="16"/>
      <c r="I336" s="16"/>
      <c r="J336" s="16"/>
      <c r="K336" s="16">
        <v>28700</v>
      </c>
      <c r="L336" s="16"/>
      <c r="M336" s="16">
        <v>4000</v>
      </c>
      <c r="N336" s="16"/>
      <c r="O336" s="16"/>
      <c r="P336" s="16"/>
      <c r="Q336" s="17">
        <f t="shared" si="5"/>
        <v>35700</v>
      </c>
      <c r="R336" s="18" t="s">
        <v>22</v>
      </c>
      <c r="S336" s="24"/>
      <c r="T336" s="24"/>
    </row>
    <row r="337" spans="1:20">
      <c r="A337" s="14">
        <v>331</v>
      </c>
      <c r="B337" s="15" t="s">
        <v>551</v>
      </c>
      <c r="C337" s="14" t="s">
        <v>552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7">
        <f t="shared" si="5"/>
        <v>0</v>
      </c>
      <c r="R337" s="18" t="s">
        <v>22</v>
      </c>
      <c r="S337" s="24"/>
      <c r="T337" s="24"/>
    </row>
    <row r="338" spans="1:20">
      <c r="A338" s="14">
        <v>332</v>
      </c>
      <c r="B338" s="15" t="s">
        <v>553</v>
      </c>
      <c r="C338" s="20">
        <v>971048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7">
        <f t="shared" si="5"/>
        <v>0</v>
      </c>
      <c r="R338" s="18" t="s">
        <v>22</v>
      </c>
      <c r="S338" s="24"/>
      <c r="T338" s="24"/>
    </row>
    <row r="339" spans="1:20">
      <c r="A339" s="14">
        <v>333</v>
      </c>
      <c r="B339" s="15" t="s">
        <v>554</v>
      </c>
      <c r="C339" s="14" t="s">
        <v>555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7">
        <f t="shared" si="5"/>
        <v>0</v>
      </c>
      <c r="R339" s="18" t="s">
        <v>22</v>
      </c>
      <c r="S339" s="24"/>
      <c r="T339" s="24"/>
    </row>
    <row r="340" spans="1:20">
      <c r="A340" s="14">
        <v>334</v>
      </c>
      <c r="B340" s="15" t="s">
        <v>556</v>
      </c>
      <c r="C340" s="20">
        <v>971236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7">
        <f t="shared" si="5"/>
        <v>0</v>
      </c>
      <c r="R340" s="18" t="s">
        <v>22</v>
      </c>
      <c r="S340" s="24"/>
      <c r="T340" s="24"/>
    </row>
    <row r="341" spans="1:20">
      <c r="A341" s="14">
        <v>335</v>
      </c>
      <c r="B341" s="15" t="s">
        <v>557</v>
      </c>
      <c r="C341" s="20" t="s">
        <v>558</v>
      </c>
      <c r="D341" s="16">
        <v>30100</v>
      </c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>
        <v>29500</v>
      </c>
      <c r="Q341" s="17">
        <f t="shared" si="5"/>
        <v>59600</v>
      </c>
      <c r="R341" s="18" t="s">
        <v>22</v>
      </c>
      <c r="S341" s="24"/>
      <c r="T341" s="24"/>
    </row>
    <row r="342" spans="1:20">
      <c r="A342" s="14">
        <v>336</v>
      </c>
      <c r="B342" s="15" t="s">
        <v>559</v>
      </c>
      <c r="C342" s="20">
        <v>971302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7">
        <f t="shared" si="5"/>
        <v>0</v>
      </c>
      <c r="R342" s="18" t="s">
        <v>22</v>
      </c>
      <c r="S342" s="24"/>
      <c r="T342" s="24"/>
    </row>
    <row r="343" spans="1:20">
      <c r="A343" s="14">
        <v>337</v>
      </c>
      <c r="B343" s="15" t="s">
        <v>560</v>
      </c>
      <c r="C343" s="20" t="s">
        <v>561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7">
        <f t="shared" si="5"/>
        <v>0</v>
      </c>
      <c r="R343" s="18" t="s">
        <v>22</v>
      </c>
      <c r="S343" s="24"/>
      <c r="T343" s="24"/>
    </row>
    <row r="344" spans="1:20">
      <c r="A344" s="14">
        <v>338</v>
      </c>
      <c r="B344" s="15" t="s">
        <v>562</v>
      </c>
      <c r="C344" s="14" t="s">
        <v>563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7">
        <f t="shared" si="5"/>
        <v>0</v>
      </c>
      <c r="R344" s="18" t="s">
        <v>22</v>
      </c>
      <c r="S344" s="24"/>
      <c r="T344" s="24"/>
    </row>
    <row r="345" spans="1:20">
      <c r="A345" s="14">
        <v>339</v>
      </c>
      <c r="B345" s="15" t="s">
        <v>564</v>
      </c>
      <c r="C345" s="14" t="s">
        <v>565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7">
        <f t="shared" si="5"/>
        <v>0</v>
      </c>
      <c r="R345" s="18" t="s">
        <v>22</v>
      </c>
      <c r="S345" s="24"/>
      <c r="T345" s="24"/>
    </row>
    <row r="346" spans="1:20">
      <c r="A346" s="14">
        <v>340</v>
      </c>
      <c r="B346" s="15" t="s">
        <v>566</v>
      </c>
      <c r="C346" s="14" t="s">
        <v>567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7">
        <f t="shared" si="5"/>
        <v>0</v>
      </c>
      <c r="R346" s="18" t="s">
        <v>22</v>
      </c>
      <c r="S346" s="24"/>
      <c r="T346" s="24"/>
    </row>
    <row r="347" spans="1:20">
      <c r="A347" s="14">
        <v>341</v>
      </c>
      <c r="B347" s="15" t="s">
        <v>568</v>
      </c>
      <c r="C347" s="20">
        <v>971769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7">
        <f t="shared" si="5"/>
        <v>0</v>
      </c>
      <c r="R347" s="18" t="s">
        <v>22</v>
      </c>
      <c r="S347" s="24"/>
      <c r="T347" s="24"/>
    </row>
    <row r="348" spans="1:20">
      <c r="A348" s="14">
        <v>342</v>
      </c>
      <c r="B348" s="15" t="s">
        <v>569</v>
      </c>
      <c r="C348" s="20">
        <v>971990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7">
        <f t="shared" si="5"/>
        <v>0</v>
      </c>
      <c r="R348" s="18" t="s">
        <v>22</v>
      </c>
      <c r="S348" s="24"/>
      <c r="T348" s="24"/>
    </row>
    <row r="349" spans="1:20">
      <c r="A349" s="14">
        <v>343</v>
      </c>
      <c r="B349" s="15" t="s">
        <v>570</v>
      </c>
      <c r="C349" s="14" t="s">
        <v>571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7">
        <f t="shared" si="5"/>
        <v>0</v>
      </c>
      <c r="R349" s="18" t="s">
        <v>22</v>
      </c>
      <c r="S349" s="24"/>
      <c r="T349" s="24"/>
    </row>
    <row r="350" spans="1:20">
      <c r="A350" s="14">
        <v>344</v>
      </c>
      <c r="B350" s="15" t="s">
        <v>572</v>
      </c>
      <c r="C350" s="14">
        <v>972239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7">
        <f t="shared" si="5"/>
        <v>0</v>
      </c>
      <c r="R350" s="18" t="s">
        <v>22</v>
      </c>
      <c r="S350" s="24"/>
      <c r="T350" s="24"/>
    </row>
    <row r="351" spans="1:20">
      <c r="A351" s="14">
        <v>345</v>
      </c>
      <c r="B351" s="15" t="s">
        <v>573</v>
      </c>
      <c r="C351" s="14" t="s">
        <v>574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7">
        <f t="shared" si="5"/>
        <v>0</v>
      </c>
      <c r="R351" s="18" t="s">
        <v>22</v>
      </c>
      <c r="S351" s="24"/>
      <c r="T351" s="24"/>
    </row>
    <row r="352" spans="1:20">
      <c r="A352" s="14">
        <v>346</v>
      </c>
      <c r="B352" s="15" t="s">
        <v>575</v>
      </c>
      <c r="C352" s="14" t="s">
        <v>576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7">
        <f t="shared" si="5"/>
        <v>0</v>
      </c>
      <c r="R352" s="18" t="s">
        <v>22</v>
      </c>
      <c r="S352" s="24"/>
      <c r="T352" s="24"/>
    </row>
    <row r="353" spans="1:20">
      <c r="A353" s="14">
        <v>347</v>
      </c>
      <c r="B353" s="15" t="s">
        <v>577</v>
      </c>
      <c r="C353" s="14">
        <v>972948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7">
        <f t="shared" si="5"/>
        <v>0</v>
      </c>
      <c r="R353" s="18" t="s">
        <v>22</v>
      </c>
      <c r="S353" s="24"/>
      <c r="T353" s="24"/>
    </row>
    <row r="354" spans="1:20">
      <c r="A354" s="14">
        <v>348</v>
      </c>
      <c r="B354" s="15" t="s">
        <v>578</v>
      </c>
      <c r="C354" s="14" t="s">
        <v>579</v>
      </c>
      <c r="D354" s="16"/>
      <c r="E354" s="16"/>
      <c r="F354" s="16">
        <v>13700</v>
      </c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7">
        <f t="shared" si="5"/>
        <v>13700</v>
      </c>
      <c r="R354" s="18" t="s">
        <v>22</v>
      </c>
      <c r="S354" s="24"/>
      <c r="T354" s="24"/>
    </row>
    <row r="355" spans="1:20">
      <c r="A355" s="14">
        <v>349</v>
      </c>
      <c r="B355" s="15" t="s">
        <v>580</v>
      </c>
      <c r="C355" s="14">
        <v>973101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7">
        <f t="shared" si="5"/>
        <v>0</v>
      </c>
      <c r="R355" s="18" t="s">
        <v>22</v>
      </c>
      <c r="S355" s="24"/>
      <c r="T355" s="24"/>
    </row>
    <row r="356" spans="1:20">
      <c r="A356" s="14">
        <v>350</v>
      </c>
      <c r="B356" s="15" t="s">
        <v>581</v>
      </c>
      <c r="C356" s="20" t="s">
        <v>582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7">
        <f t="shared" si="5"/>
        <v>0</v>
      </c>
      <c r="R356" s="18" t="s">
        <v>22</v>
      </c>
      <c r="S356" s="24"/>
      <c r="T356" s="24"/>
    </row>
    <row r="357" spans="1:20">
      <c r="A357" s="14">
        <v>351</v>
      </c>
      <c r="B357" s="15" t="s">
        <v>583</v>
      </c>
      <c r="C357" s="20">
        <v>973145</v>
      </c>
      <c r="D357" s="16"/>
      <c r="E357" s="16">
        <v>63000</v>
      </c>
      <c r="F357" s="16"/>
      <c r="G357" s="16">
        <f>116200-6800</f>
        <v>109400</v>
      </c>
      <c r="H357" s="16"/>
      <c r="I357" s="16"/>
      <c r="J357" s="16"/>
      <c r="K357" s="16">
        <f>66700+11300</f>
        <v>78000</v>
      </c>
      <c r="L357" s="16"/>
      <c r="M357" s="16"/>
      <c r="N357" s="16"/>
      <c r="O357" s="16"/>
      <c r="P357" s="16"/>
      <c r="Q357" s="17">
        <f t="shared" si="5"/>
        <v>250400</v>
      </c>
      <c r="R357" s="18" t="s">
        <v>22</v>
      </c>
      <c r="S357" s="24"/>
      <c r="T357" s="24"/>
    </row>
    <row r="358" spans="1:20">
      <c r="A358" s="14">
        <v>352</v>
      </c>
      <c r="B358" s="15" t="s">
        <v>584</v>
      </c>
      <c r="C358" s="20" t="s">
        <v>585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7">
        <f t="shared" si="5"/>
        <v>0</v>
      </c>
      <c r="R358" s="18" t="s">
        <v>22</v>
      </c>
      <c r="S358" s="24"/>
      <c r="T358" s="24"/>
    </row>
    <row r="359" spans="1:20">
      <c r="A359" s="14">
        <v>353</v>
      </c>
      <c r="B359" s="15" t="s">
        <v>586</v>
      </c>
      <c r="C359" s="20">
        <v>973171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7">
        <f t="shared" si="5"/>
        <v>0</v>
      </c>
      <c r="R359" s="18" t="s">
        <v>22</v>
      </c>
      <c r="S359" s="24"/>
      <c r="T359" s="24"/>
    </row>
    <row r="360" spans="1:20">
      <c r="A360" s="14">
        <v>354</v>
      </c>
      <c r="B360" s="15" t="s">
        <v>587</v>
      </c>
      <c r="C360" s="20">
        <v>973179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7">
        <f t="shared" si="5"/>
        <v>0</v>
      </c>
      <c r="R360" s="18" t="s">
        <v>22</v>
      </c>
      <c r="S360" s="24"/>
      <c r="T360" s="24"/>
    </row>
    <row r="361" spans="1:20">
      <c r="A361" s="14">
        <v>355</v>
      </c>
      <c r="B361" s="15" t="s">
        <v>588</v>
      </c>
      <c r="C361" s="14" t="s">
        <v>589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6">
        <v>89800</v>
      </c>
      <c r="N361" s="16"/>
      <c r="O361" s="16"/>
      <c r="P361" s="16"/>
      <c r="Q361" s="17">
        <f t="shared" si="5"/>
        <v>89800</v>
      </c>
      <c r="R361" s="18" t="s">
        <v>22</v>
      </c>
      <c r="S361" s="24"/>
      <c r="T361" s="24"/>
    </row>
    <row r="362" spans="1:20">
      <c r="A362" s="14">
        <v>356</v>
      </c>
      <c r="B362" s="15" t="s">
        <v>590</v>
      </c>
      <c r="C362" s="20">
        <v>973204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7">
        <f t="shared" si="5"/>
        <v>0</v>
      </c>
      <c r="R362" s="18" t="s">
        <v>22</v>
      </c>
      <c r="S362" s="24"/>
      <c r="T362" s="24"/>
    </row>
    <row r="363" spans="1:20">
      <c r="A363" s="14">
        <v>357</v>
      </c>
      <c r="B363" s="15" t="s">
        <v>591</v>
      </c>
      <c r="C363" s="20">
        <v>973215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7">
        <f t="shared" si="5"/>
        <v>0</v>
      </c>
      <c r="R363" s="18" t="s">
        <v>22</v>
      </c>
      <c r="S363" s="24"/>
      <c r="T363" s="24"/>
    </row>
    <row r="364" spans="1:20">
      <c r="A364" s="14">
        <v>358</v>
      </c>
      <c r="B364" s="15" t="s">
        <v>592</v>
      </c>
      <c r="C364" s="20">
        <v>973261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7">
        <f t="shared" si="5"/>
        <v>0</v>
      </c>
      <c r="R364" s="18" t="s">
        <v>22</v>
      </c>
      <c r="S364" s="24"/>
      <c r="T364" s="24"/>
    </row>
    <row r="365" spans="1:20">
      <c r="A365" s="14">
        <v>359</v>
      </c>
      <c r="B365" s="15" t="s">
        <v>593</v>
      </c>
      <c r="C365" s="20">
        <v>973267</v>
      </c>
      <c r="D365" s="16">
        <v>5500</v>
      </c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7">
        <f t="shared" si="5"/>
        <v>5500</v>
      </c>
      <c r="R365" s="18" t="s">
        <v>22</v>
      </c>
      <c r="S365" s="24"/>
      <c r="T365" s="24"/>
    </row>
    <row r="366" spans="1:20">
      <c r="A366" s="14">
        <v>360</v>
      </c>
      <c r="B366" s="15" t="s">
        <v>594</v>
      </c>
      <c r="C366" s="14" t="s">
        <v>595</v>
      </c>
      <c r="D366" s="16"/>
      <c r="E366" s="16"/>
      <c r="F366" s="16"/>
      <c r="G366" s="16">
        <v>84800</v>
      </c>
      <c r="H366" s="16"/>
      <c r="I366" s="16"/>
      <c r="J366" s="16"/>
      <c r="K366" s="16"/>
      <c r="L366" s="16"/>
      <c r="M366" s="16"/>
      <c r="N366" s="16">
        <v>84200</v>
      </c>
      <c r="O366" s="16"/>
      <c r="P366" s="16"/>
      <c r="Q366" s="17">
        <f t="shared" si="5"/>
        <v>169000</v>
      </c>
      <c r="R366" s="18" t="s">
        <v>22</v>
      </c>
      <c r="S366" s="24"/>
      <c r="T366" s="24"/>
    </row>
    <row r="367" spans="1:20">
      <c r="A367" s="14">
        <v>361</v>
      </c>
      <c r="B367" s="15" t="s">
        <v>596</v>
      </c>
      <c r="C367" s="14" t="s">
        <v>597</v>
      </c>
      <c r="D367" s="16"/>
      <c r="E367" s="16"/>
      <c r="F367" s="16"/>
      <c r="G367" s="16">
        <v>35400</v>
      </c>
      <c r="H367" s="16"/>
      <c r="I367" s="16"/>
      <c r="J367" s="16"/>
      <c r="K367" s="16"/>
      <c r="L367" s="16"/>
      <c r="M367" s="16"/>
      <c r="N367" s="16"/>
      <c r="O367" s="16"/>
      <c r="P367" s="16"/>
      <c r="Q367" s="17">
        <f t="shared" si="5"/>
        <v>35400</v>
      </c>
      <c r="R367" s="18" t="s">
        <v>22</v>
      </c>
      <c r="S367" s="24"/>
      <c r="T367" s="24"/>
    </row>
    <row r="368" spans="1:20">
      <c r="A368" s="14">
        <v>362</v>
      </c>
      <c r="B368" s="15" t="s">
        <v>598</v>
      </c>
      <c r="C368" s="20">
        <v>973405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7">
        <f t="shared" si="5"/>
        <v>0</v>
      </c>
      <c r="R368" s="18" t="s">
        <v>22</v>
      </c>
      <c r="S368" s="24"/>
      <c r="T368" s="24"/>
    </row>
    <row r="369" spans="1:20">
      <c r="A369" s="14">
        <v>363</v>
      </c>
      <c r="B369" s="15" t="s">
        <v>599</v>
      </c>
      <c r="C369" s="20">
        <v>973414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7">
        <f t="shared" si="5"/>
        <v>0</v>
      </c>
      <c r="R369" s="18" t="s">
        <v>22</v>
      </c>
      <c r="S369" s="24"/>
      <c r="T369" s="24"/>
    </row>
    <row r="370" spans="1:20">
      <c r="A370" s="14">
        <v>364</v>
      </c>
      <c r="B370" s="15" t="s">
        <v>600</v>
      </c>
      <c r="C370" s="20">
        <v>973505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7">
        <f t="shared" si="5"/>
        <v>0</v>
      </c>
      <c r="R370" s="18" t="s">
        <v>22</v>
      </c>
      <c r="S370" s="24"/>
      <c r="T370" s="24"/>
    </row>
    <row r="371" spans="1:20">
      <c r="A371" s="14">
        <v>365</v>
      </c>
      <c r="B371" s="15" t="s">
        <v>601</v>
      </c>
      <c r="C371" s="14" t="s">
        <v>602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7">
        <f t="shared" si="5"/>
        <v>0</v>
      </c>
      <c r="R371" s="18" t="s">
        <v>22</v>
      </c>
      <c r="S371" s="24"/>
      <c r="T371" s="24"/>
    </row>
    <row r="372" spans="1:20">
      <c r="A372" s="14">
        <v>366</v>
      </c>
      <c r="B372" s="15" t="s">
        <v>603</v>
      </c>
      <c r="C372" s="14">
        <v>973672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7">
        <f t="shared" si="5"/>
        <v>0</v>
      </c>
      <c r="R372" s="18" t="s">
        <v>22</v>
      </c>
      <c r="S372" s="24"/>
      <c r="T372" s="24"/>
    </row>
    <row r="373" spans="1:20">
      <c r="A373" s="14">
        <v>367</v>
      </c>
      <c r="B373" s="15" t="s">
        <v>604</v>
      </c>
      <c r="C373" s="14" t="s">
        <v>605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7">
        <f t="shared" si="5"/>
        <v>0</v>
      </c>
      <c r="R373" s="18" t="s">
        <v>22</v>
      </c>
      <c r="S373" s="24"/>
      <c r="T373" s="24"/>
    </row>
    <row r="374" spans="1:20">
      <c r="A374" s="14">
        <v>368</v>
      </c>
      <c r="B374" s="15" t="s">
        <v>606</v>
      </c>
      <c r="C374" s="14" t="s">
        <v>607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7">
        <f t="shared" si="5"/>
        <v>0</v>
      </c>
      <c r="R374" s="18" t="s">
        <v>22</v>
      </c>
      <c r="S374" s="24"/>
      <c r="T374" s="24"/>
    </row>
    <row r="375" spans="1:20">
      <c r="A375" s="14">
        <v>369</v>
      </c>
      <c r="B375" s="15" t="s">
        <v>608</v>
      </c>
      <c r="C375" s="20">
        <v>973821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7">
        <f t="shared" si="5"/>
        <v>0</v>
      </c>
      <c r="R375" s="18" t="s">
        <v>22</v>
      </c>
      <c r="S375" s="24"/>
      <c r="T375" s="24"/>
    </row>
    <row r="376" spans="1:20">
      <c r="A376" s="14">
        <v>370</v>
      </c>
      <c r="B376" s="15" t="s">
        <v>609</v>
      </c>
      <c r="C376" s="14" t="s">
        <v>610</v>
      </c>
      <c r="D376" s="16"/>
      <c r="E376" s="16"/>
      <c r="F376" s="16"/>
      <c r="G376" s="16"/>
      <c r="H376" s="16"/>
      <c r="I376" s="16">
        <f>52900-5000</f>
        <v>47900</v>
      </c>
      <c r="J376" s="16"/>
      <c r="K376" s="16"/>
      <c r="L376" s="16"/>
      <c r="M376" s="16"/>
      <c r="N376" s="16"/>
      <c r="O376" s="16"/>
      <c r="P376" s="16"/>
      <c r="Q376" s="17">
        <f t="shared" si="5"/>
        <v>47900</v>
      </c>
      <c r="R376" s="18" t="s">
        <v>22</v>
      </c>
      <c r="S376" s="24"/>
      <c r="T376" s="24"/>
    </row>
    <row r="377" spans="1:20">
      <c r="A377" s="14">
        <v>371</v>
      </c>
      <c r="B377" s="15" t="s">
        <v>611</v>
      </c>
      <c r="C377" s="14">
        <v>973873</v>
      </c>
      <c r="D377" s="16"/>
      <c r="E377" s="16"/>
      <c r="F377" s="16">
        <v>52800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7">
        <f t="shared" si="5"/>
        <v>52800</v>
      </c>
      <c r="R377" s="18" t="s">
        <v>22</v>
      </c>
      <c r="S377" s="24"/>
      <c r="T377" s="24"/>
    </row>
    <row r="378" spans="1:20">
      <c r="A378" s="14">
        <v>372</v>
      </c>
      <c r="B378" s="15" t="s">
        <v>612</v>
      </c>
      <c r="C378" s="14" t="s">
        <v>613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7">
        <f t="shared" si="5"/>
        <v>0</v>
      </c>
      <c r="R378" s="18" t="s">
        <v>22</v>
      </c>
      <c r="S378" s="24"/>
      <c r="T378" s="24"/>
    </row>
    <row r="379" spans="1:20">
      <c r="A379" s="14">
        <v>373</v>
      </c>
      <c r="B379" s="15" t="s">
        <v>614</v>
      </c>
      <c r="C379" s="14" t="s">
        <v>615</v>
      </c>
      <c r="D379" s="16"/>
      <c r="E379" s="16">
        <f>123900-2500</f>
        <v>121400</v>
      </c>
      <c r="F379" s="16"/>
      <c r="G379" s="16"/>
      <c r="H379" s="16"/>
      <c r="I379" s="16"/>
      <c r="J379" s="16"/>
      <c r="K379" s="16"/>
      <c r="L379" s="16"/>
      <c r="M379" s="16"/>
      <c r="N379" s="16">
        <f>90200-4750</f>
        <v>85450</v>
      </c>
      <c r="O379" s="16"/>
      <c r="P379" s="16"/>
      <c r="Q379" s="17">
        <f t="shared" si="5"/>
        <v>206850</v>
      </c>
      <c r="R379" s="18" t="s">
        <v>22</v>
      </c>
      <c r="S379" s="24"/>
      <c r="T379" s="24"/>
    </row>
    <row r="380" spans="1:20">
      <c r="A380" s="14">
        <v>374</v>
      </c>
      <c r="B380" s="15" t="s">
        <v>616</v>
      </c>
      <c r="C380" s="20">
        <v>974040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7">
        <f t="shared" si="5"/>
        <v>0</v>
      </c>
      <c r="R380" s="18" t="s">
        <v>22</v>
      </c>
      <c r="S380" s="24"/>
      <c r="T380" s="24"/>
    </row>
    <row r="381" spans="1:20">
      <c r="A381" s="14">
        <v>375</v>
      </c>
      <c r="B381" s="15" t="s">
        <v>617</v>
      </c>
      <c r="C381" s="20">
        <v>974051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7">
        <f t="shared" si="5"/>
        <v>0</v>
      </c>
      <c r="R381" s="18" t="s">
        <v>22</v>
      </c>
      <c r="S381" s="24"/>
      <c r="T381" s="24"/>
    </row>
    <row r="382" spans="1:20">
      <c r="A382" s="14">
        <v>376</v>
      </c>
      <c r="B382" s="15" t="s">
        <v>618</v>
      </c>
      <c r="C382" s="20">
        <v>974060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7">
        <f t="shared" si="5"/>
        <v>0</v>
      </c>
      <c r="R382" s="18" t="s">
        <v>22</v>
      </c>
      <c r="S382" s="24"/>
      <c r="T382" s="24"/>
    </row>
    <row r="383" spans="1:20">
      <c r="A383" s="14">
        <v>377</v>
      </c>
      <c r="B383" s="15" t="s">
        <v>619</v>
      </c>
      <c r="C383" s="20">
        <v>974069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7">
        <f t="shared" si="5"/>
        <v>0</v>
      </c>
      <c r="R383" s="18" t="s">
        <v>22</v>
      </c>
      <c r="S383" s="24"/>
      <c r="T383" s="24"/>
    </row>
    <row r="384" spans="1:20">
      <c r="A384" s="14">
        <v>378</v>
      </c>
      <c r="B384" s="15" t="s">
        <v>620</v>
      </c>
      <c r="C384" s="20">
        <v>974072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7">
        <f t="shared" si="5"/>
        <v>0</v>
      </c>
      <c r="R384" s="18" t="s">
        <v>22</v>
      </c>
      <c r="S384" s="24"/>
      <c r="T384" s="24"/>
    </row>
    <row r="385" spans="1:20">
      <c r="A385" s="14">
        <v>379</v>
      </c>
      <c r="B385" s="15" t="s">
        <v>621</v>
      </c>
      <c r="C385" s="20">
        <v>974170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7">
        <f t="shared" si="5"/>
        <v>0</v>
      </c>
      <c r="R385" s="18" t="s">
        <v>22</v>
      </c>
      <c r="S385" s="24"/>
      <c r="T385" s="24"/>
    </row>
    <row r="386" spans="1:20">
      <c r="A386" s="14">
        <v>380</v>
      </c>
      <c r="B386" s="15" t="s">
        <v>622</v>
      </c>
      <c r="C386" s="14" t="s">
        <v>623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>
        <v>31800</v>
      </c>
      <c r="Q386" s="17">
        <f t="shared" si="5"/>
        <v>31800</v>
      </c>
      <c r="R386" s="18" t="s">
        <v>22</v>
      </c>
      <c r="S386" s="24"/>
      <c r="T386" s="24"/>
    </row>
    <row r="387" spans="1:20">
      <c r="A387" s="14">
        <v>381</v>
      </c>
      <c r="B387" s="15" t="s">
        <v>624</v>
      </c>
      <c r="C387" s="14" t="s">
        <v>625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7">
        <f t="shared" si="5"/>
        <v>0</v>
      </c>
      <c r="R387" s="18" t="s">
        <v>22</v>
      </c>
      <c r="S387" s="24"/>
      <c r="T387" s="24"/>
    </row>
    <row r="388" spans="1:20">
      <c r="A388" s="14">
        <v>382</v>
      </c>
      <c r="B388" s="15" t="s">
        <v>626</v>
      </c>
      <c r="C388" s="20">
        <v>974430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7">
        <f t="shared" si="5"/>
        <v>0</v>
      </c>
      <c r="R388" s="18" t="s">
        <v>22</v>
      </c>
      <c r="S388" s="24"/>
      <c r="T388" s="24"/>
    </row>
    <row r="389" spans="1:20">
      <c r="A389" s="14">
        <v>383</v>
      </c>
      <c r="B389" s="15" t="s">
        <v>627</v>
      </c>
      <c r="C389" s="14" t="s">
        <v>628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7">
        <f t="shared" si="5"/>
        <v>0</v>
      </c>
      <c r="R389" s="18" t="s">
        <v>22</v>
      </c>
      <c r="S389" s="24"/>
      <c r="T389" s="24"/>
    </row>
    <row r="390" spans="1:20">
      <c r="A390" s="14">
        <v>384</v>
      </c>
      <c r="B390" s="15" t="s">
        <v>629</v>
      </c>
      <c r="C390" s="14" t="s">
        <v>630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7">
        <f t="shared" si="5"/>
        <v>0</v>
      </c>
      <c r="R390" s="18" t="s">
        <v>22</v>
      </c>
      <c r="S390" s="24"/>
      <c r="T390" s="24"/>
    </row>
    <row r="391" spans="1:20">
      <c r="A391" s="14">
        <v>385</v>
      </c>
      <c r="B391" s="15" t="s">
        <v>631</v>
      </c>
      <c r="C391" s="20">
        <v>974928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7">
        <f t="shared" ref="Q391:Q411" si="6">SUM(D391:P391)</f>
        <v>0</v>
      </c>
      <c r="R391" s="18" t="s">
        <v>22</v>
      </c>
      <c r="S391" s="24"/>
      <c r="T391" s="24"/>
    </row>
    <row r="392" spans="1:20">
      <c r="A392" s="14">
        <v>386</v>
      </c>
      <c r="B392" s="15" t="s">
        <v>632</v>
      </c>
      <c r="C392" s="20">
        <v>975039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7">
        <f t="shared" si="6"/>
        <v>0</v>
      </c>
      <c r="R392" s="18" t="s">
        <v>22</v>
      </c>
      <c r="S392" s="24"/>
      <c r="T392" s="24"/>
    </row>
    <row r="393" spans="1:20">
      <c r="A393" s="14">
        <v>387</v>
      </c>
      <c r="B393" s="15" t="s">
        <v>633</v>
      </c>
      <c r="C393" s="14" t="s">
        <v>634</v>
      </c>
      <c r="D393" s="16">
        <v>8000</v>
      </c>
      <c r="E393" s="16"/>
      <c r="F393" s="16"/>
      <c r="G393" s="16"/>
      <c r="H393" s="16"/>
      <c r="I393" s="16">
        <f>126800+20900</f>
        <v>147700</v>
      </c>
      <c r="J393" s="16"/>
      <c r="K393" s="16">
        <v>145800</v>
      </c>
      <c r="L393" s="16"/>
      <c r="M393" s="16">
        <v>8500</v>
      </c>
      <c r="N393" s="16"/>
      <c r="O393" s="16">
        <v>28900</v>
      </c>
      <c r="P393" s="16"/>
      <c r="Q393" s="17">
        <f t="shared" si="6"/>
        <v>338900</v>
      </c>
      <c r="R393" s="18" t="s">
        <v>22</v>
      </c>
      <c r="S393" s="24"/>
      <c r="T393" s="24"/>
    </row>
    <row r="394" spans="1:20">
      <c r="A394" s="14">
        <v>388</v>
      </c>
      <c r="B394" s="15" t="s">
        <v>635</v>
      </c>
      <c r="C394" s="20">
        <v>975189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7">
        <f t="shared" si="6"/>
        <v>0</v>
      </c>
      <c r="R394" s="18" t="s">
        <v>22</v>
      </c>
      <c r="S394" s="24"/>
      <c r="T394" s="24"/>
    </row>
    <row r="395" spans="1:20">
      <c r="A395" s="14">
        <v>389</v>
      </c>
      <c r="B395" s="15" t="s">
        <v>636</v>
      </c>
      <c r="C395" s="20">
        <v>975206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7">
        <f t="shared" si="6"/>
        <v>0</v>
      </c>
      <c r="R395" s="18" t="s">
        <v>22</v>
      </c>
      <c r="S395" s="24"/>
      <c r="T395" s="24"/>
    </row>
    <row r="396" spans="1:20">
      <c r="A396" s="14">
        <v>390</v>
      </c>
      <c r="B396" s="15" t="s">
        <v>637</v>
      </c>
      <c r="C396" s="20">
        <v>975246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7">
        <f t="shared" si="6"/>
        <v>0</v>
      </c>
      <c r="R396" s="18" t="s">
        <v>22</v>
      </c>
      <c r="S396" s="24"/>
      <c r="T396" s="24"/>
    </row>
    <row r="397" spans="1:20">
      <c r="A397" s="14">
        <v>391</v>
      </c>
      <c r="B397" s="15" t="s">
        <v>638</v>
      </c>
      <c r="C397" s="20">
        <v>975306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7">
        <f t="shared" si="6"/>
        <v>0</v>
      </c>
      <c r="R397" s="18" t="s">
        <v>22</v>
      </c>
      <c r="S397" s="24"/>
      <c r="T397" s="24"/>
    </row>
    <row r="398" spans="1:20">
      <c r="A398" s="14">
        <v>392</v>
      </c>
      <c r="B398" s="15" t="s">
        <v>639</v>
      </c>
      <c r="C398" s="20">
        <v>975326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7">
        <f t="shared" si="6"/>
        <v>0</v>
      </c>
      <c r="R398" s="18" t="s">
        <v>22</v>
      </c>
      <c r="S398" s="24"/>
      <c r="T398" s="24"/>
    </row>
    <row r="399" spans="1:20">
      <c r="A399" s="14">
        <v>393</v>
      </c>
      <c r="B399" s="15" t="s">
        <v>640</v>
      </c>
      <c r="C399" s="20">
        <v>975384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7">
        <f t="shared" si="6"/>
        <v>0</v>
      </c>
      <c r="R399" s="18" t="s">
        <v>22</v>
      </c>
      <c r="S399" s="24"/>
      <c r="T399" s="24"/>
    </row>
    <row r="400" spans="1:20">
      <c r="A400" s="14">
        <v>394</v>
      </c>
      <c r="B400" s="15" t="s">
        <v>641</v>
      </c>
      <c r="C400" s="20">
        <v>975392</v>
      </c>
      <c r="D400" s="16">
        <v>86700</v>
      </c>
      <c r="E400" s="16"/>
      <c r="F400" s="16"/>
      <c r="G400" s="16"/>
      <c r="H400" s="16">
        <v>17900</v>
      </c>
      <c r="I400" s="16"/>
      <c r="J400" s="16"/>
      <c r="K400" s="16"/>
      <c r="L400" s="16"/>
      <c r="M400" s="16">
        <f>115000+46000</f>
        <v>161000</v>
      </c>
      <c r="N400" s="16">
        <v>33300</v>
      </c>
      <c r="O400" s="16"/>
      <c r="P400" s="16">
        <v>16300</v>
      </c>
      <c r="Q400" s="17">
        <f t="shared" si="6"/>
        <v>315200</v>
      </c>
      <c r="R400" s="18" t="s">
        <v>22</v>
      </c>
      <c r="S400" s="24"/>
      <c r="T400" s="24"/>
    </row>
    <row r="401" spans="1:20">
      <c r="A401" s="14">
        <v>395</v>
      </c>
      <c r="B401" s="15" t="s">
        <v>642</v>
      </c>
      <c r="C401" s="14">
        <v>975486</v>
      </c>
      <c r="D401" s="16"/>
      <c r="E401" s="16"/>
      <c r="F401" s="16"/>
      <c r="G401" s="16"/>
      <c r="H401" s="16"/>
      <c r="I401" s="16">
        <f>260800-4000</f>
        <v>256800</v>
      </c>
      <c r="J401" s="16"/>
      <c r="K401" s="16"/>
      <c r="L401" s="16"/>
      <c r="M401" s="16"/>
      <c r="N401" s="16"/>
      <c r="O401" s="16"/>
      <c r="P401" s="16"/>
      <c r="Q401" s="17">
        <f t="shared" si="6"/>
        <v>256800</v>
      </c>
      <c r="R401" s="18" t="s">
        <v>22</v>
      </c>
      <c r="S401" s="24"/>
      <c r="T401" s="24"/>
    </row>
    <row r="402" spans="1:20">
      <c r="A402" s="14">
        <v>396</v>
      </c>
      <c r="B402" s="15" t="s">
        <v>643</v>
      </c>
      <c r="C402" s="14">
        <v>975795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7">
        <f t="shared" si="6"/>
        <v>0</v>
      </c>
      <c r="R402" s="18" t="s">
        <v>22</v>
      </c>
      <c r="S402" s="24"/>
      <c r="T402" s="24"/>
    </row>
    <row r="403" spans="1:20">
      <c r="A403" s="14">
        <v>397</v>
      </c>
      <c r="B403" s="15" t="s">
        <v>644</v>
      </c>
      <c r="C403" s="14">
        <v>976579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7">
        <f t="shared" si="6"/>
        <v>0</v>
      </c>
      <c r="R403" s="18" t="s">
        <v>22</v>
      </c>
      <c r="S403" s="24"/>
      <c r="T403" s="24"/>
    </row>
    <row r="404" spans="1:20">
      <c r="A404" s="14">
        <v>398</v>
      </c>
      <c r="B404" s="15" t="s">
        <v>645</v>
      </c>
      <c r="C404" s="14" t="s">
        <v>646</v>
      </c>
      <c r="D404" s="16"/>
      <c r="E404" s="16">
        <v>34000</v>
      </c>
      <c r="F404" s="16">
        <v>34000</v>
      </c>
      <c r="G404" s="16">
        <f>44700-4000+18000</f>
        <v>58700</v>
      </c>
      <c r="H404" s="16">
        <f>15600+20500</f>
        <v>36100</v>
      </c>
      <c r="I404" s="16"/>
      <c r="J404" s="22">
        <v>13700</v>
      </c>
      <c r="K404" s="16"/>
      <c r="L404" s="16"/>
      <c r="M404" s="16"/>
      <c r="N404" s="16"/>
      <c r="O404" s="16">
        <v>15100</v>
      </c>
      <c r="P404" s="16"/>
      <c r="Q404" s="17">
        <f t="shared" si="6"/>
        <v>191600</v>
      </c>
      <c r="R404" s="18" t="s">
        <v>22</v>
      </c>
      <c r="S404" s="24"/>
      <c r="T404" s="24"/>
    </row>
    <row r="405" spans="1:20">
      <c r="A405" s="14">
        <v>399</v>
      </c>
      <c r="B405" s="15" t="s">
        <v>647</v>
      </c>
      <c r="C405" s="14" t="s">
        <v>648</v>
      </c>
      <c r="D405" s="16"/>
      <c r="E405" s="16"/>
      <c r="F405" s="16"/>
      <c r="G405" s="16"/>
      <c r="H405" s="16"/>
      <c r="I405" s="16">
        <v>21300</v>
      </c>
      <c r="J405" s="16"/>
      <c r="K405" s="16">
        <v>30600</v>
      </c>
      <c r="L405" s="16">
        <f>33600+95800</f>
        <v>129400</v>
      </c>
      <c r="M405" s="16"/>
      <c r="N405" s="16">
        <v>40300</v>
      </c>
      <c r="O405" s="16">
        <f>42300+77000</f>
        <v>119300</v>
      </c>
      <c r="P405" s="16">
        <v>21400</v>
      </c>
      <c r="Q405" s="17">
        <f t="shared" si="6"/>
        <v>362300</v>
      </c>
      <c r="R405" s="18" t="s">
        <v>22</v>
      </c>
      <c r="S405" s="24"/>
      <c r="T405" s="24"/>
    </row>
    <row r="406" spans="1:20">
      <c r="A406" s="14">
        <v>400</v>
      </c>
      <c r="B406" s="15" t="s">
        <v>649</v>
      </c>
      <c r="C406" s="20">
        <v>980115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7">
        <f t="shared" si="6"/>
        <v>0</v>
      </c>
      <c r="R406" s="18" t="s">
        <v>22</v>
      </c>
      <c r="S406" s="24"/>
      <c r="T406" s="24"/>
    </row>
    <row r="407" spans="1:20">
      <c r="A407" s="14">
        <v>401</v>
      </c>
      <c r="B407" s="15" t="s">
        <v>650</v>
      </c>
      <c r="C407" s="20">
        <v>980193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7">
        <f t="shared" si="6"/>
        <v>0</v>
      </c>
      <c r="R407" s="18" t="s">
        <v>22</v>
      </c>
      <c r="S407" s="24"/>
      <c r="T407" s="24"/>
    </row>
    <row r="408" spans="1:20">
      <c r="A408" s="14">
        <v>402</v>
      </c>
      <c r="B408" s="15" t="s">
        <v>651</v>
      </c>
      <c r="C408" s="14" t="s">
        <v>652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7">
        <f t="shared" si="6"/>
        <v>0</v>
      </c>
      <c r="R408" s="18" t="s">
        <v>22</v>
      </c>
      <c r="S408" s="24"/>
      <c r="T408" s="24"/>
    </row>
    <row r="409" spans="1:20">
      <c r="A409" s="14">
        <v>403</v>
      </c>
      <c r="B409" s="15"/>
      <c r="C409" s="20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7">
        <f t="shared" si="6"/>
        <v>0</v>
      </c>
      <c r="R409" s="18" t="s">
        <v>22</v>
      </c>
      <c r="S409" s="24"/>
      <c r="T409" s="24"/>
    </row>
    <row r="410" spans="1:20">
      <c r="A410" s="14">
        <v>404</v>
      </c>
      <c r="B410" s="15"/>
      <c r="C410" s="20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7">
        <f t="shared" si="6"/>
        <v>0</v>
      </c>
      <c r="R410" s="18" t="s">
        <v>22</v>
      </c>
      <c r="S410" s="24"/>
      <c r="T410" s="24"/>
    </row>
    <row r="411" spans="1:20">
      <c r="A411" s="14"/>
      <c r="B411" s="14" t="s">
        <v>653</v>
      </c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7">
        <f t="shared" si="6"/>
        <v>0</v>
      </c>
      <c r="R411" s="18" t="s">
        <v>22</v>
      </c>
      <c r="S411" s="26"/>
      <c r="T411" s="26"/>
    </row>
    <row r="412" spans="1:20">
      <c r="A412" s="14"/>
      <c r="B412" s="27"/>
      <c r="C412" s="27"/>
      <c r="D412" s="28">
        <f>SUM(D7:D411)</f>
        <v>1656000</v>
      </c>
      <c r="E412" s="28">
        <f t="shared" ref="E412:P412" si="7">SUM(E7:E411)</f>
        <v>1514900</v>
      </c>
      <c r="F412" s="28">
        <f t="shared" si="7"/>
        <v>519900</v>
      </c>
      <c r="G412" s="28">
        <f t="shared" si="7"/>
        <v>1268600</v>
      </c>
      <c r="H412" s="28">
        <f t="shared" si="7"/>
        <v>1161350</v>
      </c>
      <c r="I412" s="28">
        <f t="shared" si="7"/>
        <v>1229350</v>
      </c>
      <c r="J412" s="28">
        <f t="shared" si="7"/>
        <v>782150</v>
      </c>
      <c r="K412" s="28">
        <f t="shared" si="7"/>
        <v>1168800</v>
      </c>
      <c r="L412" s="28">
        <f t="shared" si="7"/>
        <v>993300</v>
      </c>
      <c r="M412" s="28">
        <f t="shared" si="7"/>
        <v>1259400</v>
      </c>
      <c r="N412" s="28">
        <f t="shared" si="7"/>
        <v>876150</v>
      </c>
      <c r="O412" s="28">
        <f t="shared" si="7"/>
        <v>1072650</v>
      </c>
      <c r="P412" s="28">
        <f t="shared" si="7"/>
        <v>722850</v>
      </c>
      <c r="Q412" s="47">
        <f>SUM(Q7:Q411)</f>
        <v>14225400</v>
      </c>
      <c r="R412" s="29"/>
      <c r="S412" s="29"/>
      <c r="T412" s="29"/>
    </row>
    <row r="413" spans="1:20">
      <c r="A413" s="30"/>
      <c r="B413" s="31"/>
      <c r="C413" s="32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4"/>
    </row>
    <row r="414" spans="1:20">
      <c r="A414" s="35"/>
      <c r="B414" s="36"/>
      <c r="C414" s="36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20">
      <c r="A415" s="35"/>
      <c r="B415" s="37"/>
      <c r="C415" s="37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</row>
    <row r="416" spans="1:20">
      <c r="A416" s="39" t="s">
        <v>654</v>
      </c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20">
      <c r="A417" s="35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20">
      <c r="A418" s="35"/>
      <c r="B418" s="40" t="s">
        <v>655</v>
      </c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20">
      <c r="A419" s="10" t="s">
        <v>17</v>
      </c>
      <c r="B419" s="10" t="s">
        <v>0</v>
      </c>
      <c r="C419" s="10" t="s">
        <v>1</v>
      </c>
      <c r="D419" s="11">
        <v>43102</v>
      </c>
      <c r="E419" s="11">
        <v>43103</v>
      </c>
      <c r="F419" s="11">
        <v>43104</v>
      </c>
      <c r="G419" s="11">
        <v>43105</v>
      </c>
      <c r="H419" s="11">
        <v>43108</v>
      </c>
      <c r="I419" s="11">
        <v>43109</v>
      </c>
      <c r="J419" s="11">
        <v>43110</v>
      </c>
      <c r="K419" s="11">
        <v>43111</v>
      </c>
      <c r="L419" s="11">
        <v>43112</v>
      </c>
      <c r="M419" s="11">
        <v>43115</v>
      </c>
      <c r="N419" s="11">
        <v>43116</v>
      </c>
      <c r="O419" s="11">
        <v>43117</v>
      </c>
      <c r="P419" s="11">
        <v>43118</v>
      </c>
      <c r="Q419" s="12" t="s">
        <v>2</v>
      </c>
      <c r="R419" s="10" t="s">
        <v>18</v>
      </c>
      <c r="S419" s="10" t="s">
        <v>3</v>
      </c>
      <c r="T419" s="10" t="s">
        <v>19</v>
      </c>
    </row>
    <row r="420" spans="1:20">
      <c r="A420" s="13"/>
      <c r="B420" s="13"/>
      <c r="C420" s="13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2"/>
      <c r="R420" s="13"/>
      <c r="S420" s="13" t="s">
        <v>4</v>
      </c>
      <c r="T420" s="13"/>
    </row>
    <row r="421" spans="1:20">
      <c r="A421" s="14">
        <v>1</v>
      </c>
      <c r="B421" s="15" t="s">
        <v>77</v>
      </c>
      <c r="C421" s="14" t="s">
        <v>78</v>
      </c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4">
        <f t="shared" ref="Q421:Q484" si="8">SUM(D421:P421)</f>
        <v>0</v>
      </c>
      <c r="R421" s="15"/>
      <c r="S421" s="15"/>
      <c r="T421" s="15"/>
    </row>
    <row r="422" spans="1:20">
      <c r="A422" s="14">
        <v>2</v>
      </c>
      <c r="B422" s="15" t="s">
        <v>656</v>
      </c>
      <c r="C422" s="20">
        <v>973845</v>
      </c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4">
        <f t="shared" si="8"/>
        <v>0</v>
      </c>
      <c r="R422" s="15"/>
      <c r="S422" s="15"/>
      <c r="T422" s="15"/>
    </row>
    <row r="423" spans="1:20">
      <c r="A423" s="14">
        <v>3</v>
      </c>
      <c r="B423" s="15" t="s">
        <v>440</v>
      </c>
      <c r="C423" s="14" t="s">
        <v>441</v>
      </c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4">
        <f t="shared" si="8"/>
        <v>0</v>
      </c>
      <c r="R423" s="15"/>
      <c r="S423" s="15"/>
      <c r="T423" s="15"/>
    </row>
    <row r="424" spans="1:20">
      <c r="A424" s="14">
        <v>4</v>
      </c>
      <c r="B424" s="15" t="s">
        <v>159</v>
      </c>
      <c r="C424" s="14" t="s">
        <v>5</v>
      </c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4">
        <f t="shared" si="8"/>
        <v>0</v>
      </c>
      <c r="R424" s="15"/>
      <c r="S424" s="15"/>
      <c r="T424" s="15"/>
    </row>
    <row r="425" spans="1:20">
      <c r="A425" s="14">
        <v>5</v>
      </c>
      <c r="B425" s="15" t="s">
        <v>594</v>
      </c>
      <c r="C425" s="14" t="s">
        <v>595</v>
      </c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4">
        <f t="shared" si="8"/>
        <v>0</v>
      </c>
      <c r="R425" s="15"/>
      <c r="S425" s="15"/>
      <c r="T425" s="15"/>
    </row>
    <row r="426" spans="1:20">
      <c r="A426" s="14">
        <v>6</v>
      </c>
      <c r="B426" s="15" t="s">
        <v>352</v>
      </c>
      <c r="C426" s="14" t="s">
        <v>353</v>
      </c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4">
        <f t="shared" si="8"/>
        <v>0</v>
      </c>
      <c r="R426" s="15"/>
      <c r="S426" s="15"/>
      <c r="T426" s="15"/>
    </row>
    <row r="427" spans="1:20">
      <c r="A427" s="14">
        <v>7</v>
      </c>
      <c r="B427" s="15" t="s">
        <v>508</v>
      </c>
      <c r="C427" s="14" t="s">
        <v>509</v>
      </c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4">
        <f t="shared" si="8"/>
        <v>0</v>
      </c>
      <c r="R427" s="15"/>
      <c r="S427" s="15"/>
      <c r="T427" s="15"/>
    </row>
    <row r="428" spans="1:20">
      <c r="A428" s="14">
        <v>8</v>
      </c>
      <c r="B428" s="15" t="s">
        <v>614</v>
      </c>
      <c r="C428" s="14" t="s">
        <v>615</v>
      </c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4">
        <f t="shared" si="8"/>
        <v>0</v>
      </c>
      <c r="R428" s="15"/>
      <c r="S428" s="15"/>
      <c r="T428" s="15"/>
    </row>
    <row r="429" spans="1:20">
      <c r="A429" s="14">
        <v>9</v>
      </c>
      <c r="B429" s="15" t="s">
        <v>7</v>
      </c>
      <c r="C429" s="14" t="s">
        <v>219</v>
      </c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4">
        <f t="shared" si="8"/>
        <v>0</v>
      </c>
      <c r="R429" s="15"/>
      <c r="S429" s="15"/>
      <c r="T429" s="15"/>
    </row>
    <row r="430" spans="1:20">
      <c r="A430" s="14">
        <v>10</v>
      </c>
      <c r="B430" s="15" t="s">
        <v>339</v>
      </c>
      <c r="C430" s="14" t="s">
        <v>340</v>
      </c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4">
        <f t="shared" si="8"/>
        <v>0</v>
      </c>
      <c r="R430" s="15"/>
      <c r="S430" s="15"/>
      <c r="T430" s="15"/>
    </row>
    <row r="431" spans="1:20">
      <c r="A431" s="14">
        <v>11</v>
      </c>
      <c r="B431" s="15" t="s">
        <v>290</v>
      </c>
      <c r="C431" s="14">
        <v>902540</v>
      </c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4">
        <f t="shared" si="8"/>
        <v>0</v>
      </c>
      <c r="R431" s="15"/>
      <c r="S431" s="15"/>
      <c r="T431" s="15"/>
    </row>
    <row r="432" spans="1:20">
      <c r="A432" s="14">
        <v>12</v>
      </c>
      <c r="B432" s="15" t="s">
        <v>272</v>
      </c>
      <c r="C432" s="14" t="s">
        <v>273</v>
      </c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4">
        <f t="shared" si="8"/>
        <v>0</v>
      </c>
      <c r="R432" s="15"/>
      <c r="S432" s="15"/>
      <c r="T432" s="15"/>
    </row>
    <row r="433" spans="1:20">
      <c r="A433" s="14">
        <v>13</v>
      </c>
      <c r="B433" s="15" t="s">
        <v>431</v>
      </c>
      <c r="C433" s="20" t="s">
        <v>432</v>
      </c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4">
        <f t="shared" si="8"/>
        <v>0</v>
      </c>
      <c r="R433" s="15"/>
      <c r="S433" s="15"/>
      <c r="T433" s="15"/>
    </row>
    <row r="434" spans="1:20">
      <c r="A434" s="14">
        <v>14</v>
      </c>
      <c r="B434" s="15" t="s">
        <v>33</v>
      </c>
      <c r="C434" s="14" t="s">
        <v>34</v>
      </c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4">
        <f t="shared" si="8"/>
        <v>0</v>
      </c>
      <c r="R434" s="15"/>
      <c r="S434" s="15"/>
      <c r="T434" s="15"/>
    </row>
    <row r="435" spans="1:20">
      <c r="A435" s="14">
        <v>15</v>
      </c>
      <c r="B435" s="15" t="s">
        <v>284</v>
      </c>
      <c r="C435" s="14" t="s">
        <v>285</v>
      </c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4">
        <f t="shared" si="8"/>
        <v>0</v>
      </c>
      <c r="R435" s="15"/>
      <c r="S435" s="15"/>
      <c r="T435" s="15"/>
    </row>
    <row r="436" spans="1:20">
      <c r="A436" s="14">
        <v>16</v>
      </c>
      <c r="B436" s="15" t="s">
        <v>657</v>
      </c>
      <c r="C436" s="20" t="s">
        <v>32</v>
      </c>
      <c r="D436" s="43"/>
      <c r="E436" s="43"/>
      <c r="F436" s="43"/>
      <c r="G436" s="43"/>
      <c r="H436" s="43">
        <v>109000</v>
      </c>
      <c r="I436" s="43"/>
      <c r="J436" s="43"/>
      <c r="K436" s="43"/>
      <c r="L436" s="43"/>
      <c r="M436" s="43"/>
      <c r="N436" s="43"/>
      <c r="O436" s="43"/>
      <c r="P436" s="43"/>
      <c r="Q436" s="44">
        <f t="shared" si="8"/>
        <v>109000</v>
      </c>
      <c r="R436" s="15"/>
      <c r="S436" s="15"/>
      <c r="T436" s="15"/>
    </row>
    <row r="437" spans="1:20">
      <c r="A437" s="14">
        <v>17</v>
      </c>
      <c r="B437" s="15" t="s">
        <v>627</v>
      </c>
      <c r="C437" s="14" t="s">
        <v>628</v>
      </c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4">
        <f t="shared" si="8"/>
        <v>0</v>
      </c>
      <c r="R437" s="15"/>
      <c r="S437" s="15"/>
      <c r="T437" s="15"/>
    </row>
    <row r="438" spans="1:20">
      <c r="A438" s="14">
        <v>18</v>
      </c>
      <c r="B438" s="15" t="s">
        <v>376</v>
      </c>
      <c r="C438" s="14">
        <v>913622</v>
      </c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4">
        <f t="shared" si="8"/>
        <v>0</v>
      </c>
      <c r="R438" s="15"/>
      <c r="S438" s="15"/>
      <c r="T438" s="15"/>
    </row>
    <row r="439" spans="1:20">
      <c r="A439" s="14">
        <v>19</v>
      </c>
      <c r="B439" s="15" t="s">
        <v>450</v>
      </c>
      <c r="C439" s="20">
        <v>950020</v>
      </c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4">
        <f t="shared" si="8"/>
        <v>0</v>
      </c>
      <c r="R439" s="15"/>
      <c r="S439" s="15"/>
      <c r="T439" s="15"/>
    </row>
    <row r="440" spans="1:20">
      <c r="A440" s="14">
        <v>20</v>
      </c>
      <c r="B440" s="15" t="s">
        <v>85</v>
      </c>
      <c r="C440" s="20" t="s">
        <v>86</v>
      </c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4">
        <f t="shared" si="8"/>
        <v>0</v>
      </c>
      <c r="R440" s="15"/>
      <c r="S440" s="15"/>
      <c r="T440" s="15"/>
    </row>
    <row r="441" spans="1:20">
      <c r="A441" s="14">
        <v>21</v>
      </c>
      <c r="B441" s="15" t="s">
        <v>196</v>
      </c>
      <c r="C441" s="20">
        <v>896480</v>
      </c>
      <c r="D441" s="43"/>
      <c r="E441" s="43">
        <v>45000</v>
      </c>
      <c r="F441" s="43"/>
      <c r="G441" s="43"/>
      <c r="H441" s="43">
        <v>55000</v>
      </c>
      <c r="I441" s="43"/>
      <c r="J441" s="43"/>
      <c r="K441" s="43"/>
      <c r="L441" s="43"/>
      <c r="M441" s="43"/>
      <c r="N441" s="43">
        <v>50000</v>
      </c>
      <c r="O441" s="43"/>
      <c r="P441" s="43"/>
      <c r="Q441" s="44">
        <f t="shared" si="8"/>
        <v>150000</v>
      </c>
      <c r="R441" s="15"/>
      <c r="S441" s="15"/>
      <c r="T441" s="15"/>
    </row>
    <row r="442" spans="1:20">
      <c r="A442" s="14">
        <v>22</v>
      </c>
      <c r="B442" s="15" t="s">
        <v>658</v>
      </c>
      <c r="C442" s="20">
        <v>970654</v>
      </c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4">
        <f t="shared" si="8"/>
        <v>0</v>
      </c>
      <c r="R442" s="15"/>
      <c r="S442" s="15"/>
      <c r="T442" s="15"/>
    </row>
    <row r="443" spans="1:20">
      <c r="A443" s="14">
        <v>23</v>
      </c>
      <c r="B443" s="15" t="s">
        <v>590</v>
      </c>
      <c r="C443" s="20">
        <v>973204</v>
      </c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4">
        <f t="shared" si="8"/>
        <v>0</v>
      </c>
      <c r="R443" s="15"/>
      <c r="S443" s="15"/>
      <c r="T443" s="15"/>
    </row>
    <row r="444" spans="1:20">
      <c r="A444" s="14">
        <v>24</v>
      </c>
      <c r="B444" s="15" t="s">
        <v>115</v>
      </c>
      <c r="C444" s="20" t="s">
        <v>116</v>
      </c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4">
        <f t="shared" si="8"/>
        <v>0</v>
      </c>
      <c r="R444" s="15"/>
      <c r="S444" s="15"/>
      <c r="T444" s="15"/>
    </row>
    <row r="445" spans="1:20">
      <c r="A445" s="14">
        <v>25</v>
      </c>
      <c r="B445" s="15" t="s">
        <v>659</v>
      </c>
      <c r="C445" s="20">
        <v>900257</v>
      </c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4">
        <f t="shared" si="8"/>
        <v>0</v>
      </c>
      <c r="R445" s="15"/>
      <c r="S445" s="15"/>
      <c r="T445" s="15"/>
    </row>
    <row r="446" spans="1:20">
      <c r="A446" s="14">
        <v>26</v>
      </c>
      <c r="B446" s="15" t="s">
        <v>644</v>
      </c>
      <c r="C446" s="20">
        <v>976579</v>
      </c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4">
        <f t="shared" si="8"/>
        <v>0</v>
      </c>
      <c r="R446" s="15"/>
      <c r="S446" s="15"/>
      <c r="T446" s="15"/>
    </row>
    <row r="447" spans="1:20">
      <c r="A447" s="14">
        <v>27</v>
      </c>
      <c r="B447" s="15" t="s">
        <v>8</v>
      </c>
      <c r="C447" s="20">
        <v>901149</v>
      </c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4">
        <f t="shared" si="8"/>
        <v>0</v>
      </c>
      <c r="R447" s="15"/>
      <c r="S447" s="15"/>
      <c r="T447" s="15"/>
    </row>
    <row r="448" spans="1:20">
      <c r="A448" s="14">
        <v>28</v>
      </c>
      <c r="B448" s="15" t="s">
        <v>660</v>
      </c>
      <c r="C448" s="20" t="s">
        <v>74</v>
      </c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4">
        <f t="shared" si="8"/>
        <v>0</v>
      </c>
      <c r="R448" s="15"/>
      <c r="S448" s="15"/>
      <c r="T448" s="15"/>
    </row>
    <row r="449" spans="1:20">
      <c r="A449" s="14">
        <v>29</v>
      </c>
      <c r="B449" s="15" t="s">
        <v>570</v>
      </c>
      <c r="C449" s="20">
        <v>972131</v>
      </c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4">
        <f t="shared" si="8"/>
        <v>0</v>
      </c>
      <c r="R449" s="15"/>
      <c r="S449" s="15"/>
      <c r="T449" s="15"/>
    </row>
    <row r="450" spans="1:20">
      <c r="A450" s="14">
        <v>30</v>
      </c>
      <c r="B450" s="15" t="s">
        <v>512</v>
      </c>
      <c r="C450" s="20">
        <v>963185</v>
      </c>
      <c r="D450" s="43"/>
      <c r="E450" s="43"/>
      <c r="F450" s="43"/>
      <c r="G450" s="43"/>
      <c r="H450" s="43"/>
      <c r="I450" s="43"/>
      <c r="J450" s="43">
        <v>120000</v>
      </c>
      <c r="K450" s="43"/>
      <c r="L450" s="43"/>
      <c r="M450" s="43"/>
      <c r="N450" s="43"/>
      <c r="O450" s="43"/>
      <c r="P450" s="43"/>
      <c r="Q450" s="44">
        <f t="shared" si="8"/>
        <v>120000</v>
      </c>
      <c r="R450" s="15"/>
      <c r="S450" s="15"/>
      <c r="T450" s="15"/>
    </row>
    <row r="451" spans="1:20">
      <c r="A451" s="14">
        <v>31</v>
      </c>
      <c r="B451" s="15" t="s">
        <v>317</v>
      </c>
      <c r="C451" s="20">
        <v>910476</v>
      </c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4">
        <f t="shared" si="8"/>
        <v>0</v>
      </c>
      <c r="R451" s="15"/>
      <c r="S451" s="15"/>
      <c r="T451" s="15"/>
    </row>
    <row r="452" spans="1:20">
      <c r="A452" s="14">
        <v>32</v>
      </c>
      <c r="B452" s="15" t="s">
        <v>43</v>
      </c>
      <c r="C452" s="20" t="s">
        <v>44</v>
      </c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4">
        <f t="shared" si="8"/>
        <v>0</v>
      </c>
      <c r="R452" s="15"/>
      <c r="S452" s="15"/>
      <c r="T452" s="15"/>
    </row>
    <row r="453" spans="1:20">
      <c r="A453" s="14">
        <v>33</v>
      </c>
      <c r="B453" s="15" t="s">
        <v>468</v>
      </c>
      <c r="C453" s="20">
        <v>960929</v>
      </c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4">
        <f t="shared" si="8"/>
        <v>0</v>
      </c>
      <c r="R453" s="15"/>
      <c r="S453" s="15"/>
      <c r="T453" s="15"/>
    </row>
    <row r="454" spans="1:20">
      <c r="A454" s="14">
        <v>34</v>
      </c>
      <c r="B454" s="15" t="s">
        <v>661</v>
      </c>
      <c r="C454" s="20" t="s">
        <v>72</v>
      </c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4">
        <f t="shared" si="8"/>
        <v>0</v>
      </c>
      <c r="R454" s="15"/>
      <c r="S454" s="15"/>
      <c r="T454" s="15"/>
    </row>
    <row r="455" spans="1:20">
      <c r="A455" s="14">
        <v>35</v>
      </c>
      <c r="B455" s="15" t="s">
        <v>524</v>
      </c>
      <c r="C455" s="20">
        <v>963713</v>
      </c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4">
        <f t="shared" si="8"/>
        <v>0</v>
      </c>
      <c r="R455" s="15"/>
      <c r="S455" s="15"/>
      <c r="T455" s="15"/>
    </row>
    <row r="456" spans="1:20">
      <c r="A456" s="14">
        <v>36</v>
      </c>
      <c r="B456" s="15" t="s">
        <v>315</v>
      </c>
      <c r="C456" s="20">
        <v>910250</v>
      </c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4">
        <f t="shared" si="8"/>
        <v>0</v>
      </c>
      <c r="R456" s="15"/>
      <c r="S456" s="15"/>
      <c r="T456" s="15"/>
    </row>
    <row r="457" spans="1:20">
      <c r="A457" s="14">
        <v>37</v>
      </c>
      <c r="B457" s="15" t="s">
        <v>280</v>
      </c>
      <c r="C457" s="20">
        <v>902254</v>
      </c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4">
        <f t="shared" si="8"/>
        <v>0</v>
      </c>
      <c r="R457" s="15"/>
      <c r="S457" s="15"/>
      <c r="T457" s="15"/>
    </row>
    <row r="458" spans="1:20">
      <c r="A458" s="14">
        <v>38</v>
      </c>
      <c r="B458" s="15" t="s">
        <v>662</v>
      </c>
      <c r="C458" s="20">
        <v>898343</v>
      </c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4">
        <f t="shared" si="8"/>
        <v>0</v>
      </c>
      <c r="R458" s="15"/>
      <c r="S458" s="15"/>
      <c r="T458" s="15"/>
    </row>
    <row r="459" spans="1:20">
      <c r="A459" s="14">
        <v>39</v>
      </c>
      <c r="B459" s="15" t="s">
        <v>69</v>
      </c>
      <c r="C459" s="20" t="s">
        <v>70</v>
      </c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4">
        <f t="shared" si="8"/>
        <v>0</v>
      </c>
      <c r="R459" s="15"/>
      <c r="S459" s="15"/>
      <c r="T459" s="15"/>
    </row>
    <row r="460" spans="1:20">
      <c r="A460" s="14">
        <v>40</v>
      </c>
      <c r="B460" s="15" t="s">
        <v>663</v>
      </c>
      <c r="C460" s="20">
        <v>973200</v>
      </c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4">
        <f t="shared" si="8"/>
        <v>0</v>
      </c>
      <c r="R460" s="15"/>
      <c r="S460" s="15"/>
      <c r="T460" s="15"/>
    </row>
    <row r="461" spans="1:20">
      <c r="A461" s="14">
        <v>41</v>
      </c>
      <c r="B461" s="15" t="s">
        <v>664</v>
      </c>
      <c r="C461" s="20">
        <v>920216</v>
      </c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4">
        <f t="shared" si="8"/>
        <v>0</v>
      </c>
      <c r="R461" s="15"/>
      <c r="S461" s="15"/>
      <c r="T461" s="15"/>
    </row>
    <row r="462" spans="1:20">
      <c r="A462" s="14">
        <v>42</v>
      </c>
      <c r="B462" s="15" t="s">
        <v>665</v>
      </c>
      <c r="C462" s="20">
        <v>900781</v>
      </c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4">
        <f t="shared" si="8"/>
        <v>0</v>
      </c>
      <c r="R462" s="15"/>
      <c r="S462" s="15"/>
      <c r="T462" s="15"/>
    </row>
    <row r="463" spans="1:20">
      <c r="A463" s="14">
        <v>43</v>
      </c>
      <c r="B463" s="15" t="s">
        <v>119</v>
      </c>
      <c r="C463" s="20" t="s">
        <v>120</v>
      </c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4">
        <f t="shared" si="8"/>
        <v>0</v>
      </c>
      <c r="R463" s="15"/>
      <c r="S463" s="15"/>
      <c r="T463" s="15"/>
    </row>
    <row r="464" spans="1:20">
      <c r="A464" s="14">
        <v>44</v>
      </c>
      <c r="B464" s="15" t="s">
        <v>666</v>
      </c>
      <c r="C464" s="20">
        <v>899557</v>
      </c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4">
        <f t="shared" si="8"/>
        <v>0</v>
      </c>
      <c r="R464" s="15"/>
      <c r="S464" s="15"/>
      <c r="T464" s="15"/>
    </row>
    <row r="465" spans="1:20">
      <c r="A465" s="14">
        <v>45</v>
      </c>
      <c r="B465" s="15" t="s">
        <v>667</v>
      </c>
      <c r="C465" s="20">
        <v>843032</v>
      </c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4">
        <f t="shared" si="8"/>
        <v>0</v>
      </c>
      <c r="R465" s="15"/>
      <c r="S465" s="15"/>
      <c r="T465" s="15"/>
    </row>
    <row r="466" spans="1:20">
      <c r="A466" s="14">
        <v>46</v>
      </c>
      <c r="B466" s="15" t="s">
        <v>51</v>
      </c>
      <c r="C466" s="20" t="s">
        <v>52</v>
      </c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4">
        <f t="shared" si="8"/>
        <v>0</v>
      </c>
      <c r="R466" s="15"/>
      <c r="S466" s="15"/>
      <c r="T466" s="15"/>
    </row>
    <row r="467" spans="1:20">
      <c r="A467" s="14">
        <v>47</v>
      </c>
      <c r="B467" s="15" t="s">
        <v>67</v>
      </c>
      <c r="C467" s="20" t="s">
        <v>68</v>
      </c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4">
        <f t="shared" si="8"/>
        <v>0</v>
      </c>
      <c r="R467" s="15"/>
      <c r="S467" s="15"/>
      <c r="T467" s="15"/>
    </row>
    <row r="468" spans="1:20">
      <c r="A468" s="14">
        <v>48</v>
      </c>
      <c r="B468" s="15" t="s">
        <v>293</v>
      </c>
      <c r="C468" s="20">
        <v>902859</v>
      </c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4">
        <f t="shared" si="8"/>
        <v>0</v>
      </c>
      <c r="R468" s="15"/>
      <c r="S468" s="15"/>
      <c r="T468" s="15"/>
    </row>
    <row r="469" spans="1:20">
      <c r="A469" s="14">
        <v>49</v>
      </c>
      <c r="B469" s="15" t="s">
        <v>584</v>
      </c>
      <c r="C469" s="20" t="s">
        <v>585</v>
      </c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4">
        <f t="shared" si="8"/>
        <v>0</v>
      </c>
      <c r="R469" s="15"/>
      <c r="S469" s="15"/>
      <c r="T469" s="15"/>
    </row>
    <row r="470" spans="1:20">
      <c r="A470" s="14">
        <v>50</v>
      </c>
      <c r="B470" s="15" t="s">
        <v>562</v>
      </c>
      <c r="C470" s="14" t="s">
        <v>563</v>
      </c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4">
        <f t="shared" si="8"/>
        <v>0</v>
      </c>
      <c r="R470" s="15"/>
      <c r="S470" s="15"/>
      <c r="T470" s="15"/>
    </row>
    <row r="471" spans="1:20">
      <c r="A471" s="14">
        <v>51</v>
      </c>
      <c r="B471" s="15" t="s">
        <v>668</v>
      </c>
      <c r="C471" s="20">
        <v>911094</v>
      </c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4">
        <f t="shared" si="8"/>
        <v>0</v>
      </c>
      <c r="R471" s="15"/>
      <c r="S471" s="15"/>
      <c r="T471" s="15"/>
    </row>
    <row r="472" spans="1:20">
      <c r="A472" s="14">
        <v>52</v>
      </c>
      <c r="B472" s="15" t="s">
        <v>319</v>
      </c>
      <c r="C472" s="20">
        <v>910522</v>
      </c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4">
        <f t="shared" si="8"/>
        <v>0</v>
      </c>
      <c r="R472" s="15"/>
      <c r="S472" s="15"/>
      <c r="T472" s="15"/>
    </row>
    <row r="473" spans="1:20">
      <c r="A473" s="14">
        <v>53</v>
      </c>
      <c r="B473" s="15" t="s">
        <v>530</v>
      </c>
      <c r="C473" s="20">
        <v>963888</v>
      </c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4">
        <f t="shared" si="8"/>
        <v>0</v>
      </c>
      <c r="R473" s="15"/>
      <c r="S473" s="15"/>
      <c r="T473" s="15"/>
    </row>
    <row r="474" spans="1:20">
      <c r="A474" s="14">
        <v>54</v>
      </c>
      <c r="B474" s="15" t="s">
        <v>462</v>
      </c>
      <c r="C474" s="20">
        <v>960381</v>
      </c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4">
        <f t="shared" si="8"/>
        <v>0</v>
      </c>
      <c r="R474" s="15"/>
      <c r="S474" s="15"/>
      <c r="T474" s="15"/>
    </row>
    <row r="475" spans="1:20">
      <c r="A475" s="14">
        <v>55</v>
      </c>
      <c r="B475" s="15" t="s">
        <v>323</v>
      </c>
      <c r="C475" s="20">
        <v>910546</v>
      </c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4">
        <f t="shared" si="8"/>
        <v>0</v>
      </c>
      <c r="R475" s="15"/>
      <c r="S475" s="15"/>
      <c r="T475" s="15"/>
    </row>
    <row r="476" spans="1:20">
      <c r="A476" s="14">
        <v>56</v>
      </c>
      <c r="B476" s="15" t="s">
        <v>669</v>
      </c>
      <c r="C476" s="20">
        <v>897647</v>
      </c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4">
        <f t="shared" si="8"/>
        <v>0</v>
      </c>
      <c r="R476" s="15"/>
      <c r="S476" s="15"/>
      <c r="T476" s="15"/>
    </row>
    <row r="477" spans="1:20">
      <c r="A477" s="14">
        <v>57</v>
      </c>
      <c r="B477" s="15" t="s">
        <v>81</v>
      </c>
      <c r="C477" s="20" t="s">
        <v>82</v>
      </c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4">
        <f t="shared" si="8"/>
        <v>0</v>
      </c>
      <c r="R477" s="15"/>
      <c r="S477" s="15"/>
      <c r="T477" s="15"/>
    </row>
    <row r="478" spans="1:20">
      <c r="A478" s="14">
        <v>58</v>
      </c>
      <c r="B478" s="15" t="s">
        <v>614</v>
      </c>
      <c r="C478" s="20">
        <v>974015</v>
      </c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4">
        <f t="shared" si="8"/>
        <v>0</v>
      </c>
      <c r="R478" s="15"/>
      <c r="S478" s="15"/>
      <c r="T478" s="15"/>
    </row>
    <row r="479" spans="1:20">
      <c r="A479" s="14">
        <v>59</v>
      </c>
      <c r="B479" s="15" t="s">
        <v>474</v>
      </c>
      <c r="C479" s="20">
        <v>961551</v>
      </c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4">
        <f t="shared" si="8"/>
        <v>0</v>
      </c>
      <c r="R479" s="15"/>
      <c r="S479" s="15"/>
      <c r="T479" s="15"/>
    </row>
    <row r="480" spans="1:20">
      <c r="A480" s="14">
        <v>60</v>
      </c>
      <c r="B480" s="15" t="s">
        <v>448</v>
      </c>
      <c r="C480" s="20">
        <v>941153</v>
      </c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4">
        <f t="shared" si="8"/>
        <v>0</v>
      </c>
      <c r="R480" s="15"/>
      <c r="S480" s="15"/>
      <c r="T480" s="15"/>
    </row>
    <row r="481" spans="1:20">
      <c r="A481" s="14">
        <v>61</v>
      </c>
      <c r="B481" s="15" t="s">
        <v>670</v>
      </c>
      <c r="C481" s="20">
        <v>973623</v>
      </c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4">
        <f t="shared" si="8"/>
        <v>0</v>
      </c>
      <c r="R481" s="15"/>
      <c r="S481" s="15"/>
      <c r="T481" s="15"/>
    </row>
    <row r="482" spans="1:20">
      <c r="A482" s="14">
        <v>62</v>
      </c>
      <c r="B482" s="15" t="s">
        <v>423</v>
      </c>
      <c r="C482" s="20">
        <v>921870</v>
      </c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4">
        <f t="shared" si="8"/>
        <v>0</v>
      </c>
      <c r="R482" s="15"/>
      <c r="S482" s="15"/>
      <c r="T482" s="15"/>
    </row>
    <row r="483" spans="1:20">
      <c r="A483" s="14">
        <v>63</v>
      </c>
      <c r="B483" s="15" t="s">
        <v>671</v>
      </c>
      <c r="C483" s="20" t="s">
        <v>76</v>
      </c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4">
        <f t="shared" si="8"/>
        <v>0</v>
      </c>
      <c r="R483" s="15"/>
      <c r="S483" s="15"/>
      <c r="T483" s="15"/>
    </row>
    <row r="484" spans="1:20">
      <c r="A484" s="14">
        <v>64</v>
      </c>
      <c r="B484" s="15" t="s">
        <v>672</v>
      </c>
      <c r="C484" s="20">
        <v>971238</v>
      </c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4">
        <f t="shared" si="8"/>
        <v>0</v>
      </c>
      <c r="R484" s="15"/>
      <c r="S484" s="15"/>
      <c r="T484" s="15"/>
    </row>
    <row r="485" spans="1:20">
      <c r="A485" s="14">
        <v>65</v>
      </c>
      <c r="B485" s="15" t="s">
        <v>673</v>
      </c>
      <c r="C485" s="20">
        <v>912208</v>
      </c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4">
        <f t="shared" ref="Q485:Q532" si="9">SUM(D485:P485)</f>
        <v>0</v>
      </c>
      <c r="R485" s="15"/>
      <c r="S485" s="15"/>
      <c r="T485" s="15"/>
    </row>
    <row r="486" spans="1:20">
      <c r="A486" s="14">
        <v>66</v>
      </c>
      <c r="B486" s="15" t="s">
        <v>569</v>
      </c>
      <c r="C486" s="20">
        <v>971990</v>
      </c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4">
        <f t="shared" si="9"/>
        <v>0</v>
      </c>
      <c r="R486" s="15"/>
      <c r="S486" s="15"/>
      <c r="T486" s="15"/>
    </row>
    <row r="487" spans="1:20">
      <c r="A487" s="14">
        <v>67</v>
      </c>
      <c r="B487" s="15" t="s">
        <v>577</v>
      </c>
      <c r="C487" s="20">
        <v>972948</v>
      </c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4">
        <f t="shared" si="9"/>
        <v>0</v>
      </c>
      <c r="R487" s="15"/>
      <c r="S487" s="15"/>
      <c r="T487" s="15"/>
    </row>
    <row r="488" spans="1:20">
      <c r="A488" s="14">
        <v>68</v>
      </c>
      <c r="B488" s="15" t="s">
        <v>252</v>
      </c>
      <c r="C488" s="20">
        <v>900593</v>
      </c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4">
        <f t="shared" si="9"/>
        <v>0</v>
      </c>
      <c r="R488" s="15"/>
      <c r="S488" s="15"/>
      <c r="T488" s="15"/>
    </row>
    <row r="489" spans="1:20">
      <c r="A489" s="14">
        <v>69</v>
      </c>
      <c r="B489" s="15" t="s">
        <v>674</v>
      </c>
      <c r="C489" s="20">
        <v>963723</v>
      </c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4">
        <f t="shared" si="9"/>
        <v>0</v>
      </c>
      <c r="R489" s="15"/>
      <c r="S489" s="15"/>
      <c r="T489" s="15"/>
    </row>
    <row r="490" spans="1:20">
      <c r="A490" s="14">
        <v>70</v>
      </c>
      <c r="B490" s="15" t="s">
        <v>348</v>
      </c>
      <c r="C490" s="20">
        <v>911814</v>
      </c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4">
        <f t="shared" si="9"/>
        <v>0</v>
      </c>
      <c r="R490" s="15"/>
      <c r="S490" s="15"/>
      <c r="T490" s="15"/>
    </row>
    <row r="491" spans="1:20">
      <c r="A491" s="14">
        <v>71</v>
      </c>
      <c r="B491" s="15" t="s">
        <v>206</v>
      </c>
      <c r="C491" s="20">
        <v>896942</v>
      </c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4">
        <f t="shared" si="9"/>
        <v>0</v>
      </c>
      <c r="R491" s="15"/>
      <c r="S491" s="15"/>
      <c r="T491" s="15"/>
    </row>
    <row r="492" spans="1:20">
      <c r="A492" s="14">
        <v>72</v>
      </c>
      <c r="B492" s="15" t="s">
        <v>651</v>
      </c>
      <c r="C492" s="14" t="s">
        <v>652</v>
      </c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4">
        <f t="shared" si="9"/>
        <v>0</v>
      </c>
      <c r="R492" s="15"/>
      <c r="S492" s="15"/>
      <c r="T492" s="15"/>
    </row>
    <row r="493" spans="1:20">
      <c r="A493" s="14">
        <v>73</v>
      </c>
      <c r="B493" s="15" t="s">
        <v>675</v>
      </c>
      <c r="C493" s="20" t="s">
        <v>84</v>
      </c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4">
        <f t="shared" si="9"/>
        <v>0</v>
      </c>
      <c r="R493" s="15"/>
      <c r="S493" s="15"/>
      <c r="T493" s="15"/>
    </row>
    <row r="494" spans="1:20">
      <c r="A494" s="14">
        <v>74</v>
      </c>
      <c r="B494" s="15" t="s">
        <v>583</v>
      </c>
      <c r="C494" s="20">
        <v>973145</v>
      </c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4">
        <f t="shared" si="9"/>
        <v>0</v>
      </c>
      <c r="R494" s="15"/>
      <c r="S494" s="15"/>
      <c r="T494" s="15"/>
    </row>
    <row r="495" spans="1:20">
      <c r="A495" s="14">
        <v>75</v>
      </c>
      <c r="B495" s="15" t="s">
        <v>545</v>
      </c>
      <c r="C495" s="20">
        <v>970675</v>
      </c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4">
        <f t="shared" si="9"/>
        <v>0</v>
      </c>
      <c r="R495" s="15"/>
      <c r="S495" s="15"/>
      <c r="T495" s="15"/>
    </row>
    <row r="496" spans="1:20">
      <c r="A496" s="14">
        <v>76</v>
      </c>
      <c r="B496" s="15" t="s">
        <v>107</v>
      </c>
      <c r="C496" s="20" t="s">
        <v>108</v>
      </c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4">
        <f t="shared" si="9"/>
        <v>0</v>
      </c>
      <c r="R496" s="15"/>
      <c r="S496" s="15"/>
      <c r="T496" s="15"/>
    </row>
    <row r="497" spans="1:20">
      <c r="A497" s="14">
        <v>77</v>
      </c>
      <c r="B497" s="15" t="s">
        <v>9</v>
      </c>
      <c r="C497" s="20">
        <v>913368</v>
      </c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4">
        <f t="shared" si="9"/>
        <v>0</v>
      </c>
      <c r="R497" s="15"/>
      <c r="S497" s="15"/>
      <c r="T497" s="15"/>
    </row>
    <row r="498" spans="1:20">
      <c r="A498" s="14">
        <v>78</v>
      </c>
      <c r="B498" s="15" t="s">
        <v>355</v>
      </c>
      <c r="C498" s="20">
        <v>912201</v>
      </c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4">
        <f t="shared" si="9"/>
        <v>0</v>
      </c>
      <c r="R498" s="15"/>
      <c r="S498" s="15"/>
      <c r="T498" s="15"/>
    </row>
    <row r="499" spans="1:20">
      <c r="A499" s="14">
        <v>79</v>
      </c>
      <c r="B499" s="15" t="s">
        <v>676</v>
      </c>
      <c r="C499" s="20" t="s">
        <v>163</v>
      </c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4">
        <f t="shared" si="9"/>
        <v>0</v>
      </c>
      <c r="R499" s="15"/>
      <c r="S499" s="15"/>
      <c r="T499" s="15"/>
    </row>
    <row r="500" spans="1:20">
      <c r="A500" s="14">
        <v>80</v>
      </c>
      <c r="B500" s="15" t="s">
        <v>677</v>
      </c>
      <c r="C500" s="20">
        <v>101011</v>
      </c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4">
        <f t="shared" si="9"/>
        <v>0</v>
      </c>
      <c r="R500" s="15"/>
      <c r="S500" s="15"/>
      <c r="T500" s="15"/>
    </row>
    <row r="501" spans="1:20">
      <c r="A501" s="14">
        <v>81</v>
      </c>
      <c r="B501" s="15" t="s">
        <v>678</v>
      </c>
      <c r="C501" s="20">
        <v>974072</v>
      </c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4">
        <f t="shared" si="9"/>
        <v>0</v>
      </c>
      <c r="R501" s="15"/>
      <c r="S501" s="15"/>
      <c r="T501" s="15"/>
    </row>
    <row r="502" spans="1:20">
      <c r="A502" s="14">
        <v>82</v>
      </c>
      <c r="B502" s="15" t="s">
        <v>404</v>
      </c>
      <c r="C502" s="20">
        <v>920892</v>
      </c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4">
        <f t="shared" si="9"/>
        <v>0</v>
      </c>
      <c r="R502" s="15"/>
      <c r="S502" s="15"/>
      <c r="T502" s="15"/>
    </row>
    <row r="503" spans="1:20">
      <c r="A503" s="14">
        <v>83</v>
      </c>
      <c r="B503" s="15" t="s">
        <v>679</v>
      </c>
      <c r="C503" s="20">
        <v>975130</v>
      </c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4">
        <f t="shared" si="9"/>
        <v>0</v>
      </c>
      <c r="R503" s="15"/>
      <c r="S503" s="15"/>
      <c r="T503" s="15"/>
    </row>
    <row r="504" spans="1:20">
      <c r="A504" s="14">
        <v>84</v>
      </c>
      <c r="B504" s="15" t="s">
        <v>474</v>
      </c>
      <c r="C504" s="20">
        <v>961551</v>
      </c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4">
        <f t="shared" si="9"/>
        <v>0</v>
      </c>
      <c r="R504" s="15"/>
      <c r="S504" s="15"/>
      <c r="T504" s="15"/>
    </row>
    <row r="505" spans="1:20">
      <c r="A505" s="14">
        <v>85</v>
      </c>
      <c r="B505" s="15" t="s">
        <v>680</v>
      </c>
      <c r="C505" s="20">
        <v>911812</v>
      </c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4">
        <f t="shared" si="9"/>
        <v>0</v>
      </c>
      <c r="R505" s="15"/>
      <c r="S505" s="15"/>
      <c r="T505" s="15"/>
    </row>
    <row r="506" spans="1:20">
      <c r="A506" s="14">
        <v>86</v>
      </c>
      <c r="B506" s="15" t="s">
        <v>681</v>
      </c>
      <c r="C506" s="20">
        <v>951269</v>
      </c>
      <c r="D506" s="43"/>
      <c r="E506" s="43"/>
      <c r="F506" s="43">
        <v>40000</v>
      </c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4">
        <f t="shared" si="9"/>
        <v>40000</v>
      </c>
      <c r="R506" s="15"/>
      <c r="S506" s="15"/>
      <c r="T506" s="15"/>
    </row>
    <row r="507" spans="1:20">
      <c r="A507" s="14">
        <v>87</v>
      </c>
      <c r="B507" s="15" t="s">
        <v>682</v>
      </c>
      <c r="C507" s="20">
        <v>863912</v>
      </c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4">
        <f t="shared" si="9"/>
        <v>0</v>
      </c>
      <c r="R507" s="15"/>
      <c r="S507" s="15"/>
      <c r="T507" s="15"/>
    </row>
    <row r="508" spans="1:20">
      <c r="A508" s="14">
        <v>88</v>
      </c>
      <c r="B508" s="15" t="s">
        <v>418</v>
      </c>
      <c r="C508" s="14" t="s">
        <v>419</v>
      </c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4">
        <f t="shared" si="9"/>
        <v>0</v>
      </c>
      <c r="R508" s="15"/>
      <c r="S508" s="15"/>
      <c r="T508" s="15"/>
    </row>
    <row r="509" spans="1:20">
      <c r="A509" s="14">
        <v>89</v>
      </c>
      <c r="B509" s="15" t="s">
        <v>683</v>
      </c>
      <c r="C509" s="20" t="s">
        <v>40</v>
      </c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4">
        <f t="shared" si="9"/>
        <v>0</v>
      </c>
      <c r="R509" s="15"/>
      <c r="S509" s="15"/>
      <c r="T509" s="15"/>
    </row>
    <row r="510" spans="1:20">
      <c r="A510" s="14">
        <v>90</v>
      </c>
      <c r="B510" s="15" t="s">
        <v>684</v>
      </c>
      <c r="C510" s="20">
        <v>960694</v>
      </c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4">
        <f t="shared" si="9"/>
        <v>0</v>
      </c>
      <c r="R510" s="15"/>
      <c r="S510" s="15"/>
      <c r="T510" s="15"/>
    </row>
    <row r="511" spans="1:20">
      <c r="A511" s="14">
        <v>91</v>
      </c>
      <c r="B511" s="15" t="s">
        <v>557</v>
      </c>
      <c r="C511" s="20" t="s">
        <v>558</v>
      </c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4">
        <f t="shared" si="9"/>
        <v>0</v>
      </c>
      <c r="R511" s="15"/>
      <c r="S511" s="15"/>
      <c r="T511" s="15"/>
    </row>
    <row r="512" spans="1:20">
      <c r="A512" s="14">
        <v>92</v>
      </c>
      <c r="B512" s="15" t="s">
        <v>685</v>
      </c>
      <c r="C512" s="20">
        <v>920410</v>
      </c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4">
        <f t="shared" si="9"/>
        <v>0</v>
      </c>
      <c r="R512" s="15"/>
      <c r="S512" s="15"/>
      <c r="T512" s="15"/>
    </row>
    <row r="513" spans="1:20">
      <c r="A513" s="14">
        <v>93</v>
      </c>
      <c r="B513" s="15" t="s">
        <v>53</v>
      </c>
      <c r="C513" s="14" t="s">
        <v>54</v>
      </c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4">
        <f t="shared" si="9"/>
        <v>0</v>
      </c>
      <c r="R513" s="15"/>
      <c r="S513" s="15"/>
      <c r="T513" s="15"/>
    </row>
    <row r="514" spans="1:20">
      <c r="A514" s="14">
        <v>94</v>
      </c>
      <c r="B514" s="15" t="s">
        <v>686</v>
      </c>
      <c r="C514" s="14">
        <v>975392</v>
      </c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4">
        <f t="shared" si="9"/>
        <v>0</v>
      </c>
      <c r="R514" s="15"/>
      <c r="S514" s="15"/>
      <c r="T514" s="15"/>
    </row>
    <row r="515" spans="1:20">
      <c r="A515" s="14">
        <v>95</v>
      </c>
      <c r="B515" s="15" t="s">
        <v>226</v>
      </c>
      <c r="C515" s="20">
        <v>898787</v>
      </c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4">
        <f t="shared" si="9"/>
        <v>0</v>
      </c>
      <c r="R515" s="15"/>
      <c r="S515" s="15"/>
      <c r="T515" s="15"/>
    </row>
    <row r="516" spans="1:20">
      <c r="A516" s="14">
        <v>96</v>
      </c>
      <c r="B516" s="15" t="s">
        <v>500</v>
      </c>
      <c r="C516" s="20">
        <v>962810</v>
      </c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4">
        <f t="shared" si="9"/>
        <v>0</v>
      </c>
      <c r="R516" s="15"/>
      <c r="S516" s="15"/>
      <c r="T516" s="15"/>
    </row>
    <row r="517" spans="1:20">
      <c r="A517" s="14">
        <v>97</v>
      </c>
      <c r="B517" s="15" t="s">
        <v>420</v>
      </c>
      <c r="C517" s="14" t="s">
        <v>421</v>
      </c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>
        <v>100000</v>
      </c>
      <c r="Q517" s="44">
        <f t="shared" si="9"/>
        <v>100000</v>
      </c>
      <c r="R517" s="15"/>
      <c r="S517" s="15"/>
      <c r="T517" s="15"/>
    </row>
    <row r="518" spans="1:20">
      <c r="A518" s="14">
        <v>98</v>
      </c>
      <c r="B518" s="15" t="s">
        <v>209</v>
      </c>
      <c r="C518" s="14" t="s">
        <v>210</v>
      </c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4">
        <f t="shared" si="9"/>
        <v>0</v>
      </c>
      <c r="R518" s="15"/>
      <c r="S518" s="15"/>
      <c r="T518" s="15"/>
    </row>
    <row r="519" spans="1:20">
      <c r="A519" s="14">
        <v>99</v>
      </c>
      <c r="B519" s="15" t="s">
        <v>401</v>
      </c>
      <c r="C519" s="14">
        <v>920413</v>
      </c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4">
        <f t="shared" si="9"/>
        <v>0</v>
      </c>
      <c r="R519" s="15"/>
      <c r="S519" s="15"/>
      <c r="T519" s="15"/>
    </row>
    <row r="520" spans="1:20">
      <c r="A520" s="14">
        <v>100</v>
      </c>
      <c r="B520" s="15" t="s">
        <v>250</v>
      </c>
      <c r="C520" s="14" t="s">
        <v>251</v>
      </c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4">
        <f t="shared" si="9"/>
        <v>0</v>
      </c>
      <c r="R520" s="15"/>
      <c r="S520" s="15"/>
      <c r="T520" s="15"/>
    </row>
    <row r="521" spans="1:20">
      <c r="A521" s="14">
        <v>101</v>
      </c>
      <c r="B521" s="15" t="s">
        <v>336</v>
      </c>
      <c r="C521" s="20">
        <v>911095</v>
      </c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4">
        <f t="shared" si="9"/>
        <v>0</v>
      </c>
      <c r="R521" s="15"/>
      <c r="S521" s="15"/>
      <c r="T521" s="15"/>
    </row>
    <row r="522" spans="1:20">
      <c r="A522" s="14">
        <v>102</v>
      </c>
      <c r="B522" s="15" t="s">
        <v>397</v>
      </c>
      <c r="C522" s="14" t="s">
        <v>398</v>
      </c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4">
        <f t="shared" si="9"/>
        <v>0</v>
      </c>
      <c r="R522" s="15"/>
      <c r="S522" s="15"/>
      <c r="T522" s="15"/>
    </row>
    <row r="523" spans="1:20">
      <c r="A523" s="14">
        <v>103</v>
      </c>
      <c r="B523" s="15" t="s">
        <v>472</v>
      </c>
      <c r="C523" s="20">
        <v>961300</v>
      </c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4">
        <f t="shared" si="9"/>
        <v>0</v>
      </c>
      <c r="R523" s="15"/>
      <c r="S523" s="15"/>
      <c r="T523" s="15"/>
    </row>
    <row r="524" spans="1:20">
      <c r="A524" s="14">
        <v>104</v>
      </c>
      <c r="B524" s="15" t="s">
        <v>494</v>
      </c>
      <c r="C524" s="14">
        <v>962414</v>
      </c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4">
        <f t="shared" si="9"/>
        <v>0</v>
      </c>
      <c r="R524" s="15"/>
      <c r="S524" s="15"/>
      <c r="T524" s="15"/>
    </row>
    <row r="525" spans="1:20">
      <c r="A525" s="14">
        <v>105</v>
      </c>
      <c r="B525" s="15" t="s">
        <v>199</v>
      </c>
      <c r="C525" s="20">
        <v>896621</v>
      </c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4">
        <f t="shared" si="9"/>
        <v>0</v>
      </c>
      <c r="R525" s="15"/>
      <c r="S525" s="15"/>
      <c r="T525" s="15"/>
    </row>
    <row r="526" spans="1:20">
      <c r="A526" s="14">
        <v>106</v>
      </c>
      <c r="B526" s="15" t="s">
        <v>217</v>
      </c>
      <c r="C526" s="14">
        <v>897725</v>
      </c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4">
        <f t="shared" si="9"/>
        <v>0</v>
      </c>
      <c r="R526" s="15"/>
      <c r="S526" s="15"/>
      <c r="T526" s="15"/>
    </row>
    <row r="527" spans="1:20">
      <c r="A527" s="14">
        <v>107</v>
      </c>
      <c r="B527" s="15" t="s">
        <v>611</v>
      </c>
      <c r="C527" s="14">
        <v>973873</v>
      </c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4">
        <f t="shared" si="9"/>
        <v>0</v>
      </c>
      <c r="R527" s="15"/>
      <c r="S527" s="15"/>
      <c r="T527" s="15"/>
    </row>
    <row r="528" spans="1:20">
      <c r="A528" s="14">
        <v>108</v>
      </c>
      <c r="B528" s="15" t="s">
        <v>388</v>
      </c>
      <c r="C528" s="20">
        <v>914072</v>
      </c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4">
        <f t="shared" si="9"/>
        <v>0</v>
      </c>
      <c r="R528" s="15"/>
      <c r="S528" s="15"/>
      <c r="T528" s="15"/>
    </row>
    <row r="529" spans="1:20">
      <c r="A529" s="14">
        <v>109</v>
      </c>
      <c r="B529" s="15" t="s">
        <v>217</v>
      </c>
      <c r="C529" s="14">
        <v>897725</v>
      </c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4">
        <f t="shared" si="9"/>
        <v>0</v>
      </c>
      <c r="R529" s="15"/>
      <c r="S529" s="15"/>
      <c r="T529" s="15"/>
    </row>
    <row r="530" spans="1:20">
      <c r="A530" s="14">
        <v>110</v>
      </c>
      <c r="B530" s="15" t="s">
        <v>23</v>
      </c>
      <c r="C530" s="20" t="s">
        <v>24</v>
      </c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4">
        <f t="shared" si="9"/>
        <v>0</v>
      </c>
      <c r="R530" s="15"/>
      <c r="S530" s="15"/>
      <c r="T530" s="15"/>
    </row>
    <row r="531" spans="1:20">
      <c r="A531" s="14">
        <v>111</v>
      </c>
      <c r="B531" s="15" t="s">
        <v>687</v>
      </c>
      <c r="C531" s="20" t="s">
        <v>688</v>
      </c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4">
        <f t="shared" si="9"/>
        <v>0</v>
      </c>
      <c r="R531" s="15"/>
      <c r="S531" s="15"/>
      <c r="T531" s="15"/>
    </row>
    <row r="532" spans="1:20">
      <c r="A532" s="14">
        <v>112</v>
      </c>
      <c r="B532" s="15"/>
      <c r="C532" s="1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4">
        <f t="shared" si="9"/>
        <v>0</v>
      </c>
      <c r="R532" s="15"/>
      <c r="S532" s="15"/>
      <c r="T532" s="15"/>
    </row>
    <row r="533" spans="1:20">
      <c r="A533" s="14"/>
      <c r="B533" s="15"/>
      <c r="C533" s="1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4"/>
      <c r="R533" s="15"/>
      <c r="S533" s="15"/>
      <c r="T533" s="15"/>
    </row>
    <row r="534" spans="1:20">
      <c r="A534" s="14"/>
      <c r="B534" s="15" t="s">
        <v>689</v>
      </c>
      <c r="C534" s="15"/>
      <c r="D534" s="43">
        <f>SUM(D421:D533)</f>
        <v>0</v>
      </c>
      <c r="E534" s="43">
        <f t="shared" ref="E534:P534" si="10">SUM(E421:E533)</f>
        <v>45000</v>
      </c>
      <c r="F534" s="43">
        <f t="shared" si="10"/>
        <v>40000</v>
      </c>
      <c r="G534" s="43">
        <f t="shared" si="10"/>
        <v>0</v>
      </c>
      <c r="H534" s="43">
        <f t="shared" si="10"/>
        <v>164000</v>
      </c>
      <c r="I534" s="43">
        <f t="shared" si="10"/>
        <v>0</v>
      </c>
      <c r="J534" s="43">
        <f t="shared" si="10"/>
        <v>120000</v>
      </c>
      <c r="K534" s="43">
        <f t="shared" si="10"/>
        <v>0</v>
      </c>
      <c r="L534" s="43">
        <f t="shared" si="10"/>
        <v>0</v>
      </c>
      <c r="M534" s="43">
        <f t="shared" si="10"/>
        <v>0</v>
      </c>
      <c r="N534" s="43">
        <f t="shared" si="10"/>
        <v>50000</v>
      </c>
      <c r="O534" s="43">
        <f t="shared" si="10"/>
        <v>0</v>
      </c>
      <c r="P534" s="43">
        <f t="shared" si="10"/>
        <v>100000</v>
      </c>
      <c r="Q534" s="45">
        <f>SUM(Q421:Q533)</f>
        <v>519000</v>
      </c>
      <c r="R534" s="15"/>
      <c r="S534" s="15"/>
      <c r="T534" s="15"/>
    </row>
    <row r="537" spans="1:20">
      <c r="A537" s="39" t="s">
        <v>690</v>
      </c>
    </row>
    <row r="539" spans="1:20">
      <c r="B539" s="31" t="s">
        <v>693</v>
      </c>
      <c r="C539" s="32"/>
    </row>
    <row r="540" spans="1:20">
      <c r="B540" s="31"/>
      <c r="C540" s="32"/>
    </row>
    <row r="541" spans="1:20">
      <c r="B541" s="31" t="s">
        <v>691</v>
      </c>
      <c r="C541" s="46" t="s">
        <v>11</v>
      </c>
    </row>
    <row r="542" spans="1:20">
      <c r="B542" s="46"/>
    </row>
    <row r="543" spans="1:20">
      <c r="B543" s="46"/>
    </row>
    <row r="544" spans="1:20">
      <c r="B544" s="46"/>
    </row>
    <row r="545" spans="2:3">
      <c r="B545" s="46" t="s">
        <v>692</v>
      </c>
      <c r="C545" s="4" t="s">
        <v>10</v>
      </c>
    </row>
  </sheetData>
  <pageMargins left="0.23622047244094491" right="0.15748031496062992" top="0.51181102362204722" bottom="0.74803149606299213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Koperasi</cp:lastModifiedBy>
  <cp:lastPrinted>2018-01-19T02:06:51Z</cp:lastPrinted>
  <dcterms:created xsi:type="dcterms:W3CDTF">2016-05-03T04:52:30Z</dcterms:created>
  <dcterms:modified xsi:type="dcterms:W3CDTF">2018-01-19T02:09:13Z</dcterms:modified>
</cp:coreProperties>
</file>