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7980"/>
  </bookViews>
  <sheets>
    <sheet name="Sheet2" sheetId="69" r:id="rId1"/>
  </sheets>
  <calcPr calcId="144525"/>
</workbook>
</file>

<file path=xl/calcChain.xml><?xml version="1.0" encoding="utf-8"?>
<calcChain xmlns="http://schemas.openxmlformats.org/spreadsheetml/2006/main">
  <c r="O537" i="69" l="1"/>
  <c r="N537" i="69"/>
  <c r="M537" i="69"/>
  <c r="L537" i="69"/>
  <c r="K537" i="69"/>
  <c r="J537" i="69"/>
  <c r="I537" i="69"/>
  <c r="H537" i="69"/>
  <c r="G537" i="69"/>
  <c r="F537" i="69"/>
  <c r="E537" i="69"/>
  <c r="D537" i="69"/>
  <c r="P535" i="69"/>
  <c r="P534" i="69"/>
  <c r="P533" i="69"/>
  <c r="P532" i="69"/>
  <c r="P531" i="69"/>
  <c r="P530" i="69"/>
  <c r="P529" i="69"/>
  <c r="P528" i="69"/>
  <c r="P527" i="69"/>
  <c r="P526" i="69"/>
  <c r="P525" i="69"/>
  <c r="P524" i="69"/>
  <c r="P523" i="69"/>
  <c r="P522" i="69"/>
  <c r="P521" i="69"/>
  <c r="P520" i="69"/>
  <c r="P519" i="69"/>
  <c r="P518" i="69"/>
  <c r="P517" i="69"/>
  <c r="P516" i="69"/>
  <c r="P515" i="69"/>
  <c r="P514" i="69"/>
  <c r="P513" i="69"/>
  <c r="P512" i="69"/>
  <c r="P511" i="69"/>
  <c r="P510" i="69"/>
  <c r="P509" i="69"/>
  <c r="P508" i="69"/>
  <c r="P507" i="69"/>
  <c r="P506" i="69"/>
  <c r="P505" i="69"/>
  <c r="P504" i="69"/>
  <c r="P503" i="69"/>
  <c r="P502" i="69"/>
  <c r="P501" i="69"/>
  <c r="P500" i="69"/>
  <c r="P499" i="69"/>
  <c r="P498" i="69"/>
  <c r="P497" i="69"/>
  <c r="P496" i="69"/>
  <c r="P495" i="69"/>
  <c r="P494" i="69"/>
  <c r="P493" i="69"/>
  <c r="P492" i="69"/>
  <c r="P491" i="69"/>
  <c r="P490" i="69"/>
  <c r="P489" i="69"/>
  <c r="P488" i="69"/>
  <c r="P487" i="69"/>
  <c r="P486" i="69"/>
  <c r="P485" i="69"/>
  <c r="P484" i="69"/>
  <c r="P483" i="69"/>
  <c r="P482" i="69"/>
  <c r="P481" i="69"/>
  <c r="P480" i="69"/>
  <c r="P479" i="69"/>
  <c r="P478" i="69"/>
  <c r="P477" i="69"/>
  <c r="P476" i="69"/>
  <c r="P475" i="69"/>
  <c r="P474" i="69"/>
  <c r="P473" i="69"/>
  <c r="P472" i="69"/>
  <c r="P471" i="69"/>
  <c r="P470" i="69"/>
  <c r="P469" i="69"/>
  <c r="P468" i="69"/>
  <c r="P467" i="69"/>
  <c r="P466" i="69"/>
  <c r="P465" i="69"/>
  <c r="P464" i="69"/>
  <c r="P463" i="69"/>
  <c r="P462" i="69"/>
  <c r="P461" i="69"/>
  <c r="P460" i="69"/>
  <c r="P459" i="69"/>
  <c r="P458" i="69"/>
  <c r="P457" i="69"/>
  <c r="P456" i="69"/>
  <c r="P455" i="69"/>
  <c r="P454" i="69"/>
  <c r="P453" i="69"/>
  <c r="P452" i="69"/>
  <c r="P451" i="69"/>
  <c r="P450" i="69"/>
  <c r="P449" i="69"/>
  <c r="P448" i="69"/>
  <c r="P447" i="69"/>
  <c r="P446" i="69"/>
  <c r="P445" i="69"/>
  <c r="P444" i="69"/>
  <c r="P443" i="69"/>
  <c r="P442" i="69"/>
  <c r="P441" i="69"/>
  <c r="P440" i="69"/>
  <c r="P439" i="69"/>
  <c r="P438" i="69"/>
  <c r="P437" i="69"/>
  <c r="P436" i="69"/>
  <c r="P435" i="69"/>
  <c r="P434" i="69"/>
  <c r="P433" i="69"/>
  <c r="P432" i="69"/>
  <c r="P431" i="69"/>
  <c r="P430" i="69"/>
  <c r="P429" i="69"/>
  <c r="P428" i="69"/>
  <c r="P427" i="69"/>
  <c r="P426" i="69"/>
  <c r="P425" i="69"/>
  <c r="P424" i="69"/>
  <c r="P537" i="69" s="1"/>
  <c r="P414" i="69"/>
  <c r="P413" i="69"/>
  <c r="P412" i="69"/>
  <c r="P411" i="69"/>
  <c r="P410" i="69"/>
  <c r="P409" i="69"/>
  <c r="P408" i="69"/>
  <c r="J407" i="69"/>
  <c r="E407" i="69"/>
  <c r="K406" i="69"/>
  <c r="I406" i="69"/>
  <c r="P406" i="69" s="1"/>
  <c r="P405" i="69"/>
  <c r="P404" i="69"/>
  <c r="K403" i="69"/>
  <c r="P403" i="69" s="1"/>
  <c r="N402" i="69"/>
  <c r="P402" i="69" s="1"/>
  <c r="P401" i="69"/>
  <c r="P400" i="69"/>
  <c r="P399" i="69"/>
  <c r="P398" i="69"/>
  <c r="P397" i="69"/>
  <c r="P396" i="69"/>
  <c r="O395" i="69"/>
  <c r="N395" i="69"/>
  <c r="L395" i="69"/>
  <c r="E395" i="69"/>
  <c r="D395" i="69"/>
  <c r="P394" i="69"/>
  <c r="P393" i="69"/>
  <c r="P392" i="69"/>
  <c r="P391" i="69"/>
  <c r="P390" i="69"/>
  <c r="P389" i="69"/>
  <c r="P388" i="69"/>
  <c r="P387" i="69"/>
  <c r="P386" i="69"/>
  <c r="P385" i="69"/>
  <c r="P384" i="69"/>
  <c r="P383" i="69"/>
  <c r="P382" i="69"/>
  <c r="M381" i="69"/>
  <c r="H381" i="69"/>
  <c r="P381" i="69" s="1"/>
  <c r="P380" i="69"/>
  <c r="P379" i="69"/>
  <c r="M378" i="69"/>
  <c r="P378" i="69" s="1"/>
  <c r="P377" i="69"/>
  <c r="P376" i="69"/>
  <c r="P375" i="69"/>
  <c r="P374" i="69"/>
  <c r="P373" i="69"/>
  <c r="P372" i="69"/>
  <c r="P371" i="69"/>
  <c r="P370" i="69"/>
  <c r="P369" i="69"/>
  <c r="I368" i="69"/>
  <c r="P368" i="69" s="1"/>
  <c r="P367" i="69"/>
  <c r="P366" i="69"/>
  <c r="P365" i="69"/>
  <c r="P364" i="69"/>
  <c r="G363" i="69"/>
  <c r="P363" i="69" s="1"/>
  <c r="P362" i="69"/>
  <c r="P361" i="69"/>
  <c r="P360" i="69"/>
  <c r="L359" i="69"/>
  <c r="J359" i="69"/>
  <c r="P359" i="69" s="1"/>
  <c r="P358" i="69"/>
  <c r="P357" i="69"/>
  <c r="P356" i="69"/>
  <c r="P355" i="69"/>
  <c r="P354" i="69"/>
  <c r="P353" i="69"/>
  <c r="P352" i="69"/>
  <c r="P351" i="69"/>
  <c r="P350" i="69"/>
  <c r="P349" i="69"/>
  <c r="P348" i="69"/>
  <c r="P347" i="69"/>
  <c r="P346" i="69"/>
  <c r="P345" i="69"/>
  <c r="P344" i="69"/>
  <c r="P343" i="69"/>
  <c r="P342" i="69"/>
  <c r="P341" i="69"/>
  <c r="P340" i="69"/>
  <c r="P339" i="69"/>
  <c r="P338" i="69"/>
  <c r="P337" i="69"/>
  <c r="P336" i="69"/>
  <c r="P335" i="69"/>
  <c r="P334" i="69"/>
  <c r="P333" i="69"/>
  <c r="P332" i="69"/>
  <c r="P331" i="69"/>
  <c r="P330" i="69"/>
  <c r="P329" i="69"/>
  <c r="P328" i="69"/>
  <c r="P327" i="69"/>
  <c r="P326" i="69"/>
  <c r="P325" i="69"/>
  <c r="P324" i="69"/>
  <c r="P323" i="69"/>
  <c r="P322" i="69"/>
  <c r="P321" i="69"/>
  <c r="P320" i="69"/>
  <c r="P319" i="69"/>
  <c r="P318" i="69"/>
  <c r="P317" i="69"/>
  <c r="P316" i="69"/>
  <c r="P315" i="69"/>
  <c r="L314" i="69"/>
  <c r="P314" i="69" s="1"/>
  <c r="D313" i="69"/>
  <c r="P313" i="69" s="1"/>
  <c r="P312" i="69"/>
  <c r="P311" i="69"/>
  <c r="P310" i="69"/>
  <c r="P309" i="69"/>
  <c r="P308" i="69"/>
  <c r="P307" i="69"/>
  <c r="P306" i="69"/>
  <c r="P305" i="69"/>
  <c r="P304" i="69"/>
  <c r="P303" i="69"/>
  <c r="P302" i="69"/>
  <c r="P301" i="69"/>
  <c r="K300" i="69"/>
  <c r="F300" i="69"/>
  <c r="P299" i="69"/>
  <c r="P298" i="69"/>
  <c r="P297" i="69"/>
  <c r="P296" i="69"/>
  <c r="P295" i="69"/>
  <c r="P294" i="69"/>
  <c r="P293" i="69"/>
  <c r="P292" i="69"/>
  <c r="P291" i="69"/>
  <c r="P290" i="69"/>
  <c r="P289" i="69"/>
  <c r="P288" i="69"/>
  <c r="P287" i="69"/>
  <c r="P286" i="69"/>
  <c r="P285" i="69"/>
  <c r="P284" i="69"/>
  <c r="P283" i="69"/>
  <c r="P282" i="69"/>
  <c r="P281" i="69"/>
  <c r="P280" i="69"/>
  <c r="P279" i="69"/>
  <c r="P278" i="69"/>
  <c r="P277" i="69"/>
  <c r="P276" i="69"/>
  <c r="P275" i="69"/>
  <c r="P274" i="69"/>
  <c r="P273" i="69"/>
  <c r="P272" i="69"/>
  <c r="P271" i="69"/>
  <c r="P270" i="69"/>
  <c r="P269" i="69"/>
  <c r="P268" i="69"/>
  <c r="P267" i="69"/>
  <c r="P266" i="69"/>
  <c r="P265" i="69"/>
  <c r="P264" i="69"/>
  <c r="P263" i="69"/>
  <c r="P262" i="69"/>
  <c r="P261" i="69"/>
  <c r="P260" i="69"/>
  <c r="O259" i="69"/>
  <c r="K259" i="69"/>
  <c r="I259" i="69"/>
  <c r="E259" i="69"/>
  <c r="P259" i="69" s="1"/>
  <c r="P258" i="69"/>
  <c r="P257" i="69"/>
  <c r="M256" i="69"/>
  <c r="F256" i="69"/>
  <c r="P256" i="69" s="1"/>
  <c r="E255" i="69"/>
  <c r="P255" i="69" s="1"/>
  <c r="P254" i="69"/>
  <c r="P253" i="69"/>
  <c r="P252" i="69"/>
  <c r="P251" i="69"/>
  <c r="P250" i="69"/>
  <c r="P249" i="69"/>
  <c r="P248" i="69"/>
  <c r="P247" i="69"/>
  <c r="P246" i="69"/>
  <c r="M245" i="69"/>
  <c r="P245" i="69" s="1"/>
  <c r="P244" i="69"/>
  <c r="P243" i="69"/>
  <c r="P242" i="69"/>
  <c r="P241" i="69"/>
  <c r="P240" i="69"/>
  <c r="P239" i="69"/>
  <c r="O239" i="69"/>
  <c r="P238" i="69"/>
  <c r="P237" i="69"/>
  <c r="P236" i="69"/>
  <c r="P235" i="69"/>
  <c r="P234" i="69"/>
  <c r="O233" i="69"/>
  <c r="P233" i="69" s="1"/>
  <c r="P232" i="69"/>
  <c r="P231" i="69"/>
  <c r="P230" i="69"/>
  <c r="F229" i="69"/>
  <c r="P229" i="69" s="1"/>
  <c r="P228" i="69"/>
  <c r="P227" i="69"/>
  <c r="P226" i="69"/>
  <c r="P225" i="69"/>
  <c r="P224" i="69"/>
  <c r="P223" i="69"/>
  <c r="P222" i="69"/>
  <c r="P221" i="69"/>
  <c r="P220" i="69"/>
  <c r="P219" i="69"/>
  <c r="P218" i="69"/>
  <c r="M217" i="69"/>
  <c r="I217" i="69"/>
  <c r="G217" i="69"/>
  <c r="E217" i="69"/>
  <c r="P217" i="69" s="1"/>
  <c r="K216" i="69"/>
  <c r="P216" i="69" s="1"/>
  <c r="P215" i="69"/>
  <c r="P214" i="69"/>
  <c r="P213" i="69"/>
  <c r="P212" i="69"/>
  <c r="P211" i="69"/>
  <c r="P210" i="69"/>
  <c r="M209" i="69"/>
  <c r="P209" i="69" s="1"/>
  <c r="P208" i="69"/>
  <c r="P207" i="69"/>
  <c r="P206" i="69"/>
  <c r="P205" i="69"/>
  <c r="P204" i="69"/>
  <c r="P203" i="69"/>
  <c r="P202" i="69"/>
  <c r="P201" i="69"/>
  <c r="P200" i="69"/>
  <c r="P199" i="69"/>
  <c r="P198" i="69"/>
  <c r="P197" i="69"/>
  <c r="P196" i="69"/>
  <c r="K195" i="69"/>
  <c r="P195" i="69" s="1"/>
  <c r="P194" i="69"/>
  <c r="P193" i="69"/>
  <c r="K192" i="69"/>
  <c r="J192" i="69"/>
  <c r="P192" i="69" s="1"/>
  <c r="P191" i="69"/>
  <c r="P190" i="69"/>
  <c r="J189" i="69"/>
  <c r="G189" i="69"/>
  <c r="P189" i="69" s="1"/>
  <c r="P188" i="69"/>
  <c r="P187" i="69"/>
  <c r="P186" i="69"/>
  <c r="P185" i="69"/>
  <c r="P184" i="69"/>
  <c r="P183" i="69"/>
  <c r="P182" i="69"/>
  <c r="P181" i="69"/>
  <c r="P180" i="69"/>
  <c r="P179" i="69"/>
  <c r="P178" i="69"/>
  <c r="P177" i="69"/>
  <c r="I177" i="69"/>
  <c r="P176" i="69"/>
  <c r="P175" i="69"/>
  <c r="P174" i="69"/>
  <c r="P173" i="69"/>
  <c r="P172" i="69"/>
  <c r="P171" i="69"/>
  <c r="P170" i="69"/>
  <c r="P169" i="69"/>
  <c r="P168" i="69"/>
  <c r="P167" i="69"/>
  <c r="P166" i="69"/>
  <c r="P165" i="69"/>
  <c r="P164" i="69"/>
  <c r="P163" i="69"/>
  <c r="P162" i="69"/>
  <c r="F162" i="69"/>
  <c r="P161" i="69"/>
  <c r="N161" i="69"/>
  <c r="P160" i="69"/>
  <c r="K159" i="69"/>
  <c r="P159" i="69" s="1"/>
  <c r="P158" i="69"/>
  <c r="P157" i="69"/>
  <c r="P156" i="69"/>
  <c r="P155" i="69"/>
  <c r="P154" i="69"/>
  <c r="N153" i="69"/>
  <c r="P153" i="69" s="1"/>
  <c r="M152" i="69"/>
  <c r="K152" i="69"/>
  <c r="G152" i="69"/>
  <c r="D152" i="69"/>
  <c r="P152" i="69" s="1"/>
  <c r="L151" i="69"/>
  <c r="P151" i="69" s="1"/>
  <c r="P150" i="69"/>
  <c r="P149" i="69"/>
  <c r="P148" i="69"/>
  <c r="P147" i="69"/>
  <c r="P146" i="69"/>
  <c r="G145" i="69"/>
  <c r="P145" i="69" s="1"/>
  <c r="P144" i="69"/>
  <c r="P143" i="69"/>
  <c r="P142" i="69"/>
  <c r="I141" i="69"/>
  <c r="D141" i="69"/>
  <c r="P141" i="69" s="1"/>
  <c r="P140" i="69"/>
  <c r="P139" i="69"/>
  <c r="P138" i="69"/>
  <c r="P137" i="69"/>
  <c r="P136" i="69"/>
  <c r="P135" i="69"/>
  <c r="P134" i="69"/>
  <c r="P133" i="69"/>
  <c r="P132" i="69"/>
  <c r="P131" i="69"/>
  <c r="P130" i="69"/>
  <c r="P129" i="69"/>
  <c r="P128" i="69"/>
  <c r="P127" i="69"/>
  <c r="P126" i="69"/>
  <c r="P125" i="69"/>
  <c r="J124" i="69"/>
  <c r="G124" i="69"/>
  <c r="P124" i="69" s="1"/>
  <c r="P123" i="69"/>
  <c r="P122" i="69"/>
  <c r="P121" i="69"/>
  <c r="P120" i="69"/>
  <c r="P119" i="69"/>
  <c r="P118" i="69"/>
  <c r="P117" i="69"/>
  <c r="P116" i="69"/>
  <c r="P115" i="69"/>
  <c r="H114" i="69"/>
  <c r="D114" i="69"/>
  <c r="P114" i="69" s="1"/>
  <c r="F113" i="69"/>
  <c r="F415" i="69" s="1"/>
  <c r="E113" i="69"/>
  <c r="P113" i="69" s="1"/>
  <c r="P112" i="69"/>
  <c r="P111" i="69"/>
  <c r="P110" i="69"/>
  <c r="P109" i="69"/>
  <c r="P108" i="69"/>
  <c r="P107" i="69"/>
  <c r="P106" i="69"/>
  <c r="I105" i="69"/>
  <c r="P105" i="69" s="1"/>
  <c r="L104" i="69"/>
  <c r="E104" i="69"/>
  <c r="P103" i="69"/>
  <c r="P102" i="69"/>
  <c r="P101" i="69"/>
  <c r="P100" i="69"/>
  <c r="P99" i="69"/>
  <c r="N99" i="69"/>
  <c r="P98" i="69"/>
  <c r="P97" i="69"/>
  <c r="P96" i="69"/>
  <c r="O95" i="69"/>
  <c r="L95" i="69"/>
  <c r="I95" i="69"/>
  <c r="M94" i="69"/>
  <c r="P94" i="69" s="1"/>
  <c r="P93" i="69"/>
  <c r="P92" i="69"/>
  <c r="P91" i="69"/>
  <c r="P90" i="69"/>
  <c r="P89" i="69"/>
  <c r="P88" i="69"/>
  <c r="P87" i="69"/>
  <c r="P86" i="69"/>
  <c r="P85" i="69"/>
  <c r="P84" i="69"/>
  <c r="P83" i="69"/>
  <c r="P82" i="69"/>
  <c r="N81" i="69"/>
  <c r="D81" i="69"/>
  <c r="P81" i="69" s="1"/>
  <c r="P80" i="69"/>
  <c r="P79" i="69"/>
  <c r="P78" i="69"/>
  <c r="P77" i="69"/>
  <c r="P76" i="69"/>
  <c r="P75" i="69"/>
  <c r="P74" i="69"/>
  <c r="P73" i="69"/>
  <c r="P72" i="69"/>
  <c r="P71" i="69"/>
  <c r="P70" i="69"/>
  <c r="P69" i="69"/>
  <c r="P68" i="69"/>
  <c r="P67" i="69"/>
  <c r="P66" i="69"/>
  <c r="P65" i="69"/>
  <c r="P64" i="69"/>
  <c r="P63" i="69"/>
  <c r="P62" i="69"/>
  <c r="P61" i="69"/>
  <c r="P60" i="69"/>
  <c r="P59" i="69"/>
  <c r="P58" i="69"/>
  <c r="P57" i="69"/>
  <c r="P56" i="69"/>
  <c r="L55" i="69"/>
  <c r="H55" i="69"/>
  <c r="H415" i="69" s="1"/>
  <c r="E55" i="69"/>
  <c r="P55" i="69" s="1"/>
  <c r="P54" i="69"/>
  <c r="P53" i="69"/>
  <c r="P52" i="69"/>
  <c r="P51" i="69"/>
  <c r="P50" i="69"/>
  <c r="P49" i="69"/>
  <c r="N48" i="69"/>
  <c r="P48" i="69" s="1"/>
  <c r="P47" i="69"/>
  <c r="P46" i="69"/>
  <c r="P45" i="69"/>
  <c r="P44" i="69"/>
  <c r="P43" i="69"/>
  <c r="P42" i="69"/>
  <c r="P41" i="69"/>
  <c r="P40" i="69"/>
  <c r="P39" i="69"/>
  <c r="G38" i="69"/>
  <c r="P38" i="69" s="1"/>
  <c r="P37" i="69"/>
  <c r="L36" i="69"/>
  <c r="L415" i="69" s="1"/>
  <c r="J36" i="69"/>
  <c r="J415" i="69" s="1"/>
  <c r="P35" i="69"/>
  <c r="P34" i="69"/>
  <c r="N33" i="69"/>
  <c r="M33" i="69"/>
  <c r="M415" i="69" s="1"/>
  <c r="K33" i="69"/>
  <c r="E33" i="69"/>
  <c r="P33" i="69" s="1"/>
  <c r="K32" i="69"/>
  <c r="P32" i="69" s="1"/>
  <c r="P31" i="69"/>
  <c r="P30" i="69"/>
  <c r="P29" i="69"/>
  <c r="P28" i="69"/>
  <c r="P27" i="69"/>
  <c r="N26" i="69"/>
  <c r="N415" i="69" s="1"/>
  <c r="D26" i="69"/>
  <c r="P26" i="69" s="1"/>
  <c r="P25" i="69"/>
  <c r="P24" i="69"/>
  <c r="K23" i="69"/>
  <c r="K415" i="69" s="1"/>
  <c r="I23" i="69"/>
  <c r="G23" i="69"/>
  <c r="G415" i="69" s="1"/>
  <c r="D23" i="69"/>
  <c r="O22" i="69"/>
  <c r="P22" i="69" s="1"/>
  <c r="P21" i="69"/>
  <c r="P20" i="69"/>
  <c r="P19" i="69"/>
  <c r="P18" i="69"/>
  <c r="P17" i="69"/>
  <c r="P16" i="69"/>
  <c r="P15" i="69"/>
  <c r="P14" i="69"/>
  <c r="D14" i="69"/>
  <c r="D415" i="69" s="1"/>
  <c r="P13" i="69"/>
  <c r="I13" i="69"/>
  <c r="I415" i="69" s="1"/>
  <c r="P12" i="69"/>
  <c r="P11" i="69"/>
  <c r="P10" i="69"/>
  <c r="P9" i="69"/>
  <c r="P8" i="69"/>
  <c r="P7" i="69"/>
  <c r="P23" i="69" l="1"/>
  <c r="P95" i="69"/>
  <c r="P104" i="69"/>
  <c r="P300" i="69"/>
  <c r="P395" i="69"/>
  <c r="P407" i="69"/>
  <c r="P415" i="69"/>
  <c r="P36" i="69"/>
  <c r="E415" i="69"/>
  <c r="O415" i="69"/>
</calcChain>
</file>

<file path=xl/sharedStrings.xml><?xml version="1.0" encoding="utf-8"?>
<sst xmlns="http://schemas.openxmlformats.org/spreadsheetml/2006/main" count="1235" uniqueCount="699">
  <si>
    <t>NAMA</t>
  </si>
  <si>
    <t>NIP</t>
  </si>
  <si>
    <t>JUMLAH</t>
  </si>
  <si>
    <t>UNIT</t>
  </si>
  <si>
    <t>KERJA</t>
  </si>
  <si>
    <t>060309</t>
  </si>
  <si>
    <t>LILIK SETYORINI</t>
  </si>
  <si>
    <t>SETIA PUDIANI</t>
  </si>
  <si>
    <t>M.ARIEF KAPRAWI</t>
  </si>
  <si>
    <t>MARIA DEWI</t>
  </si>
  <si>
    <t>M.Arief Kaprawi</t>
  </si>
  <si>
    <t>Mengetahui,</t>
  </si>
  <si>
    <t>KOPERASI KARYAWAN BCA "MITRA SEJAHTERA" SURABAYA</t>
  </si>
  <si>
    <t>DAFTAR PIUTANG BELANJA KARYAWAN</t>
  </si>
  <si>
    <t xml:space="preserve"> </t>
  </si>
  <si>
    <t>BULAN Maret 2018</t>
  </si>
  <si>
    <t xml:space="preserve">  </t>
  </si>
  <si>
    <t>NO</t>
  </si>
  <si>
    <t>KETERANGAN</t>
  </si>
  <si>
    <t>NO.REK</t>
  </si>
  <si>
    <t>DINO</t>
  </si>
  <si>
    <t>005493</t>
  </si>
  <si>
    <t>BELANJA TOKO OMI</t>
  </si>
  <si>
    <t>MARDA BRAJAN</t>
  </si>
  <si>
    <t>005596</t>
  </si>
  <si>
    <t>ANTONI C HALIM</t>
  </si>
  <si>
    <t>057562</t>
  </si>
  <si>
    <t>HARYO AGUNG L</t>
  </si>
  <si>
    <t>005919</t>
  </si>
  <si>
    <t>FERRY SETIAWAN</t>
  </si>
  <si>
    <t>005924</t>
  </si>
  <si>
    <t>BUI BUI</t>
  </si>
  <si>
    <t>006020</t>
  </si>
  <si>
    <t>MURIYANTI HARTINI</t>
  </si>
  <si>
    <t>006039</t>
  </si>
  <si>
    <t>YULI DWI HARTATI</t>
  </si>
  <si>
    <t>007044</t>
  </si>
  <si>
    <t>PATRICIA ANGELINA</t>
  </si>
  <si>
    <t>007509</t>
  </si>
  <si>
    <t>ERWIN ANGGODO</t>
  </si>
  <si>
    <t>007873</t>
  </si>
  <si>
    <t>DIAH WISNUWARDHANI P</t>
  </si>
  <si>
    <t>008543</t>
  </si>
  <si>
    <t>TOMMY ALFAN</t>
  </si>
  <si>
    <t>008887</t>
  </si>
  <si>
    <t>AGUS ADMAJA</t>
  </si>
  <si>
    <t>009674</t>
  </si>
  <si>
    <t>SONNY LODIAN</t>
  </si>
  <si>
    <t>010158</t>
  </si>
  <si>
    <t>FRIDA</t>
  </si>
  <si>
    <t>010242</t>
  </si>
  <si>
    <t>TITIK NUR WAHYUNINGSIH</t>
  </si>
  <si>
    <t>010314</t>
  </si>
  <si>
    <t>LINGGAWATI</t>
  </si>
  <si>
    <t>010401</t>
  </si>
  <si>
    <t>INDAH SULISTYANINGATI</t>
  </si>
  <si>
    <t>010403</t>
  </si>
  <si>
    <t>SIFERA TRISMINARTI</t>
  </si>
  <si>
    <t>010424</t>
  </si>
  <si>
    <t>HESTI DWI</t>
  </si>
  <si>
    <t>010464</t>
  </si>
  <si>
    <t>NURRAJEPIN</t>
  </si>
  <si>
    <t>010521</t>
  </si>
  <si>
    <t>HERLINA</t>
  </si>
  <si>
    <t>010806</t>
  </si>
  <si>
    <t>HANDAKA S</t>
  </si>
  <si>
    <t>010849</t>
  </si>
  <si>
    <t>SYAFII</t>
  </si>
  <si>
    <t>011013</t>
  </si>
  <si>
    <t>HENDRO PRABOWO</t>
  </si>
  <si>
    <t>011211</t>
  </si>
  <si>
    <t>YULIA HARDJANTO</t>
  </si>
  <si>
    <t>020199</t>
  </si>
  <si>
    <t>SULIS SETYANI</t>
  </si>
  <si>
    <t>020206</t>
  </si>
  <si>
    <t>WIWID WIDYAWATI</t>
  </si>
  <si>
    <t>030305</t>
  </si>
  <si>
    <t>P.HERRY</t>
  </si>
  <si>
    <t>031011</t>
  </si>
  <si>
    <t>ISPARINA TRIAGUSTIN</t>
  </si>
  <si>
    <t>040310</t>
  </si>
  <si>
    <t>HERMAN SALIM</t>
  </si>
  <si>
    <t>050379</t>
  </si>
  <si>
    <t>AFANI YUNADI E</t>
  </si>
  <si>
    <t>050405</t>
  </si>
  <si>
    <t>MEIFA DIANTARI</t>
  </si>
  <si>
    <t>050594</t>
  </si>
  <si>
    <t>TITI LARASATI</t>
  </si>
  <si>
    <t>050935</t>
  </si>
  <si>
    <t>MULIATI WIBOWO</t>
  </si>
  <si>
    <t>051002</t>
  </si>
  <si>
    <t>DAVID ARIANTO</t>
  </si>
  <si>
    <t>051117</t>
  </si>
  <si>
    <t>STELLA NOVIANTY WIBAWA</t>
  </si>
  <si>
    <t>051304</t>
  </si>
  <si>
    <t>MONIKA HETSI WAHYU</t>
  </si>
  <si>
    <t>051406</t>
  </si>
  <si>
    <t>SUSANTI NATALIA</t>
  </si>
  <si>
    <t>051470</t>
  </si>
  <si>
    <t>ALBERTUS AGUNG</t>
  </si>
  <si>
    <t>051673</t>
  </si>
  <si>
    <t>CHANDRA PRATAMA A S</t>
  </si>
  <si>
    <t>052461</t>
  </si>
  <si>
    <t>RITA YUNITA</t>
  </si>
  <si>
    <t>053478</t>
  </si>
  <si>
    <t>LAILY ROSYIDAH</t>
  </si>
  <si>
    <t>053053</t>
  </si>
  <si>
    <t>TJATURRINI DIAH R</t>
  </si>
  <si>
    <t>053563</t>
  </si>
  <si>
    <t>PUTRI</t>
  </si>
  <si>
    <t>053564</t>
  </si>
  <si>
    <t>FERDY WIDJAJA</t>
  </si>
  <si>
    <t>053749</t>
  </si>
  <si>
    <t>IRMA INDRIANA</t>
  </si>
  <si>
    <t>053837</t>
  </si>
  <si>
    <t>RACHMAD WIJAYA</t>
  </si>
  <si>
    <t>053838</t>
  </si>
  <si>
    <t>SURAYA S UTAMI</t>
  </si>
  <si>
    <t>053839</t>
  </si>
  <si>
    <t>ABDUL AZIS</t>
  </si>
  <si>
    <t>054135</t>
  </si>
  <si>
    <t>FITRIYA YUNIARTI</t>
  </si>
  <si>
    <t>054266</t>
  </si>
  <si>
    <t>SILVANUS JIMANTORO</t>
  </si>
  <si>
    <t>054466</t>
  </si>
  <si>
    <t>NOVITA T</t>
  </si>
  <si>
    <t>054498</t>
  </si>
  <si>
    <t>DEVRI PRATAMA</t>
  </si>
  <si>
    <t>054616</t>
  </si>
  <si>
    <t>M.RADITYA AP</t>
  </si>
  <si>
    <t>055166</t>
  </si>
  <si>
    <t>CHRISTINE W</t>
  </si>
  <si>
    <t>055220</t>
  </si>
  <si>
    <t>NUR SITI APRILIYANA</t>
  </si>
  <si>
    <t>055458</t>
  </si>
  <si>
    <t>MORRIS TRADANA</t>
  </si>
  <si>
    <t>055629</t>
  </si>
  <si>
    <t>CINDY</t>
  </si>
  <si>
    <t>056023</t>
  </si>
  <si>
    <t>IMAM TAUFIK</t>
  </si>
  <si>
    <t>056142</t>
  </si>
  <si>
    <t>DEVITA AYU</t>
  </si>
  <si>
    <t>056554</t>
  </si>
  <si>
    <t>DIAH NINGRUM ASTUTI</t>
  </si>
  <si>
    <t>057125</t>
  </si>
  <si>
    <t>ELEN AGUSTINA WIJAYA</t>
  </si>
  <si>
    <t>057163</t>
  </si>
  <si>
    <t>SALLY CARIESTHA</t>
  </si>
  <si>
    <t>057188</t>
  </si>
  <si>
    <t>TANIA RIZKY NING</t>
  </si>
  <si>
    <t>057189</t>
  </si>
  <si>
    <t>PRISCILIA</t>
  </si>
  <si>
    <t>058494</t>
  </si>
  <si>
    <t>GIBSON</t>
  </si>
  <si>
    <t>059164</t>
  </si>
  <si>
    <t>LUKAS RAHMA</t>
  </si>
  <si>
    <t>059165</t>
  </si>
  <si>
    <t>TAMMY R</t>
  </si>
  <si>
    <t>059685</t>
  </si>
  <si>
    <t>DISTY</t>
  </si>
  <si>
    <t>060204</t>
  </si>
  <si>
    <t>IRMALA YUNIARSASI</t>
  </si>
  <si>
    <t>LUVI MARIANA</t>
  </si>
  <si>
    <t>061621</t>
  </si>
  <si>
    <t>DINDA AYU PRANITA</t>
  </si>
  <si>
    <t>063483</t>
  </si>
  <si>
    <t>NURLAILA</t>
  </si>
  <si>
    <t>090512</t>
  </si>
  <si>
    <t>SUGENG PURNOMO</t>
  </si>
  <si>
    <t>EDY CAHYO SUSANTO</t>
  </si>
  <si>
    <t>DWI WAHYUNINGSIH</t>
  </si>
  <si>
    <t>SEPTINA PUTRI</t>
  </si>
  <si>
    <t>WANDA RISMAWATI</t>
  </si>
  <si>
    <t>230707</t>
  </si>
  <si>
    <t>LESTARI YULIANI</t>
  </si>
  <si>
    <t>231007</t>
  </si>
  <si>
    <t>RITA ANDRIANA</t>
  </si>
  <si>
    <t>ROMMY SALENTI</t>
  </si>
  <si>
    <t>821843</t>
  </si>
  <si>
    <t>PUGUH K</t>
  </si>
  <si>
    <t>SUGIONO</t>
  </si>
  <si>
    <t>843028</t>
  </si>
  <si>
    <t>M. NAWARI</t>
  </si>
  <si>
    <t>843032</t>
  </si>
  <si>
    <t xml:space="preserve">CATHARINA </t>
  </si>
  <si>
    <t>M. SUNARTO</t>
  </si>
  <si>
    <t>853691</t>
  </si>
  <si>
    <t>HERRY WIDODO</t>
  </si>
  <si>
    <t>AGUS HERIYANTO</t>
  </si>
  <si>
    <t>885217</t>
  </si>
  <si>
    <t>EDDY PRANOTO</t>
  </si>
  <si>
    <t>885555</t>
  </si>
  <si>
    <t>MIRA ISMAWATI</t>
  </si>
  <si>
    <t>RIANU WIJAYA</t>
  </si>
  <si>
    <t>EDI HANAFI</t>
  </si>
  <si>
    <t>890026</t>
  </si>
  <si>
    <t>MULYONO</t>
  </si>
  <si>
    <t>AMAN SUNARYO</t>
  </si>
  <si>
    <t>896468</t>
  </si>
  <si>
    <t>A.M CENDRA W</t>
  </si>
  <si>
    <t>LANNY DANU</t>
  </si>
  <si>
    <t>896480</t>
  </si>
  <si>
    <t>ANDREAS WIKANANTA</t>
  </si>
  <si>
    <t>ENDARTO</t>
  </si>
  <si>
    <t>SANTI PARAMITA</t>
  </si>
  <si>
    <t>896728</t>
  </si>
  <si>
    <t>TOERINO</t>
  </si>
  <si>
    <t>MURDIANTO</t>
  </si>
  <si>
    <t>ANTONIUS B R</t>
  </si>
  <si>
    <t>SURJO TJAHJONO</t>
  </si>
  <si>
    <t>DWI HARINI</t>
  </si>
  <si>
    <t>RATIH D.UTAMI</t>
  </si>
  <si>
    <t>897001</t>
  </si>
  <si>
    <t>MARZUKI</t>
  </si>
  <si>
    <t>897091</t>
  </si>
  <si>
    <t>WIDODO HANDOYO</t>
  </si>
  <si>
    <t>DODY CATUR</t>
  </si>
  <si>
    <t>AGUS WIDJANARKO</t>
  </si>
  <si>
    <t>897647</t>
  </si>
  <si>
    <t>ANDREJANTO</t>
  </si>
  <si>
    <t>897658</t>
  </si>
  <si>
    <t>IRIANTI SRI ASTUTI</t>
  </si>
  <si>
    <t>MOCH HARI</t>
  </si>
  <si>
    <t>898039</t>
  </si>
  <si>
    <t>MURYANTO</t>
  </si>
  <si>
    <t>898330</t>
  </si>
  <si>
    <t>SRI WAHYU SUKARNI</t>
  </si>
  <si>
    <t>SUSWANTINA T.E</t>
  </si>
  <si>
    <t>898343</t>
  </si>
  <si>
    <t>SUTADJI</t>
  </si>
  <si>
    <t>SUJARWO</t>
  </si>
  <si>
    <t>ARIP PUJO UTOMO</t>
  </si>
  <si>
    <t>898788</t>
  </si>
  <si>
    <t>ARIEF BUDI S</t>
  </si>
  <si>
    <t>MOCH SYAFII</t>
  </si>
  <si>
    <t>898810</t>
  </si>
  <si>
    <t>SUEB HARYONO</t>
  </si>
  <si>
    <t>OEKIK DIAN D</t>
  </si>
  <si>
    <t>SURJONO</t>
  </si>
  <si>
    <t>ELSYE</t>
  </si>
  <si>
    <t>HERU SUPARTO</t>
  </si>
  <si>
    <t>899096</t>
  </si>
  <si>
    <t>ATING</t>
  </si>
  <si>
    <t>DJUMA'IN</t>
  </si>
  <si>
    <t>899556</t>
  </si>
  <si>
    <t>T.M.DJUNAIDI</t>
  </si>
  <si>
    <t>899557</t>
  </si>
  <si>
    <t>TITIK SURYANI</t>
  </si>
  <si>
    <t>SOEYANTO</t>
  </si>
  <si>
    <t>900016</t>
  </si>
  <si>
    <t>KUNCORO</t>
  </si>
  <si>
    <t>DJOKO PRIYO UTOMO</t>
  </si>
  <si>
    <t>900257</t>
  </si>
  <si>
    <t>KRIS ANDIJANI</t>
  </si>
  <si>
    <t>MUMU MU'MINAH</t>
  </si>
  <si>
    <t>900293</t>
  </si>
  <si>
    <t>NINIK ERMAWATI</t>
  </si>
  <si>
    <t>900593</t>
  </si>
  <si>
    <t>PRIANTONO SOEBEKTI</t>
  </si>
  <si>
    <t>900781</t>
  </si>
  <si>
    <t>KUSWANDI</t>
  </si>
  <si>
    <t>900835</t>
  </si>
  <si>
    <t>GANJAR</t>
  </si>
  <si>
    <t>900842</t>
  </si>
  <si>
    <t>BUDI SETYANINGSIH</t>
  </si>
  <si>
    <t>M.RAMLOE</t>
  </si>
  <si>
    <t>SULISTYANTO</t>
  </si>
  <si>
    <t>DIDIK IRBAMANTO</t>
  </si>
  <si>
    <t>901147</t>
  </si>
  <si>
    <t>M. ARIEF KAPRAWI</t>
  </si>
  <si>
    <t>901149</t>
  </si>
  <si>
    <t>HERMIN DWI K</t>
  </si>
  <si>
    <t>901423</t>
  </si>
  <si>
    <t xml:space="preserve">SRI RAHAJOE </t>
  </si>
  <si>
    <t>BUADIN</t>
  </si>
  <si>
    <t>901774</t>
  </si>
  <si>
    <t>SULARMO</t>
  </si>
  <si>
    <t>901786</t>
  </si>
  <si>
    <t>ADI SUSANTO</t>
  </si>
  <si>
    <t>901950</t>
  </si>
  <si>
    <t>AGUS PUJIONO</t>
  </si>
  <si>
    <t>WAKHIDAH NURHAYATI</t>
  </si>
  <si>
    <t>DADANG ISWORO</t>
  </si>
  <si>
    <t>902252</t>
  </si>
  <si>
    <t>EMMY SRI HASTUTI</t>
  </si>
  <si>
    <t>902254</t>
  </si>
  <si>
    <t>HEDWIG K T</t>
  </si>
  <si>
    <t>902256</t>
  </si>
  <si>
    <t>EVIE INDRAWATI</t>
  </si>
  <si>
    <t>902260</t>
  </si>
  <si>
    <t>FIRMAN PANE</t>
  </si>
  <si>
    <t>TRIADI DESI</t>
  </si>
  <si>
    <t>902266</t>
  </si>
  <si>
    <t>ULFIAH</t>
  </si>
  <si>
    <t>RUDYKO</t>
  </si>
  <si>
    <t>RATNASARI R</t>
  </si>
  <si>
    <t>SULUH UTOMO</t>
  </si>
  <si>
    <t>CHAIRUL ANAM</t>
  </si>
  <si>
    <t>WAHJUDI</t>
  </si>
  <si>
    <t>SUGITO HARI S.</t>
  </si>
  <si>
    <t>MARIA E DJUHANA</t>
  </si>
  <si>
    <t>MARUDUT SIREGAR</t>
  </si>
  <si>
    <t>SUTEDJA</t>
  </si>
  <si>
    <t>903333</t>
  </si>
  <si>
    <t>HENRY NUGROHO</t>
  </si>
  <si>
    <t>904360</t>
  </si>
  <si>
    <t>TEGUH PRIHANTO</t>
  </si>
  <si>
    <t>AGUS WIJAYA</t>
  </si>
  <si>
    <t>PAMBUDI</t>
  </si>
  <si>
    <t>SOETRISNO</t>
  </si>
  <si>
    <t>ABDUL DJUMALI</t>
  </si>
  <si>
    <t>AGUS PRASETYO</t>
  </si>
  <si>
    <t>910046</t>
  </si>
  <si>
    <t>SRI RAHAYU</t>
  </si>
  <si>
    <t>910056</t>
  </si>
  <si>
    <t>KUSRINI</t>
  </si>
  <si>
    <t>910244</t>
  </si>
  <si>
    <t>SABAR</t>
  </si>
  <si>
    <t>910245</t>
  </si>
  <si>
    <t>LILYANA</t>
  </si>
  <si>
    <t>RATNA DEWI WIDJAJA</t>
  </si>
  <si>
    <t>SUDARTI INDRIANI</t>
  </si>
  <si>
    <t>910476</t>
  </si>
  <si>
    <t>BAHAYUDIN</t>
  </si>
  <si>
    <t>910522</t>
  </si>
  <si>
    <t>KUSWANTO</t>
  </si>
  <si>
    <t>FAUZI AMRIN</t>
  </si>
  <si>
    <t>ARIF WIDODO</t>
  </si>
  <si>
    <t>910546</t>
  </si>
  <si>
    <t>ANDREAS SUMARLIANTO</t>
  </si>
  <si>
    <t>910846</t>
  </si>
  <si>
    <t>NUGRAHANING</t>
  </si>
  <si>
    <t>MARTINUS EKO K</t>
  </si>
  <si>
    <t>910963</t>
  </si>
  <si>
    <t>ABDULLAH</t>
  </si>
  <si>
    <t>910968</t>
  </si>
  <si>
    <t>R.R INDRIYAWATI</t>
  </si>
  <si>
    <t>ANNA</t>
  </si>
  <si>
    <t xml:space="preserve">HENRY SETYO </t>
  </si>
  <si>
    <t>911094</t>
  </si>
  <si>
    <t>ONNY SURYANI</t>
  </si>
  <si>
    <t>JUNARIS</t>
  </si>
  <si>
    <t>DANA ONG</t>
  </si>
  <si>
    <t>AKINA LANNY S.</t>
  </si>
  <si>
    <t>911195</t>
  </si>
  <si>
    <t>RINA HARTATIK SISWADEWI</t>
  </si>
  <si>
    <t>SUGIANTO</t>
  </si>
  <si>
    <t>911767</t>
  </si>
  <si>
    <t>SAIRI</t>
  </si>
  <si>
    <t>ARIANI PRINARYANTI</t>
  </si>
  <si>
    <t>SOLICHIN</t>
  </si>
  <si>
    <t>911813</t>
  </si>
  <si>
    <t>MULYADI</t>
  </si>
  <si>
    <t>EDY PURNOMO</t>
  </si>
  <si>
    <t>911825</t>
  </si>
  <si>
    <t>NANING P</t>
  </si>
  <si>
    <t>EINSTEINA M W</t>
  </si>
  <si>
    <t>912056</t>
  </si>
  <si>
    <t>INDRAWATI</t>
  </si>
  <si>
    <t>SLAMET RIYADI</t>
  </si>
  <si>
    <t>912201</t>
  </si>
  <si>
    <t>TRI WIBOWO</t>
  </si>
  <si>
    <t>ENDANG MOEDJIASTOETI</t>
  </si>
  <si>
    <t>RUDY BHAKTI S.A</t>
  </si>
  <si>
    <t>912218</t>
  </si>
  <si>
    <t>SUGIYANTO</t>
  </si>
  <si>
    <t>BAMBANG YUDHI</t>
  </si>
  <si>
    <t>M. URIFAN</t>
  </si>
  <si>
    <t>912811</t>
  </si>
  <si>
    <t>GANTI HASTATA</t>
  </si>
  <si>
    <t>LISTIJOWATI S</t>
  </si>
  <si>
    <t>REBEKA CHANDRA</t>
  </si>
  <si>
    <t>912828</t>
  </si>
  <si>
    <t>NAWIR SARDJONO</t>
  </si>
  <si>
    <t>MARIA DEWI A.</t>
  </si>
  <si>
    <t>913368</t>
  </si>
  <si>
    <t>I WAYAN MUDJIANTO</t>
  </si>
  <si>
    <t>NURUL MUFIDAH</t>
  </si>
  <si>
    <t>913610</t>
  </si>
  <si>
    <t>WIDIAWATI TJHEN</t>
  </si>
  <si>
    <t>SURIANTO</t>
  </si>
  <si>
    <t>913622</t>
  </si>
  <si>
    <t>HENNY RUMUI</t>
  </si>
  <si>
    <t>913809</t>
  </si>
  <si>
    <t>EDDI CUNG</t>
  </si>
  <si>
    <t>MOCH ILYAS</t>
  </si>
  <si>
    <t>IWAN HERMAWAN</t>
  </si>
  <si>
    <t>914012</t>
  </si>
  <si>
    <t>AHYADI</t>
  </si>
  <si>
    <t>ANDRINI WOEKIRSARI</t>
  </si>
  <si>
    <t>TRI HARYONO</t>
  </si>
  <si>
    <t>LULUEK HASETIONO</t>
  </si>
  <si>
    <t>YOHANES ANDI S</t>
  </si>
  <si>
    <t>AGUNG SULAKSONO</t>
  </si>
  <si>
    <t>MAMIK CITRARASMI</t>
  </si>
  <si>
    <t>920032</t>
  </si>
  <si>
    <t>KURNIADI</t>
  </si>
  <si>
    <t>M. YOSEP</t>
  </si>
  <si>
    <t>920079</t>
  </si>
  <si>
    <t>AGUS PRIYANTO</t>
  </si>
  <si>
    <t>920081</t>
  </si>
  <si>
    <t>WASIS WAHYUDI</t>
  </si>
  <si>
    <t>920216</t>
  </si>
  <si>
    <t>NI MADE SWASTINI</t>
  </si>
  <si>
    <t>920410</t>
  </si>
  <si>
    <t>DIJAH RUKMINI</t>
  </si>
  <si>
    <t>JUPRI</t>
  </si>
  <si>
    <t>920657</t>
  </si>
  <si>
    <t>SULATIK</t>
  </si>
  <si>
    <t>M. SOLEH</t>
  </si>
  <si>
    <t>920893</t>
  </si>
  <si>
    <t>WONG SHAN SHAN</t>
  </si>
  <si>
    <t>921010</t>
  </si>
  <si>
    <t>SUDARMAWAN</t>
  </si>
  <si>
    <t>921354</t>
  </si>
  <si>
    <t>CHRISTYANI ARI W</t>
  </si>
  <si>
    <t>BUDI JUSUF</t>
  </si>
  <si>
    <t>921598</t>
  </si>
  <si>
    <t xml:space="preserve">SUTOMO </t>
  </si>
  <si>
    <t>921686</t>
  </si>
  <si>
    <t>SOEMARTO</t>
  </si>
  <si>
    <t>921691</t>
  </si>
  <si>
    <t>SETYO WIDARTI</t>
  </si>
  <si>
    <t>921694</t>
  </si>
  <si>
    <t>YAHYA</t>
  </si>
  <si>
    <t>921747</t>
  </si>
  <si>
    <t>K.M . RAMOND</t>
  </si>
  <si>
    <t>MUJIANA</t>
  </si>
  <si>
    <t>921870</t>
  </si>
  <si>
    <t>JAUHARI</t>
  </si>
  <si>
    <t>922039</t>
  </si>
  <si>
    <t>ENDANG POERWANTINI</t>
  </si>
  <si>
    <t>930113</t>
  </si>
  <si>
    <t>HERY PURWANTO</t>
  </si>
  <si>
    <t>931391</t>
  </si>
  <si>
    <t>DESTI IKA ROYANI</t>
  </si>
  <si>
    <t>931800</t>
  </si>
  <si>
    <t>HENDRIYANTO</t>
  </si>
  <si>
    <t>EKA SRI SARASWATI</t>
  </si>
  <si>
    <t>931989</t>
  </si>
  <si>
    <t>BAMBANG HARTONO</t>
  </si>
  <si>
    <t>931992</t>
  </si>
  <si>
    <t>GATOT SUBROTO</t>
  </si>
  <si>
    <t>932162</t>
  </si>
  <si>
    <t>SELVEI JOENI K</t>
  </si>
  <si>
    <t>932401</t>
  </si>
  <si>
    <t>CHINTIA WINATA</t>
  </si>
  <si>
    <t>ARI PITONO</t>
  </si>
  <si>
    <t>ANDRIYANTO</t>
  </si>
  <si>
    <t>940715</t>
  </si>
  <si>
    <t>BAMBANG E.</t>
  </si>
  <si>
    <t>940940</t>
  </si>
  <si>
    <t>PRIYANTO</t>
  </si>
  <si>
    <t>941153</t>
  </si>
  <si>
    <t>THOMAS BUNAWAN</t>
  </si>
  <si>
    <t>950020</t>
  </si>
  <si>
    <t>SYLVIA ZEINDRY F</t>
  </si>
  <si>
    <t xml:space="preserve">DAVID </t>
  </si>
  <si>
    <t>ONG LIE LING/ LILYWATI</t>
  </si>
  <si>
    <t>HENRY GOZALI</t>
  </si>
  <si>
    <t>951774</t>
  </si>
  <si>
    <t>IGNATIUS</t>
  </si>
  <si>
    <t>HENDRA</t>
  </si>
  <si>
    <t>CORRY RATIH</t>
  </si>
  <si>
    <t>960201</t>
  </si>
  <si>
    <t>ARDI ANUGRAH</t>
  </si>
  <si>
    <t>TAN SIOK BIE</t>
  </si>
  <si>
    <t>960381</t>
  </si>
  <si>
    <t>MOCH .YOSI FIDAL</t>
  </si>
  <si>
    <t>960690</t>
  </si>
  <si>
    <t>M.B.KRISTI RUTYANI</t>
  </si>
  <si>
    <t>960694</t>
  </si>
  <si>
    <t>PRIYO AGUNG</t>
  </si>
  <si>
    <t>960929</t>
  </si>
  <si>
    <t>TANTI DAMAYANTI</t>
  </si>
  <si>
    <t>HARTONO</t>
  </si>
  <si>
    <t>ESTER W</t>
  </si>
  <si>
    <t>DARMAWAN</t>
  </si>
  <si>
    <t>PARTO</t>
  </si>
  <si>
    <t>AHMAD RIFA'I</t>
  </si>
  <si>
    <t>961581</t>
  </si>
  <si>
    <t>DARMA SETIAWAN</t>
  </si>
  <si>
    <t>MARDJUKI</t>
  </si>
  <si>
    <t>962069</t>
  </si>
  <si>
    <t>SHANTI KARTIKA S</t>
  </si>
  <si>
    <t>962140</t>
  </si>
  <si>
    <t>WINA SARASWATI</t>
  </si>
  <si>
    <t>NUR MUCHAMAD F.</t>
  </si>
  <si>
    <t>962261</t>
  </si>
  <si>
    <t>HOOGERVORST DANNY</t>
  </si>
  <si>
    <t>M.SAIROZI</t>
  </si>
  <si>
    <t>ANDRI LAKSONO</t>
  </si>
  <si>
    <t>962306</t>
  </si>
  <si>
    <t>JONI</t>
  </si>
  <si>
    <t>962378</t>
  </si>
  <si>
    <t>SUMANTO</t>
  </si>
  <si>
    <t>962380</t>
  </si>
  <si>
    <t>SUNARTO</t>
  </si>
  <si>
    <t>MARIYANI</t>
  </si>
  <si>
    <t>ERNI</t>
  </si>
  <si>
    <t>CAECILIA ERIKA</t>
  </si>
  <si>
    <t>SANDY DEBORAH</t>
  </si>
  <si>
    <t>ELISABETH</t>
  </si>
  <si>
    <t>962796</t>
  </si>
  <si>
    <t>YOPPIE K</t>
  </si>
  <si>
    <t>RENNY RATNAWATI</t>
  </si>
  <si>
    <t>962814</t>
  </si>
  <si>
    <t>SIGIT M ALIM</t>
  </si>
  <si>
    <t>AHMAD KHOZIN</t>
  </si>
  <si>
    <t>962946</t>
  </si>
  <si>
    <t>TOMAS</t>
  </si>
  <si>
    <t>963175</t>
  </si>
  <si>
    <t>ADE YUNITA WARDHANI</t>
  </si>
  <si>
    <t>EKO SUSANTO</t>
  </si>
  <si>
    <t>963180</t>
  </si>
  <si>
    <t>INSANI</t>
  </si>
  <si>
    <t>963185</t>
  </si>
  <si>
    <t>RUDY MARDIYANTO</t>
  </si>
  <si>
    <t>LUSI MEIDOAWATI</t>
  </si>
  <si>
    <t>MAJA ELISABETH. U</t>
  </si>
  <si>
    <t>963669</t>
  </si>
  <si>
    <t>LILY SUTANTO</t>
  </si>
  <si>
    <t>963680</t>
  </si>
  <si>
    <t>OCTAVIANUS Y.W.S</t>
  </si>
  <si>
    <t>963685</t>
  </si>
  <si>
    <t>PAULA</t>
  </si>
  <si>
    <t>963709</t>
  </si>
  <si>
    <t>FELISIA</t>
  </si>
  <si>
    <t>963713</t>
  </si>
  <si>
    <t>MOCH. ALVAN SE</t>
  </si>
  <si>
    <t>963721</t>
  </si>
  <si>
    <t>ENDANG PURWANINGSIH</t>
  </si>
  <si>
    <t>963723</t>
  </si>
  <si>
    <t>JULI</t>
  </si>
  <si>
    <t>963888</t>
  </si>
  <si>
    <t>BARFITTO</t>
  </si>
  <si>
    <t>SEDLYWATI</t>
  </si>
  <si>
    <t>FIFIE TJONDRO</t>
  </si>
  <si>
    <t>970067</t>
  </si>
  <si>
    <t>EMMA MARIA</t>
  </si>
  <si>
    <t>SULIANI LIMINTO</t>
  </si>
  <si>
    <t>970190</t>
  </si>
  <si>
    <t>ROSMAWATI R</t>
  </si>
  <si>
    <t>ANNA REKASARI</t>
  </si>
  <si>
    <t>JUNITA REBIKA WADJA</t>
  </si>
  <si>
    <t>970654</t>
  </si>
  <si>
    <t>DIDI RUSLI</t>
  </si>
  <si>
    <t>970664</t>
  </si>
  <si>
    <t>WINARTO</t>
  </si>
  <si>
    <t>970675</t>
  </si>
  <si>
    <t>JONY YACOBUS</t>
  </si>
  <si>
    <t>970677</t>
  </si>
  <si>
    <t>HERU TANASAPUTERA</t>
  </si>
  <si>
    <t>970825</t>
  </si>
  <si>
    <t>VIVA CHANDRA</t>
  </si>
  <si>
    <t>971005</t>
  </si>
  <si>
    <t>NIENIEK SRI RAHAYU</t>
  </si>
  <si>
    <t>WILLY JOKO</t>
  </si>
  <si>
    <t>971137</t>
  </si>
  <si>
    <t>IWAN</t>
  </si>
  <si>
    <t>SOLIKHATI</t>
  </si>
  <si>
    <t>971238</t>
  </si>
  <si>
    <t>DHALIANA</t>
  </si>
  <si>
    <t>DWI ARTANTRI</t>
  </si>
  <si>
    <t>971508</t>
  </si>
  <si>
    <t>ROSALINE CHANDRA</t>
  </si>
  <si>
    <t>971698</t>
  </si>
  <si>
    <t>ENDAH JULIATI</t>
  </si>
  <si>
    <t>971702</t>
  </si>
  <si>
    <t>MICHELSEN</t>
  </si>
  <si>
    <t>971755</t>
  </si>
  <si>
    <t>LINA GUINARTO</t>
  </si>
  <si>
    <t>SISWI DAMAYANTI</t>
  </si>
  <si>
    <t>INGE SUPROBO</t>
  </si>
  <si>
    <t>972131</t>
  </si>
  <si>
    <t>EFI SUHERMAN</t>
  </si>
  <si>
    <t>SUSY YANTI SIMANJUNTAK</t>
  </si>
  <si>
    <t>972264</t>
  </si>
  <si>
    <t>ENDANG CHANDRA DEWI</t>
  </si>
  <si>
    <t>972608</t>
  </si>
  <si>
    <t>INA SUGIARTI</t>
  </si>
  <si>
    <t>YULI FARINA DEWI</t>
  </si>
  <si>
    <t>973034</t>
  </si>
  <si>
    <t>DIAN PRATIWI</t>
  </si>
  <si>
    <t>LENY TANDRA ARMAN</t>
  </si>
  <si>
    <t>973133</t>
  </si>
  <si>
    <t>TITIN HERNANIK</t>
  </si>
  <si>
    <t>WIWIK FENILINDAWATI</t>
  </si>
  <si>
    <t>973163</t>
  </si>
  <si>
    <t>TJATUR IDA H S</t>
  </si>
  <si>
    <t>DJUWADI</t>
  </si>
  <si>
    <t>RIYANTI WULANDARI</t>
  </si>
  <si>
    <t>973200</t>
  </si>
  <si>
    <t>ANGELIKA</t>
  </si>
  <si>
    <t>NINA</t>
  </si>
  <si>
    <t>SHIERLY</t>
  </si>
  <si>
    <t>WAHYU UTOMO</t>
  </si>
  <si>
    <t>TRI MURTININGSIH</t>
  </si>
  <si>
    <t>973270</t>
  </si>
  <si>
    <t>NOVITASARI</t>
  </si>
  <si>
    <t>973336</t>
  </si>
  <si>
    <t>FANNY</t>
  </si>
  <si>
    <t>ANDRE BAGUS S</t>
  </si>
  <si>
    <t>PRASETYO MAHANANI</t>
  </si>
  <si>
    <t>ASTERIA ANDRI</t>
  </si>
  <si>
    <t>973623</t>
  </si>
  <si>
    <t>SENG HUAT</t>
  </si>
  <si>
    <t>CHARLI CINDERELA</t>
  </si>
  <si>
    <t>973687</t>
  </si>
  <si>
    <t>GANI</t>
  </si>
  <si>
    <t>973761</t>
  </si>
  <si>
    <t>VELLIE WIDIONO</t>
  </si>
  <si>
    <t>VERY MARDA JONIWATI</t>
  </si>
  <si>
    <t>973845</t>
  </si>
  <si>
    <t>YAP TJUAN KIM</t>
  </si>
  <si>
    <t>JO KUI PU</t>
  </si>
  <si>
    <t>973875</t>
  </si>
  <si>
    <t>IN ANGGRAINI</t>
  </si>
  <si>
    <t>974015</t>
  </si>
  <si>
    <t>FIFY SOEHENDRA</t>
  </si>
  <si>
    <t>HENDRA YAP</t>
  </si>
  <si>
    <t>ARIS WIDAGDO</t>
  </si>
  <si>
    <t>TONY CH TOWOLIU</t>
  </si>
  <si>
    <t>KRISTIN DENNI</t>
  </si>
  <si>
    <t xml:space="preserve">YUDHA AGUS </t>
  </si>
  <si>
    <t>EDDY SUWIGNYO</t>
  </si>
  <si>
    <t>974229</t>
  </si>
  <si>
    <t>DENNY SINATRA</t>
  </si>
  <si>
    <t>974408</t>
  </si>
  <si>
    <t xml:space="preserve">HANMZAH </t>
  </si>
  <si>
    <t>MAYA DEWI</t>
  </si>
  <si>
    <t>974632</t>
  </si>
  <si>
    <t>THIO MOY LIAN</t>
  </si>
  <si>
    <t>974731</t>
  </si>
  <si>
    <t>LEONORA</t>
  </si>
  <si>
    <t>HANDOKO SOETIONO</t>
  </si>
  <si>
    <t>DAVID LAMONGI</t>
  </si>
  <si>
    <t>975130</t>
  </si>
  <si>
    <t>ENDANG RESTU WINARSIH</t>
  </si>
  <si>
    <t>LILIK SETYOWATI</t>
  </si>
  <si>
    <t>WURI WAHJU UTAMI</t>
  </si>
  <si>
    <t>FIFI YULIA H</t>
  </si>
  <si>
    <t>PEDRO S</t>
  </si>
  <si>
    <t>NURIL LISANA</t>
  </si>
  <si>
    <t>HENY RUSDIANA</t>
  </si>
  <si>
    <t>FEMMY RAMONA LEMAN</t>
  </si>
  <si>
    <t>DOMINNGUS SENONG</t>
  </si>
  <si>
    <t>AGUSTINA SUSANTI</t>
  </si>
  <si>
    <t>SONJA E I P</t>
  </si>
  <si>
    <t>976608</t>
  </si>
  <si>
    <t>RUDI HANDOKO</t>
  </si>
  <si>
    <t>977398</t>
  </si>
  <si>
    <t>DJOKO SOELISTIJO</t>
  </si>
  <si>
    <t>SANDRA KARTIKA</t>
  </si>
  <si>
    <t>ANUGERAHWATI</t>
  </si>
  <si>
    <t>DORIS TJITARSO</t>
  </si>
  <si>
    <t>990578</t>
  </si>
  <si>
    <t>Jumlah</t>
  </si>
  <si>
    <t>NB : Jumlah debet pinjaman belanja Toko OMI  tgl 1 Maret- 16 Maret 2018 Sebesar Rp.18,835.000</t>
  </si>
  <si>
    <t>PENJUALAN NUGGET</t>
  </si>
  <si>
    <t>VERY MARDA J</t>
  </si>
  <si>
    <t>963176</t>
  </si>
  <si>
    <t>MURIYANTI  HARTINI</t>
  </si>
  <si>
    <t xml:space="preserve">JUNITA REBIKA </t>
  </si>
  <si>
    <t>DJOKO PRIYO</t>
  </si>
  <si>
    <t>WIWID W</t>
  </si>
  <si>
    <t>SULIS SETIYANI</t>
  </si>
  <si>
    <t>SUSWANTINA</t>
  </si>
  <si>
    <t>RIYANTI W</t>
  </si>
  <si>
    <t xml:space="preserve">WASIS </t>
  </si>
  <si>
    <t>PRIANTONO S</t>
  </si>
  <si>
    <t>TM DJU NAIDI</t>
  </si>
  <si>
    <t>M.NAWARI</t>
  </si>
  <si>
    <t>HENRY SETYO</t>
  </si>
  <si>
    <t>LILIK S</t>
  </si>
  <si>
    <t>ASTERIA A</t>
  </si>
  <si>
    <t>P. HERRY</t>
  </si>
  <si>
    <t>SOLIHKATI</t>
  </si>
  <si>
    <t>ENDANG M</t>
  </si>
  <si>
    <t>ENDANG P</t>
  </si>
  <si>
    <t>MEIFA</t>
  </si>
  <si>
    <t>NUR LAILA</t>
  </si>
  <si>
    <t>SUGENG P</t>
  </si>
  <si>
    <t>KRISTEN DENNI</t>
  </si>
  <si>
    <t>DAVID L</t>
  </si>
  <si>
    <t>ARIANI P</t>
  </si>
  <si>
    <t>ONG LI LIE</t>
  </si>
  <si>
    <t>HERRY W</t>
  </si>
  <si>
    <t>DIAH W</t>
  </si>
  <si>
    <t xml:space="preserve">M.B.KRITI </t>
  </si>
  <si>
    <t>Ni Made S</t>
  </si>
  <si>
    <t>Henny R</t>
  </si>
  <si>
    <t>DIAN</t>
  </si>
  <si>
    <t>053465</t>
  </si>
  <si>
    <t>TOTAL</t>
  </si>
  <si>
    <t>NB : Jumlah debet pinjaman  Penjualan Nuget tgl 1 Maret-16 Maret 2018 Sebesar Rp.1,246.000,-</t>
  </si>
  <si>
    <t>Surabaya,19 Maret 2018</t>
  </si>
  <si>
    <t xml:space="preserve">Pembuat,             </t>
  </si>
  <si>
    <t xml:space="preserve">Irmala Y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</si>
</sst>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_(* #,##0.00_);_(* \(#,##0.00\);_(* \-??_);_(@_)"/>
    <numFmt numFmtId="165" formatCode="[$-409]dd\-mmm\-yy;@"/>
    <numFmt numFmtId="166" formatCode="_(* #,##0_);_(* \(#,##0\);_(* \-??_);_(@_)"/>
    <numFmt numFmtId="167" formatCode="#,##0.00\ ;&quot; (&quot;#,##0.00\);&quot; -&quot;#\ ;@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0" fontId="1" fillId="0" borderId="0"/>
    <xf numFmtId="0" fontId="1" fillId="0" borderId="0"/>
  </cellStyleXfs>
  <cellXfs count="46">
    <xf numFmtId="0" fontId="0" fillId="0" borderId="0" xfId="0"/>
    <xf numFmtId="0" fontId="2" fillId="2" borderId="0" xfId="3" applyFont="1" applyFill="1" applyAlignment="1"/>
    <xf numFmtId="0" fontId="2" fillId="2" borderId="0" xfId="3" applyFont="1" applyFill="1"/>
    <xf numFmtId="3" fontId="2" fillId="2" borderId="0" xfId="3" applyNumberFormat="1" applyFont="1" applyFill="1"/>
    <xf numFmtId="0" fontId="3" fillId="2" borderId="0" xfId="0" applyFont="1" applyFill="1"/>
    <xf numFmtId="0" fontId="2" fillId="3" borderId="0" xfId="3" applyFont="1" applyFill="1" applyAlignment="1"/>
    <xf numFmtId="0" fontId="2" fillId="3" borderId="0" xfId="3" applyFont="1" applyFill="1"/>
    <xf numFmtId="3" fontId="2" fillId="3" borderId="0" xfId="3" applyNumberFormat="1" applyFont="1" applyFill="1"/>
    <xf numFmtId="0" fontId="3" fillId="2" borderId="0" xfId="0" applyFont="1" applyFill="1" applyAlignment="1">
      <alignment horizontal="center"/>
    </xf>
    <xf numFmtId="3" fontId="3" fillId="2" borderId="0" xfId="3" applyNumberFormat="1" applyFont="1" applyFill="1"/>
    <xf numFmtId="0" fontId="3" fillId="2" borderId="1" xfId="3" applyFont="1" applyFill="1" applyBorder="1" applyAlignment="1">
      <alignment horizontal="center"/>
    </xf>
    <xf numFmtId="165" fontId="3" fillId="2" borderId="3" xfId="3" applyNumberFormat="1" applyFont="1" applyFill="1" applyBorder="1" applyAlignment="1">
      <alignment horizontal="center"/>
    </xf>
    <xf numFmtId="166" fontId="3" fillId="2" borderId="1" xfId="2" applyNumberFormat="1" applyFont="1" applyFill="1" applyBorder="1" applyAlignment="1" applyProtection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3" xfId="3" applyFont="1" applyFill="1" applyBorder="1"/>
    <xf numFmtId="3" fontId="3" fillId="2" borderId="3" xfId="3" applyNumberFormat="1" applyFont="1" applyFill="1" applyBorder="1" applyAlignment="1">
      <alignment horizontal="center"/>
    </xf>
    <xf numFmtId="3" fontId="3" fillId="2" borderId="3" xfId="0" applyNumberFormat="1" applyFont="1" applyFill="1" applyBorder="1"/>
    <xf numFmtId="4" fontId="3" fillId="2" borderId="2" xfId="3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center"/>
    </xf>
    <xf numFmtId="0" fontId="3" fillId="2" borderId="3" xfId="3" quotePrefix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3" xfId="3" quotePrefix="1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right"/>
    </xf>
    <xf numFmtId="3" fontId="3" fillId="2" borderId="3" xfId="2" applyNumberFormat="1" applyFont="1" applyFill="1" applyBorder="1" applyAlignment="1" applyProtection="1">
      <alignment horizontal="center"/>
    </xf>
    <xf numFmtId="0" fontId="3" fillId="2" borderId="2" xfId="3" applyFont="1" applyFill="1" applyBorder="1"/>
    <xf numFmtId="3" fontId="3" fillId="2" borderId="2" xfId="3" applyNumberFormat="1" applyFont="1" applyFill="1" applyBorder="1"/>
    <xf numFmtId="167" fontId="3" fillId="2" borderId="2" xfId="2" applyNumberFormat="1" applyFont="1" applyFill="1" applyBorder="1" applyAlignment="1" applyProtection="1">
      <alignment horizontal="right"/>
    </xf>
    <xf numFmtId="0" fontId="3" fillId="2" borderId="4" xfId="3" applyFont="1" applyFill="1" applyBorder="1" applyAlignment="1">
      <alignment horizontal="center"/>
    </xf>
    <xf numFmtId="15" fontId="3" fillId="2" borderId="0" xfId="3" applyNumberFormat="1" applyFont="1" applyFill="1" applyBorder="1" applyAlignment="1">
      <alignment horizontal="left"/>
    </xf>
    <xf numFmtId="4" fontId="3" fillId="2" borderId="0" xfId="3" applyNumberFormat="1" applyFont="1" applyFill="1" applyBorder="1"/>
    <xf numFmtId="3" fontId="3" fillId="2" borderId="0" xfId="3" applyNumberFormat="1" applyFont="1" applyFill="1" applyBorder="1"/>
    <xf numFmtId="15" fontId="3" fillId="2" borderId="0" xfId="3" applyNumberFormat="1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3" fillId="2" borderId="0" xfId="3" applyFont="1" applyFill="1"/>
    <xf numFmtId="0" fontId="4" fillId="2" borderId="0" xfId="0" applyFont="1" applyFill="1"/>
    <xf numFmtId="3" fontId="4" fillId="2" borderId="0" xfId="3" applyNumberFormat="1" applyFont="1" applyFill="1"/>
    <xf numFmtId="0" fontId="4" fillId="2" borderId="0" xfId="3" applyFont="1" applyFill="1" applyAlignment="1">
      <alignment horizontal="left"/>
    </xf>
    <xf numFmtId="0" fontId="4" fillId="2" borderId="0" xfId="3" applyFont="1" applyFill="1"/>
    <xf numFmtId="3" fontId="3" fillId="2" borderId="2" xfId="3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 applyProtection="1">
      <alignment horizontal="center"/>
    </xf>
    <xf numFmtId="3" fontId="3" fillId="2" borderId="3" xfId="3" applyNumberFormat="1" applyFont="1" applyFill="1" applyBorder="1"/>
    <xf numFmtId="41" fontId="3" fillId="2" borderId="3" xfId="3" applyNumberFormat="1" applyFont="1" applyFill="1" applyBorder="1"/>
    <xf numFmtId="3" fontId="5" fillId="2" borderId="3" xfId="3" applyNumberFormat="1" applyFont="1" applyFill="1" applyBorder="1"/>
    <xf numFmtId="41" fontId="4" fillId="2" borderId="3" xfId="3" applyNumberFormat="1" applyFont="1" applyFill="1" applyBorder="1"/>
    <xf numFmtId="0" fontId="3" fillId="2" borderId="0" xfId="3" applyFont="1" applyFill="1" applyBorder="1"/>
  </cellXfs>
  <cellStyles count="5">
    <cellStyle name="Comma 2" xfId="2"/>
    <cellStyle name="Excel Built-in Normal" xfId="3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8"/>
  <sheetViews>
    <sheetView tabSelected="1" workbookViewId="0">
      <selection activeCell="A4" sqref="A4"/>
    </sheetView>
  </sheetViews>
  <sheetFormatPr defaultRowHeight="15.75" x14ac:dyDescent="0.25"/>
  <cols>
    <col min="1" max="1" width="9.140625" style="4"/>
    <col min="2" max="2" width="26.7109375" style="4" customWidth="1"/>
    <col min="3" max="3" width="9.140625" style="4"/>
    <col min="4" max="15" width="10.7109375" style="4" customWidth="1"/>
    <col min="16" max="16" width="11.7109375" style="4" customWidth="1"/>
    <col min="17" max="17" width="21.5703125" style="4" customWidth="1"/>
    <col min="18" max="16384" width="9.140625" style="4"/>
  </cols>
  <sheetData>
    <row r="1" spans="1:19" x14ac:dyDescent="0.25">
      <c r="A1" s="1" t="s">
        <v>12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9" x14ac:dyDescent="0.25">
      <c r="A2" s="1" t="s">
        <v>13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s">
        <v>14</v>
      </c>
    </row>
    <row r="3" spans="1:19" x14ac:dyDescent="0.25">
      <c r="A3" s="5" t="s">
        <v>15</v>
      </c>
      <c r="B3" s="6"/>
      <c r="C3" s="6"/>
      <c r="D3" s="7"/>
      <c r="E3" s="7" t="s">
        <v>16</v>
      </c>
      <c r="F3" s="7"/>
      <c r="G3" s="7"/>
      <c r="H3" s="7"/>
      <c r="I3" s="7"/>
      <c r="J3" s="7"/>
      <c r="K3" s="7"/>
      <c r="L3" s="7"/>
      <c r="M3" s="7"/>
      <c r="N3" s="7"/>
      <c r="O3" s="7"/>
    </row>
    <row r="4" spans="1:19" x14ac:dyDescent="0.25">
      <c r="A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9" x14ac:dyDescent="0.25">
      <c r="A5" s="10" t="s">
        <v>17</v>
      </c>
      <c r="B5" s="10" t="s">
        <v>0</v>
      </c>
      <c r="C5" s="10" t="s">
        <v>1</v>
      </c>
      <c r="D5" s="11">
        <v>43160</v>
      </c>
      <c r="E5" s="11">
        <v>43161</v>
      </c>
      <c r="F5" s="11">
        <v>43164</v>
      </c>
      <c r="G5" s="11">
        <v>43165</v>
      </c>
      <c r="H5" s="11">
        <v>43166</v>
      </c>
      <c r="I5" s="11">
        <v>43167</v>
      </c>
      <c r="J5" s="11">
        <v>43168</v>
      </c>
      <c r="K5" s="11">
        <v>43171</v>
      </c>
      <c r="L5" s="11">
        <v>43172</v>
      </c>
      <c r="M5" s="11">
        <v>43173</v>
      </c>
      <c r="N5" s="11">
        <v>43174</v>
      </c>
      <c r="O5" s="11">
        <v>43175</v>
      </c>
      <c r="P5" s="12" t="s">
        <v>2</v>
      </c>
      <c r="Q5" s="10" t="s">
        <v>18</v>
      </c>
      <c r="R5" s="10" t="s">
        <v>3</v>
      </c>
      <c r="S5" s="10" t="s">
        <v>19</v>
      </c>
    </row>
    <row r="6" spans="1:19" x14ac:dyDescent="0.25">
      <c r="A6" s="13"/>
      <c r="B6" s="13"/>
      <c r="C6" s="13"/>
      <c r="D6" s="11" t="s">
        <v>14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3"/>
      <c r="R6" s="13" t="s">
        <v>4</v>
      </c>
      <c r="S6" s="13"/>
    </row>
    <row r="7" spans="1:19" x14ac:dyDescent="0.25">
      <c r="A7" s="14">
        <v>1</v>
      </c>
      <c r="B7" s="15" t="s">
        <v>20</v>
      </c>
      <c r="C7" s="14" t="s">
        <v>21</v>
      </c>
      <c r="D7" s="16"/>
      <c r="E7" s="16"/>
      <c r="F7" s="16"/>
      <c r="G7" s="16">
        <v>52000</v>
      </c>
      <c r="H7" s="16"/>
      <c r="I7" s="16"/>
      <c r="J7" s="16"/>
      <c r="K7" s="16"/>
      <c r="L7" s="16"/>
      <c r="M7" s="16"/>
      <c r="N7" s="16"/>
      <c r="O7" s="16"/>
      <c r="P7" s="17">
        <f t="shared" ref="P7:P70" si="0">SUM(D7:O7)</f>
        <v>52000</v>
      </c>
      <c r="Q7" s="18" t="s">
        <v>22</v>
      </c>
      <c r="R7" s="19"/>
      <c r="S7" s="19"/>
    </row>
    <row r="8" spans="1:19" x14ac:dyDescent="0.25">
      <c r="A8" s="14">
        <v>2</v>
      </c>
      <c r="B8" s="15" t="s">
        <v>23</v>
      </c>
      <c r="C8" s="20" t="s">
        <v>24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7">
        <f t="shared" si="0"/>
        <v>0</v>
      </c>
      <c r="Q8" s="18" t="s">
        <v>22</v>
      </c>
      <c r="R8" s="19"/>
      <c r="S8" s="19"/>
    </row>
    <row r="9" spans="1:19" x14ac:dyDescent="0.25">
      <c r="A9" s="14">
        <v>3</v>
      </c>
      <c r="B9" s="15" t="s">
        <v>25</v>
      </c>
      <c r="C9" s="20" t="s">
        <v>26</v>
      </c>
      <c r="D9" s="16">
        <v>13000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7">
        <f t="shared" si="0"/>
        <v>13000</v>
      </c>
      <c r="Q9" s="18" t="s">
        <v>22</v>
      </c>
      <c r="R9" s="19"/>
      <c r="S9" s="19"/>
    </row>
    <row r="10" spans="1:19" x14ac:dyDescent="0.25">
      <c r="A10" s="14">
        <v>4</v>
      </c>
      <c r="B10" s="15" t="s">
        <v>27</v>
      </c>
      <c r="C10" s="20" t="s">
        <v>28</v>
      </c>
      <c r="D10" s="16">
        <v>26900</v>
      </c>
      <c r="E10" s="16"/>
      <c r="F10" s="16"/>
      <c r="G10" s="16"/>
      <c r="H10" s="16"/>
      <c r="I10" s="16">
        <v>18500</v>
      </c>
      <c r="J10" s="16"/>
      <c r="K10" s="16"/>
      <c r="L10" s="16"/>
      <c r="M10" s="16"/>
      <c r="N10" s="16"/>
      <c r="O10" s="16"/>
      <c r="P10" s="17">
        <f t="shared" si="0"/>
        <v>45400</v>
      </c>
      <c r="Q10" s="18" t="s">
        <v>22</v>
      </c>
      <c r="R10" s="19"/>
      <c r="S10" s="19"/>
    </row>
    <row r="11" spans="1:19" x14ac:dyDescent="0.25">
      <c r="A11" s="14">
        <v>5</v>
      </c>
      <c r="B11" s="15" t="s">
        <v>29</v>
      </c>
      <c r="C11" s="20" t="s">
        <v>30</v>
      </c>
      <c r="D11" s="16"/>
      <c r="E11" s="16"/>
      <c r="F11" s="16">
        <v>22500</v>
      </c>
      <c r="G11" s="16"/>
      <c r="H11" s="16"/>
      <c r="I11" s="16">
        <v>34000</v>
      </c>
      <c r="J11" s="16"/>
      <c r="K11" s="16"/>
      <c r="L11" s="16"/>
      <c r="M11" s="16"/>
      <c r="N11" s="16"/>
      <c r="O11" s="16"/>
      <c r="P11" s="17">
        <f t="shared" si="0"/>
        <v>56500</v>
      </c>
      <c r="Q11" s="18" t="s">
        <v>22</v>
      </c>
      <c r="R11" s="19"/>
      <c r="S11" s="19"/>
    </row>
    <row r="12" spans="1:19" x14ac:dyDescent="0.25">
      <c r="A12" s="14">
        <v>6</v>
      </c>
      <c r="B12" s="15" t="s">
        <v>31</v>
      </c>
      <c r="C12" s="14" t="s">
        <v>32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>
        <f t="shared" si="0"/>
        <v>0</v>
      </c>
      <c r="Q12" s="18" t="s">
        <v>22</v>
      </c>
      <c r="R12" s="19"/>
      <c r="S12" s="19"/>
    </row>
    <row r="13" spans="1:19" x14ac:dyDescent="0.25">
      <c r="A13" s="14">
        <v>7</v>
      </c>
      <c r="B13" s="15" t="s">
        <v>33</v>
      </c>
      <c r="C13" s="14" t="s">
        <v>34</v>
      </c>
      <c r="D13" s="16"/>
      <c r="E13" s="16"/>
      <c r="F13" s="16"/>
      <c r="G13" s="16"/>
      <c r="H13" s="16"/>
      <c r="I13" s="16">
        <f>44300-4150</f>
        <v>40150</v>
      </c>
      <c r="J13" s="16"/>
      <c r="K13" s="16"/>
      <c r="L13" s="16"/>
      <c r="M13" s="16"/>
      <c r="N13" s="16"/>
      <c r="O13" s="16"/>
      <c r="P13" s="17">
        <f t="shared" si="0"/>
        <v>40150</v>
      </c>
      <c r="Q13" s="18" t="s">
        <v>22</v>
      </c>
      <c r="R13" s="19"/>
      <c r="S13" s="19"/>
    </row>
    <row r="14" spans="1:19" x14ac:dyDescent="0.25">
      <c r="A14" s="14">
        <v>8</v>
      </c>
      <c r="B14" s="15" t="s">
        <v>35</v>
      </c>
      <c r="C14" s="14" t="s">
        <v>36</v>
      </c>
      <c r="D14" s="16">
        <f>70600-300</f>
        <v>70300</v>
      </c>
      <c r="E14" s="16"/>
      <c r="F14" s="16">
        <v>38200</v>
      </c>
      <c r="G14" s="16">
        <v>24500</v>
      </c>
      <c r="H14" s="16"/>
      <c r="I14" s="16">
        <v>34700</v>
      </c>
      <c r="J14" s="16"/>
      <c r="K14" s="16"/>
      <c r="L14" s="16">
        <v>48000</v>
      </c>
      <c r="M14" s="16"/>
      <c r="N14" s="16"/>
      <c r="O14" s="16"/>
      <c r="P14" s="17">
        <f t="shared" si="0"/>
        <v>215700</v>
      </c>
      <c r="Q14" s="18" t="s">
        <v>22</v>
      </c>
      <c r="R14" s="19"/>
      <c r="S14" s="19"/>
    </row>
    <row r="15" spans="1:19" x14ac:dyDescent="0.25">
      <c r="A15" s="14">
        <v>9</v>
      </c>
      <c r="B15" s="15" t="s">
        <v>37</v>
      </c>
      <c r="C15" s="20" t="s">
        <v>38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>
        <f t="shared" si="0"/>
        <v>0</v>
      </c>
      <c r="Q15" s="18" t="s">
        <v>22</v>
      </c>
      <c r="R15" s="19"/>
      <c r="S15" s="19"/>
    </row>
    <row r="16" spans="1:19" x14ac:dyDescent="0.25">
      <c r="A16" s="14">
        <v>10</v>
      </c>
      <c r="B16" s="15" t="s">
        <v>39</v>
      </c>
      <c r="C16" s="20" t="s">
        <v>40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7">
        <f t="shared" si="0"/>
        <v>0</v>
      </c>
      <c r="Q16" s="18" t="s">
        <v>22</v>
      </c>
      <c r="R16" s="19"/>
      <c r="S16" s="19"/>
    </row>
    <row r="17" spans="1:19" x14ac:dyDescent="0.25">
      <c r="A17" s="14">
        <v>11</v>
      </c>
      <c r="B17" s="15" t="s">
        <v>41</v>
      </c>
      <c r="C17" s="20" t="s">
        <v>42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7">
        <f t="shared" si="0"/>
        <v>0</v>
      </c>
      <c r="Q17" s="18" t="s">
        <v>22</v>
      </c>
      <c r="R17" s="19"/>
      <c r="S17" s="19"/>
    </row>
    <row r="18" spans="1:19" x14ac:dyDescent="0.25">
      <c r="A18" s="14">
        <v>12</v>
      </c>
      <c r="B18" s="15" t="s">
        <v>43</v>
      </c>
      <c r="C18" s="14" t="s">
        <v>44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>
        <f t="shared" si="0"/>
        <v>0</v>
      </c>
      <c r="Q18" s="18" t="s">
        <v>22</v>
      </c>
      <c r="R18" s="19"/>
      <c r="S18" s="19"/>
    </row>
    <row r="19" spans="1:19" x14ac:dyDescent="0.25">
      <c r="A19" s="14">
        <v>13</v>
      </c>
      <c r="B19" s="15" t="s">
        <v>45</v>
      </c>
      <c r="C19" s="14" t="s">
        <v>46</v>
      </c>
      <c r="D19" s="16"/>
      <c r="E19" s="16"/>
      <c r="F19" s="16"/>
      <c r="G19" s="16"/>
      <c r="H19" s="16"/>
      <c r="I19" s="16"/>
      <c r="J19" s="16"/>
      <c r="K19" s="16"/>
      <c r="L19" s="16"/>
      <c r="M19" s="16">
        <v>83500</v>
      </c>
      <c r="N19" s="16"/>
      <c r="O19" s="16">
        <v>38400</v>
      </c>
      <c r="P19" s="17">
        <f t="shared" si="0"/>
        <v>121900</v>
      </c>
      <c r="Q19" s="18" t="s">
        <v>22</v>
      </c>
      <c r="R19" s="19"/>
      <c r="S19" s="19"/>
    </row>
    <row r="20" spans="1:19" x14ac:dyDescent="0.25">
      <c r="A20" s="14">
        <v>14</v>
      </c>
      <c r="B20" s="15" t="s">
        <v>47</v>
      </c>
      <c r="C20" s="20" t="s">
        <v>48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>
        <f t="shared" si="0"/>
        <v>0</v>
      </c>
      <c r="Q20" s="18" t="s">
        <v>22</v>
      </c>
      <c r="R20" s="19"/>
      <c r="S20" s="19"/>
    </row>
    <row r="21" spans="1:19" x14ac:dyDescent="0.25">
      <c r="A21" s="14">
        <v>15</v>
      </c>
      <c r="B21" s="15" t="s">
        <v>49</v>
      </c>
      <c r="C21" s="14" t="s">
        <v>50</v>
      </c>
      <c r="D21" s="16">
        <v>67300</v>
      </c>
      <c r="E21" s="16">
        <v>15400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>
        <f t="shared" si="0"/>
        <v>82700</v>
      </c>
      <c r="Q21" s="18" t="s">
        <v>22</v>
      </c>
      <c r="R21" s="19"/>
      <c r="S21" s="19"/>
    </row>
    <row r="22" spans="1:19" x14ac:dyDescent="0.25">
      <c r="A22" s="14">
        <v>16</v>
      </c>
      <c r="B22" s="15" t="s">
        <v>51</v>
      </c>
      <c r="C22" s="14" t="s">
        <v>52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>
        <f>58500-600</f>
        <v>57900</v>
      </c>
      <c r="P22" s="17">
        <f t="shared" si="0"/>
        <v>57900</v>
      </c>
      <c r="Q22" s="18" t="s">
        <v>22</v>
      </c>
      <c r="R22" s="19"/>
      <c r="S22" s="19"/>
    </row>
    <row r="23" spans="1:19" x14ac:dyDescent="0.25">
      <c r="A23" s="14">
        <v>17</v>
      </c>
      <c r="B23" s="15" t="s">
        <v>53</v>
      </c>
      <c r="C23" s="14" t="s">
        <v>54</v>
      </c>
      <c r="D23" s="16">
        <f>80250-8150</f>
        <v>72100</v>
      </c>
      <c r="E23" s="16"/>
      <c r="F23" s="16"/>
      <c r="G23" s="16">
        <f>96000-3000</f>
        <v>93000</v>
      </c>
      <c r="H23" s="16"/>
      <c r="I23" s="16">
        <f>40900-7700</f>
        <v>33200</v>
      </c>
      <c r="J23" s="16"/>
      <c r="K23" s="16">
        <f>72200-5650</f>
        <v>66550</v>
      </c>
      <c r="L23" s="16"/>
      <c r="M23" s="16"/>
      <c r="N23" s="16"/>
      <c r="O23" s="16"/>
      <c r="P23" s="17">
        <f t="shared" si="0"/>
        <v>264850</v>
      </c>
      <c r="Q23" s="18" t="s">
        <v>22</v>
      </c>
      <c r="R23" s="19"/>
      <c r="S23" s="19"/>
    </row>
    <row r="24" spans="1:19" x14ac:dyDescent="0.25">
      <c r="A24" s="14">
        <v>18</v>
      </c>
      <c r="B24" s="15" t="s">
        <v>55</v>
      </c>
      <c r="C24" s="14" t="s">
        <v>56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7">
        <f t="shared" si="0"/>
        <v>0</v>
      </c>
      <c r="Q24" s="18" t="s">
        <v>22</v>
      </c>
      <c r="R24" s="19"/>
      <c r="S24" s="19"/>
    </row>
    <row r="25" spans="1:19" x14ac:dyDescent="0.25">
      <c r="A25" s="14">
        <v>19</v>
      </c>
      <c r="B25" s="15" t="s">
        <v>57</v>
      </c>
      <c r="C25" s="20" t="s">
        <v>58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>
        <f t="shared" si="0"/>
        <v>0</v>
      </c>
      <c r="Q25" s="18" t="s">
        <v>22</v>
      </c>
      <c r="R25" s="19"/>
      <c r="S25" s="19"/>
    </row>
    <row r="26" spans="1:19" x14ac:dyDescent="0.25">
      <c r="A26" s="14">
        <v>20</v>
      </c>
      <c r="B26" s="15" t="s">
        <v>59</v>
      </c>
      <c r="C26" s="20" t="s">
        <v>60</v>
      </c>
      <c r="D26" s="16">
        <f>69100+100000+3000+96000</f>
        <v>268100</v>
      </c>
      <c r="E26" s="16"/>
      <c r="F26" s="16"/>
      <c r="G26" s="16"/>
      <c r="H26" s="16"/>
      <c r="I26" s="16"/>
      <c r="J26" s="16"/>
      <c r="K26" s="16"/>
      <c r="L26" s="16"/>
      <c r="M26" s="16"/>
      <c r="N26" s="16">
        <f>3900-150+251600</f>
        <v>255350</v>
      </c>
      <c r="O26" s="16"/>
      <c r="P26" s="17">
        <f t="shared" si="0"/>
        <v>523450</v>
      </c>
      <c r="Q26" s="18" t="s">
        <v>22</v>
      </c>
      <c r="R26" s="19"/>
      <c r="S26" s="19"/>
    </row>
    <row r="27" spans="1:19" x14ac:dyDescent="0.25">
      <c r="A27" s="14">
        <v>21</v>
      </c>
      <c r="B27" s="15" t="s">
        <v>61</v>
      </c>
      <c r="C27" s="14" t="s">
        <v>62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0"/>
        <v>0</v>
      </c>
      <c r="Q27" s="18" t="s">
        <v>22</v>
      </c>
      <c r="R27" s="19"/>
      <c r="S27" s="19"/>
    </row>
    <row r="28" spans="1:19" x14ac:dyDescent="0.25">
      <c r="A28" s="14">
        <v>22</v>
      </c>
      <c r="B28" s="15" t="s">
        <v>63</v>
      </c>
      <c r="C28" s="14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0"/>
        <v>0</v>
      </c>
      <c r="Q28" s="18" t="s">
        <v>22</v>
      </c>
      <c r="R28" s="19"/>
      <c r="S28" s="19"/>
    </row>
    <row r="29" spans="1:19" x14ac:dyDescent="0.25">
      <c r="A29" s="14">
        <v>23</v>
      </c>
      <c r="B29" s="15" t="s">
        <v>65</v>
      </c>
      <c r="C29" s="20" t="s">
        <v>66</v>
      </c>
      <c r="D29" s="16"/>
      <c r="E29" s="16"/>
      <c r="F29" s="16">
        <v>18500</v>
      </c>
      <c r="G29" s="16"/>
      <c r="H29" s="16"/>
      <c r="I29" s="16"/>
      <c r="J29" s="16">
        <v>23500</v>
      </c>
      <c r="K29" s="16"/>
      <c r="L29" s="16"/>
      <c r="M29" s="16"/>
      <c r="N29" s="16">
        <v>22500</v>
      </c>
      <c r="O29" s="16"/>
      <c r="P29" s="17">
        <f t="shared" si="0"/>
        <v>64500</v>
      </c>
      <c r="Q29" s="18" t="s">
        <v>22</v>
      </c>
      <c r="R29" s="19"/>
      <c r="S29" s="19"/>
    </row>
    <row r="30" spans="1:19" x14ac:dyDescent="0.25">
      <c r="A30" s="14">
        <v>24</v>
      </c>
      <c r="B30" s="15" t="s">
        <v>67</v>
      </c>
      <c r="C30" s="20" t="s">
        <v>68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>
        <f t="shared" si="0"/>
        <v>0</v>
      </c>
      <c r="Q30" s="18" t="s">
        <v>22</v>
      </c>
      <c r="R30" s="19"/>
      <c r="S30" s="19"/>
    </row>
    <row r="31" spans="1:19" x14ac:dyDescent="0.25">
      <c r="A31" s="14">
        <v>25</v>
      </c>
      <c r="B31" s="15" t="s">
        <v>69</v>
      </c>
      <c r="C31" s="20" t="s">
        <v>70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>
        <f t="shared" si="0"/>
        <v>0</v>
      </c>
      <c r="Q31" s="18" t="s">
        <v>22</v>
      </c>
      <c r="R31" s="19"/>
      <c r="S31" s="19"/>
    </row>
    <row r="32" spans="1:19" x14ac:dyDescent="0.25">
      <c r="A32" s="14">
        <v>26</v>
      </c>
      <c r="B32" s="15" t="s">
        <v>71</v>
      </c>
      <c r="C32" s="20" t="s">
        <v>72</v>
      </c>
      <c r="D32" s="16">
        <v>20500</v>
      </c>
      <c r="E32" s="16"/>
      <c r="F32" s="16"/>
      <c r="G32" s="16"/>
      <c r="H32" s="16"/>
      <c r="I32" s="16">
        <v>40300</v>
      </c>
      <c r="J32" s="16"/>
      <c r="K32" s="16">
        <f>24800-1000</f>
        <v>23800</v>
      </c>
      <c r="L32" s="16"/>
      <c r="M32" s="16"/>
      <c r="N32" s="16">
        <v>20500</v>
      </c>
      <c r="O32" s="16"/>
      <c r="P32" s="17">
        <f t="shared" si="0"/>
        <v>105100</v>
      </c>
      <c r="Q32" s="18" t="s">
        <v>22</v>
      </c>
      <c r="R32" s="19"/>
      <c r="S32" s="19"/>
    </row>
    <row r="33" spans="1:19" x14ac:dyDescent="0.25">
      <c r="A33" s="14">
        <v>27</v>
      </c>
      <c r="B33" s="15" t="s">
        <v>73</v>
      </c>
      <c r="C33" s="14" t="s">
        <v>74</v>
      </c>
      <c r="D33" s="16">
        <v>2500</v>
      </c>
      <c r="E33" s="16">
        <f>31200+2500</f>
        <v>33700</v>
      </c>
      <c r="F33" s="16">
        <v>2500</v>
      </c>
      <c r="G33" s="16">
        <v>3000</v>
      </c>
      <c r="H33" s="16">
        <v>2500</v>
      </c>
      <c r="I33" s="16">
        <v>3000</v>
      </c>
      <c r="J33" s="16"/>
      <c r="K33" s="16">
        <f>3000+17400</f>
        <v>20400</v>
      </c>
      <c r="L33" s="16"/>
      <c r="M33" s="16">
        <f>7000+3200-500</f>
        <v>9700</v>
      </c>
      <c r="N33" s="16">
        <f>2500+3000+4200</f>
        <v>9700</v>
      </c>
      <c r="O33" s="16"/>
      <c r="P33" s="17">
        <f t="shared" si="0"/>
        <v>87000</v>
      </c>
      <c r="Q33" s="18" t="s">
        <v>22</v>
      </c>
      <c r="R33" s="19"/>
      <c r="S33" s="19"/>
    </row>
    <row r="34" spans="1:19" x14ac:dyDescent="0.25">
      <c r="A34" s="14">
        <v>28</v>
      </c>
      <c r="B34" s="15" t="s">
        <v>75</v>
      </c>
      <c r="C34" s="14" t="s">
        <v>76</v>
      </c>
      <c r="D34" s="21"/>
      <c r="E34" s="16"/>
      <c r="F34" s="16"/>
      <c r="G34" s="16"/>
      <c r="H34" s="16"/>
      <c r="I34" s="16"/>
      <c r="J34" s="16"/>
      <c r="K34" s="16"/>
      <c r="L34" s="16">
        <v>8600</v>
      </c>
      <c r="M34" s="16"/>
      <c r="N34" s="16"/>
      <c r="O34" s="16"/>
      <c r="P34" s="17">
        <f t="shared" si="0"/>
        <v>8600</v>
      </c>
      <c r="Q34" s="18" t="s">
        <v>22</v>
      </c>
      <c r="R34" s="19"/>
      <c r="S34" s="19"/>
    </row>
    <row r="35" spans="1:19" x14ac:dyDescent="0.25">
      <c r="A35" s="14">
        <v>29</v>
      </c>
      <c r="B35" s="15" t="s">
        <v>77</v>
      </c>
      <c r="C35" s="20" t="s">
        <v>78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7">
        <f t="shared" si="0"/>
        <v>0</v>
      </c>
      <c r="Q35" s="18" t="s">
        <v>22</v>
      </c>
      <c r="R35" s="19"/>
      <c r="S35" s="19"/>
    </row>
    <row r="36" spans="1:19" x14ac:dyDescent="0.25">
      <c r="A36" s="14">
        <v>30</v>
      </c>
      <c r="B36" s="15" t="s">
        <v>79</v>
      </c>
      <c r="C36" s="14" t="s">
        <v>80</v>
      </c>
      <c r="D36" s="16"/>
      <c r="E36" s="16">
        <v>4500</v>
      </c>
      <c r="F36" s="16"/>
      <c r="G36" s="16"/>
      <c r="H36" s="16">
        <v>4500</v>
      </c>
      <c r="I36" s="16"/>
      <c r="J36" s="16">
        <f>128000-2900+16200</f>
        <v>141300</v>
      </c>
      <c r="K36" s="16">
        <v>6500</v>
      </c>
      <c r="L36" s="16">
        <f>6000+9700</f>
        <v>15700</v>
      </c>
      <c r="M36" s="16"/>
      <c r="N36" s="16">
        <v>9500</v>
      </c>
      <c r="O36" s="16"/>
      <c r="P36" s="17">
        <f t="shared" si="0"/>
        <v>182000</v>
      </c>
      <c r="Q36" s="18" t="s">
        <v>22</v>
      </c>
      <c r="R36" s="19"/>
      <c r="S36" s="19"/>
    </row>
    <row r="37" spans="1:19" x14ac:dyDescent="0.25">
      <c r="A37" s="14">
        <v>31</v>
      </c>
      <c r="B37" s="15" t="s">
        <v>81</v>
      </c>
      <c r="C37" s="20" t="s">
        <v>82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7">
        <f t="shared" si="0"/>
        <v>0</v>
      </c>
      <c r="Q37" s="18" t="s">
        <v>22</v>
      </c>
      <c r="R37" s="19"/>
      <c r="S37" s="19"/>
    </row>
    <row r="38" spans="1:19" x14ac:dyDescent="0.25">
      <c r="A38" s="14">
        <v>32</v>
      </c>
      <c r="B38" s="15" t="s">
        <v>83</v>
      </c>
      <c r="C38" s="20" t="s">
        <v>84</v>
      </c>
      <c r="D38" s="16"/>
      <c r="E38" s="16"/>
      <c r="F38" s="16"/>
      <c r="G38" s="16">
        <f>128500-4000</f>
        <v>124500</v>
      </c>
      <c r="H38" s="16"/>
      <c r="I38" s="16"/>
      <c r="J38" s="16"/>
      <c r="K38" s="16"/>
      <c r="L38" s="16">
        <v>50500</v>
      </c>
      <c r="M38" s="16"/>
      <c r="N38" s="16"/>
      <c r="O38" s="16"/>
      <c r="P38" s="17">
        <f t="shared" si="0"/>
        <v>175000</v>
      </c>
      <c r="Q38" s="18" t="s">
        <v>22</v>
      </c>
      <c r="R38" s="19"/>
      <c r="S38" s="19"/>
    </row>
    <row r="39" spans="1:19" x14ac:dyDescent="0.25">
      <c r="A39" s="14">
        <v>33</v>
      </c>
      <c r="B39" s="15" t="s">
        <v>85</v>
      </c>
      <c r="C39" s="14" t="s">
        <v>86</v>
      </c>
      <c r="D39" s="16"/>
      <c r="E39" s="16"/>
      <c r="F39" s="16"/>
      <c r="G39" s="16"/>
      <c r="H39" s="16"/>
      <c r="I39" s="16">
        <v>59200</v>
      </c>
      <c r="J39" s="16"/>
      <c r="K39" s="16"/>
      <c r="L39" s="16"/>
      <c r="M39" s="16"/>
      <c r="N39" s="16"/>
      <c r="O39" s="16"/>
      <c r="P39" s="17">
        <f t="shared" si="0"/>
        <v>59200</v>
      </c>
      <c r="Q39" s="18" t="s">
        <v>22</v>
      </c>
      <c r="R39" s="19"/>
      <c r="S39" s="19"/>
    </row>
    <row r="40" spans="1:19" x14ac:dyDescent="0.25">
      <c r="A40" s="14">
        <v>34</v>
      </c>
      <c r="B40" s="15" t="s">
        <v>87</v>
      </c>
      <c r="C40" s="14" t="s">
        <v>88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>
        <f t="shared" si="0"/>
        <v>0</v>
      </c>
      <c r="Q40" s="18" t="s">
        <v>22</v>
      </c>
      <c r="R40" s="19"/>
      <c r="S40" s="19"/>
    </row>
    <row r="41" spans="1:19" x14ac:dyDescent="0.25">
      <c r="A41" s="14">
        <v>35</v>
      </c>
      <c r="B41" s="15" t="s">
        <v>89</v>
      </c>
      <c r="C41" s="20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7">
        <f t="shared" si="0"/>
        <v>0</v>
      </c>
      <c r="Q41" s="18" t="s">
        <v>22</v>
      </c>
      <c r="R41" s="19"/>
      <c r="S41" s="19"/>
    </row>
    <row r="42" spans="1:19" x14ac:dyDescent="0.25">
      <c r="A42" s="14">
        <v>36</v>
      </c>
      <c r="B42" s="15" t="s">
        <v>91</v>
      </c>
      <c r="C42" s="20" t="s">
        <v>92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7">
        <f t="shared" si="0"/>
        <v>0</v>
      </c>
      <c r="Q42" s="18" t="s">
        <v>22</v>
      </c>
      <c r="R42" s="19"/>
      <c r="S42" s="19"/>
    </row>
    <row r="43" spans="1:19" x14ac:dyDescent="0.25">
      <c r="A43" s="14">
        <v>37</v>
      </c>
      <c r="B43" s="15" t="s">
        <v>93</v>
      </c>
      <c r="C43" s="20" t="s">
        <v>94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7">
        <f t="shared" si="0"/>
        <v>0</v>
      </c>
      <c r="Q43" s="18" t="s">
        <v>22</v>
      </c>
      <c r="R43" s="19"/>
      <c r="S43" s="19"/>
    </row>
    <row r="44" spans="1:19" x14ac:dyDescent="0.25">
      <c r="A44" s="14">
        <v>38</v>
      </c>
      <c r="B44" s="15" t="s">
        <v>95</v>
      </c>
      <c r="C44" s="14" t="s">
        <v>96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7">
        <f t="shared" si="0"/>
        <v>0</v>
      </c>
      <c r="Q44" s="18" t="s">
        <v>22</v>
      </c>
      <c r="R44" s="19"/>
      <c r="S44" s="19"/>
    </row>
    <row r="45" spans="1:19" x14ac:dyDescent="0.25">
      <c r="A45" s="14">
        <v>39</v>
      </c>
      <c r="B45" s="15" t="s">
        <v>97</v>
      </c>
      <c r="C45" s="20" t="s">
        <v>98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>
        <f t="shared" si="0"/>
        <v>0</v>
      </c>
      <c r="Q45" s="18" t="s">
        <v>22</v>
      </c>
      <c r="R45" s="19"/>
      <c r="S45" s="19"/>
    </row>
    <row r="46" spans="1:19" x14ac:dyDescent="0.25">
      <c r="A46" s="14">
        <v>40</v>
      </c>
      <c r="B46" s="15" t="s">
        <v>99</v>
      </c>
      <c r="C46" s="20" t="s">
        <v>100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7">
        <f t="shared" si="0"/>
        <v>0</v>
      </c>
      <c r="Q46" s="18" t="s">
        <v>22</v>
      </c>
      <c r="R46" s="19"/>
      <c r="S46" s="19"/>
    </row>
    <row r="47" spans="1:19" x14ac:dyDescent="0.25">
      <c r="A47" s="14">
        <v>41</v>
      </c>
      <c r="B47" s="15" t="s">
        <v>101</v>
      </c>
      <c r="C47" s="20" t="s">
        <v>102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7">
        <f t="shared" si="0"/>
        <v>0</v>
      </c>
      <c r="Q47" s="18" t="s">
        <v>22</v>
      </c>
      <c r="R47" s="19"/>
      <c r="S47" s="19"/>
    </row>
    <row r="48" spans="1:19" x14ac:dyDescent="0.25">
      <c r="A48" s="14">
        <v>42</v>
      </c>
      <c r="B48" s="15" t="s">
        <v>103</v>
      </c>
      <c r="C48" s="20" t="s">
        <v>104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>
        <f>20200-1500</f>
        <v>18700</v>
      </c>
      <c r="O48" s="16"/>
      <c r="P48" s="17">
        <f t="shared" si="0"/>
        <v>18700</v>
      </c>
      <c r="Q48" s="18" t="s">
        <v>22</v>
      </c>
      <c r="R48" s="19"/>
      <c r="S48" s="19"/>
    </row>
    <row r="49" spans="1:19" x14ac:dyDescent="0.25">
      <c r="A49" s="14">
        <v>43</v>
      </c>
      <c r="B49" s="15" t="s">
        <v>105</v>
      </c>
      <c r="C49" s="14" t="s">
        <v>106</v>
      </c>
      <c r="D49" s="16"/>
      <c r="E49" s="16"/>
      <c r="F49" s="16"/>
      <c r="G49" s="16">
        <v>30000</v>
      </c>
      <c r="H49" s="16"/>
      <c r="I49" s="16"/>
      <c r="J49" s="16"/>
      <c r="K49" s="16"/>
      <c r="L49" s="16"/>
      <c r="M49" s="16"/>
      <c r="N49" s="16"/>
      <c r="O49" s="16"/>
      <c r="P49" s="17">
        <f t="shared" si="0"/>
        <v>30000</v>
      </c>
      <c r="Q49" s="18" t="s">
        <v>22</v>
      </c>
      <c r="R49" s="19"/>
      <c r="S49" s="19"/>
    </row>
    <row r="50" spans="1:19" x14ac:dyDescent="0.25">
      <c r="A50" s="14">
        <v>44</v>
      </c>
      <c r="B50" s="15" t="s">
        <v>107</v>
      </c>
      <c r="C50" s="20" t="s">
        <v>108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7">
        <f t="shared" si="0"/>
        <v>0</v>
      </c>
      <c r="Q50" s="18" t="s">
        <v>22</v>
      </c>
      <c r="R50" s="19"/>
      <c r="S50" s="19"/>
    </row>
    <row r="51" spans="1:19" x14ac:dyDescent="0.25">
      <c r="A51" s="14">
        <v>45</v>
      </c>
      <c r="B51" s="15" t="s">
        <v>109</v>
      </c>
      <c r="C51" s="20" t="s">
        <v>110</v>
      </c>
      <c r="D51" s="16"/>
      <c r="E51" s="16"/>
      <c r="F51" s="16"/>
      <c r="G51" s="16"/>
      <c r="H51" s="16">
        <v>54100</v>
      </c>
      <c r="I51" s="16"/>
      <c r="J51" s="16"/>
      <c r="K51" s="16"/>
      <c r="L51" s="16"/>
      <c r="M51" s="16"/>
      <c r="N51" s="16"/>
      <c r="O51" s="16"/>
      <c r="P51" s="17">
        <f t="shared" si="0"/>
        <v>54100</v>
      </c>
      <c r="Q51" s="18" t="s">
        <v>22</v>
      </c>
      <c r="R51" s="19"/>
      <c r="S51" s="19"/>
    </row>
    <row r="52" spans="1:19" x14ac:dyDescent="0.25">
      <c r="A52" s="14">
        <v>46</v>
      </c>
      <c r="B52" s="15" t="s">
        <v>111</v>
      </c>
      <c r="C52" s="20" t="s">
        <v>112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>
        <v>15000</v>
      </c>
      <c r="P52" s="17">
        <f t="shared" si="0"/>
        <v>15000</v>
      </c>
      <c r="Q52" s="18" t="s">
        <v>22</v>
      </c>
      <c r="R52" s="19"/>
      <c r="S52" s="19"/>
    </row>
    <row r="53" spans="1:19" x14ac:dyDescent="0.25">
      <c r="A53" s="14">
        <v>47</v>
      </c>
      <c r="B53" s="15" t="s">
        <v>113</v>
      </c>
      <c r="C53" s="20" t="s">
        <v>114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7">
        <f t="shared" si="0"/>
        <v>0</v>
      </c>
      <c r="Q53" s="18" t="s">
        <v>22</v>
      </c>
      <c r="R53" s="19"/>
      <c r="S53" s="19"/>
    </row>
    <row r="54" spans="1:19" x14ac:dyDescent="0.25">
      <c r="A54" s="14">
        <v>48</v>
      </c>
      <c r="B54" s="15" t="s">
        <v>115</v>
      </c>
      <c r="C54" s="20" t="s">
        <v>116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7">
        <f t="shared" si="0"/>
        <v>0</v>
      </c>
      <c r="Q54" s="18" t="s">
        <v>22</v>
      </c>
      <c r="R54" s="19"/>
      <c r="S54" s="19"/>
    </row>
    <row r="55" spans="1:19" x14ac:dyDescent="0.25">
      <c r="A55" s="14">
        <v>49</v>
      </c>
      <c r="B55" s="15" t="s">
        <v>117</v>
      </c>
      <c r="C55" s="20" t="s">
        <v>118</v>
      </c>
      <c r="D55" s="16"/>
      <c r="E55" s="16">
        <f>33200+44050-1650</f>
        <v>75600</v>
      </c>
      <c r="F55" s="16">
        <v>9000</v>
      </c>
      <c r="G55" s="16"/>
      <c r="H55" s="16">
        <f>120000+10700</f>
        <v>130700</v>
      </c>
      <c r="I55" s="16">
        <v>15400</v>
      </c>
      <c r="J55" s="16"/>
      <c r="K55" s="16">
        <v>48400</v>
      </c>
      <c r="L55" s="16">
        <f>66700+17000+122400-5800+15300+34900</f>
        <v>250500</v>
      </c>
      <c r="M55" s="16">
        <v>14400</v>
      </c>
      <c r="N55" s="16"/>
      <c r="O55" s="16"/>
      <c r="P55" s="17">
        <f t="shared" si="0"/>
        <v>544000</v>
      </c>
      <c r="Q55" s="18" t="s">
        <v>22</v>
      </c>
      <c r="R55" s="19"/>
      <c r="S55" s="19"/>
    </row>
    <row r="56" spans="1:19" x14ac:dyDescent="0.25">
      <c r="A56" s="14">
        <v>50</v>
      </c>
      <c r="B56" s="15" t="s">
        <v>119</v>
      </c>
      <c r="C56" s="20" t="s">
        <v>120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7">
        <f t="shared" si="0"/>
        <v>0</v>
      </c>
      <c r="Q56" s="18" t="s">
        <v>22</v>
      </c>
      <c r="R56" s="19"/>
      <c r="S56" s="19"/>
    </row>
    <row r="57" spans="1:19" x14ac:dyDescent="0.25">
      <c r="A57" s="14">
        <v>51</v>
      </c>
      <c r="B57" s="15" t="s">
        <v>121</v>
      </c>
      <c r="C57" s="20" t="s">
        <v>122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7">
        <f t="shared" si="0"/>
        <v>0</v>
      </c>
      <c r="Q57" s="18" t="s">
        <v>22</v>
      </c>
      <c r="R57" s="19"/>
      <c r="S57" s="19"/>
    </row>
    <row r="58" spans="1:19" x14ac:dyDescent="0.25">
      <c r="A58" s="14">
        <v>52</v>
      </c>
      <c r="B58" s="15" t="s">
        <v>123</v>
      </c>
      <c r="C58" s="20" t="s">
        <v>124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7">
        <f t="shared" si="0"/>
        <v>0</v>
      </c>
      <c r="Q58" s="18" t="s">
        <v>22</v>
      </c>
      <c r="R58" s="19"/>
      <c r="S58" s="19"/>
    </row>
    <row r="59" spans="1:19" x14ac:dyDescent="0.25">
      <c r="A59" s="14">
        <v>53</v>
      </c>
      <c r="B59" s="15" t="s">
        <v>125</v>
      </c>
      <c r="C59" s="20" t="s">
        <v>126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7">
        <f t="shared" si="0"/>
        <v>0</v>
      </c>
      <c r="Q59" s="18" t="s">
        <v>22</v>
      </c>
      <c r="R59" s="19"/>
      <c r="S59" s="19"/>
    </row>
    <row r="60" spans="1:19" x14ac:dyDescent="0.25">
      <c r="A60" s="14">
        <v>54</v>
      </c>
      <c r="B60" s="15" t="s">
        <v>127</v>
      </c>
      <c r="C60" s="20" t="s">
        <v>128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7">
        <f t="shared" si="0"/>
        <v>0</v>
      </c>
      <c r="Q60" s="18" t="s">
        <v>22</v>
      </c>
      <c r="R60" s="19"/>
      <c r="S60" s="19"/>
    </row>
    <row r="61" spans="1:19" x14ac:dyDescent="0.25">
      <c r="A61" s="14">
        <v>55</v>
      </c>
      <c r="B61" s="15" t="s">
        <v>129</v>
      </c>
      <c r="C61" s="20" t="s">
        <v>130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7">
        <f t="shared" si="0"/>
        <v>0</v>
      </c>
      <c r="Q61" s="18" t="s">
        <v>22</v>
      </c>
      <c r="R61" s="19"/>
      <c r="S61" s="19"/>
    </row>
    <row r="62" spans="1:19" x14ac:dyDescent="0.25">
      <c r="A62" s="14">
        <v>56</v>
      </c>
      <c r="B62" s="15" t="s">
        <v>131</v>
      </c>
      <c r="C62" s="20" t="s">
        <v>132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7">
        <f t="shared" si="0"/>
        <v>0</v>
      </c>
      <c r="Q62" s="18" t="s">
        <v>22</v>
      </c>
      <c r="R62" s="19"/>
      <c r="S62" s="19"/>
    </row>
    <row r="63" spans="1:19" x14ac:dyDescent="0.25">
      <c r="A63" s="14">
        <v>57</v>
      </c>
      <c r="B63" s="15" t="s">
        <v>133</v>
      </c>
      <c r="C63" s="20" t="s">
        <v>134</v>
      </c>
      <c r="D63" s="16"/>
      <c r="E63" s="16"/>
      <c r="F63" s="16"/>
      <c r="G63" s="16"/>
      <c r="H63" s="16"/>
      <c r="I63" s="16"/>
      <c r="J63" s="16"/>
      <c r="K63" s="16"/>
      <c r="L63" s="16">
        <v>38200</v>
      </c>
      <c r="M63" s="16"/>
      <c r="N63" s="16">
        <v>29000</v>
      </c>
      <c r="O63" s="16"/>
      <c r="P63" s="17">
        <f t="shared" si="0"/>
        <v>67200</v>
      </c>
      <c r="Q63" s="18" t="s">
        <v>22</v>
      </c>
      <c r="R63" s="19"/>
      <c r="S63" s="19"/>
    </row>
    <row r="64" spans="1:19" x14ac:dyDescent="0.25">
      <c r="A64" s="14">
        <v>58</v>
      </c>
      <c r="B64" s="15" t="s">
        <v>135</v>
      </c>
      <c r="C64" s="20" t="s">
        <v>136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7">
        <f t="shared" si="0"/>
        <v>0</v>
      </c>
      <c r="Q64" s="18" t="s">
        <v>22</v>
      </c>
      <c r="R64" s="19"/>
      <c r="S64" s="19"/>
    </row>
    <row r="65" spans="1:19" x14ac:dyDescent="0.25">
      <c r="A65" s="14">
        <v>59</v>
      </c>
      <c r="B65" s="15" t="s">
        <v>137</v>
      </c>
      <c r="C65" s="20" t="s">
        <v>138</v>
      </c>
      <c r="D65" s="16">
        <v>33300</v>
      </c>
      <c r="E65" s="16"/>
      <c r="F65" s="16"/>
      <c r="G65" s="16"/>
      <c r="H65" s="16"/>
      <c r="I65" s="16"/>
      <c r="J65" s="16"/>
      <c r="K65" s="16">
        <v>28800</v>
      </c>
      <c r="L65" s="16"/>
      <c r="M65" s="16"/>
      <c r="N65" s="16"/>
      <c r="O65" s="16"/>
      <c r="P65" s="17">
        <f t="shared" si="0"/>
        <v>62100</v>
      </c>
      <c r="Q65" s="18" t="s">
        <v>22</v>
      </c>
      <c r="R65" s="19"/>
      <c r="S65" s="19"/>
    </row>
    <row r="66" spans="1:19" x14ac:dyDescent="0.25">
      <c r="A66" s="14">
        <v>60</v>
      </c>
      <c r="B66" s="15" t="s">
        <v>139</v>
      </c>
      <c r="C66" s="20" t="s">
        <v>140</v>
      </c>
      <c r="D66" s="16"/>
      <c r="E66" s="16"/>
      <c r="F66" s="16">
        <v>50600</v>
      </c>
      <c r="G66" s="16"/>
      <c r="H66" s="16"/>
      <c r="I66" s="16"/>
      <c r="J66" s="16"/>
      <c r="K66" s="16"/>
      <c r="L66" s="16">
        <v>3000</v>
      </c>
      <c r="M66" s="16">
        <v>3000</v>
      </c>
      <c r="N66" s="16"/>
      <c r="O66" s="16"/>
      <c r="P66" s="17">
        <f t="shared" si="0"/>
        <v>56600</v>
      </c>
      <c r="Q66" s="18" t="s">
        <v>22</v>
      </c>
      <c r="R66" s="19"/>
      <c r="S66" s="19"/>
    </row>
    <row r="67" spans="1:19" x14ac:dyDescent="0.25">
      <c r="A67" s="14">
        <v>61</v>
      </c>
      <c r="B67" s="15" t="s">
        <v>141</v>
      </c>
      <c r="C67" s="20" t="s">
        <v>142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7">
        <f t="shared" si="0"/>
        <v>0</v>
      </c>
      <c r="Q67" s="18" t="s">
        <v>22</v>
      </c>
      <c r="R67" s="19"/>
      <c r="S67" s="19"/>
    </row>
    <row r="68" spans="1:19" x14ac:dyDescent="0.25">
      <c r="A68" s="14">
        <v>62</v>
      </c>
      <c r="B68" s="15" t="s">
        <v>143</v>
      </c>
      <c r="C68" s="20" t="s">
        <v>144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7">
        <f t="shared" si="0"/>
        <v>0</v>
      </c>
      <c r="Q68" s="18" t="s">
        <v>22</v>
      </c>
      <c r="R68" s="19"/>
      <c r="S68" s="19"/>
    </row>
    <row r="69" spans="1:19" x14ac:dyDescent="0.25">
      <c r="A69" s="14">
        <v>63</v>
      </c>
      <c r="B69" s="15" t="s">
        <v>145</v>
      </c>
      <c r="C69" s="20" t="s">
        <v>146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7">
        <f t="shared" si="0"/>
        <v>0</v>
      </c>
      <c r="Q69" s="18" t="s">
        <v>22</v>
      </c>
      <c r="R69" s="19"/>
      <c r="S69" s="19"/>
    </row>
    <row r="70" spans="1:19" x14ac:dyDescent="0.25">
      <c r="A70" s="14">
        <v>64</v>
      </c>
      <c r="B70" s="15" t="s">
        <v>147</v>
      </c>
      <c r="C70" s="20" t="s">
        <v>148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7">
        <f t="shared" si="0"/>
        <v>0</v>
      </c>
      <c r="Q70" s="18" t="s">
        <v>22</v>
      </c>
      <c r="R70" s="19"/>
      <c r="S70" s="19"/>
    </row>
    <row r="71" spans="1:19" x14ac:dyDescent="0.25">
      <c r="A71" s="14">
        <v>65</v>
      </c>
      <c r="B71" s="15" t="s">
        <v>149</v>
      </c>
      <c r="C71" s="20" t="s">
        <v>150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7">
        <f t="shared" ref="P71:P134" si="1">SUM(D71:O71)</f>
        <v>0</v>
      </c>
      <c r="Q71" s="18" t="s">
        <v>22</v>
      </c>
      <c r="R71" s="19"/>
      <c r="S71" s="19"/>
    </row>
    <row r="72" spans="1:19" x14ac:dyDescent="0.25">
      <c r="A72" s="14">
        <v>66</v>
      </c>
      <c r="B72" s="15" t="s">
        <v>151</v>
      </c>
      <c r="C72" s="20" t="s">
        <v>152</v>
      </c>
      <c r="D72" s="16"/>
      <c r="E72" s="16"/>
      <c r="F72" s="16">
        <v>12000</v>
      </c>
      <c r="G72" s="16"/>
      <c r="H72" s="16"/>
      <c r="I72" s="16"/>
      <c r="J72" s="16"/>
      <c r="K72" s="16"/>
      <c r="L72" s="16"/>
      <c r="M72" s="16"/>
      <c r="N72" s="16"/>
      <c r="O72" s="16"/>
      <c r="P72" s="17">
        <f t="shared" si="1"/>
        <v>12000</v>
      </c>
      <c r="Q72" s="18" t="s">
        <v>22</v>
      </c>
      <c r="R72" s="19"/>
      <c r="S72" s="19"/>
    </row>
    <row r="73" spans="1:19" x14ac:dyDescent="0.25">
      <c r="A73" s="14">
        <v>67</v>
      </c>
      <c r="B73" s="15" t="s">
        <v>153</v>
      </c>
      <c r="C73" s="20" t="s">
        <v>154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7">
        <f t="shared" si="1"/>
        <v>0</v>
      </c>
      <c r="Q73" s="18" t="s">
        <v>22</v>
      </c>
      <c r="R73" s="19"/>
      <c r="S73" s="19"/>
    </row>
    <row r="74" spans="1:19" x14ac:dyDescent="0.25">
      <c r="A74" s="14">
        <v>68</v>
      </c>
      <c r="B74" s="15" t="s">
        <v>155</v>
      </c>
      <c r="C74" s="20" t="s">
        <v>156</v>
      </c>
      <c r="D74" s="16"/>
      <c r="E74" s="16"/>
      <c r="F74" s="16"/>
      <c r="G74" s="16"/>
      <c r="H74" s="16"/>
      <c r="I74" s="16"/>
      <c r="J74" s="16"/>
      <c r="K74" s="16">
        <v>24900</v>
      </c>
      <c r="L74" s="16"/>
      <c r="M74" s="16"/>
      <c r="N74" s="16"/>
      <c r="O74" s="16"/>
      <c r="P74" s="17">
        <f t="shared" si="1"/>
        <v>24900</v>
      </c>
      <c r="Q74" s="18" t="s">
        <v>22</v>
      </c>
      <c r="R74" s="19"/>
      <c r="S74" s="19"/>
    </row>
    <row r="75" spans="1:19" x14ac:dyDescent="0.25">
      <c r="A75" s="14">
        <v>69</v>
      </c>
      <c r="B75" s="15" t="s">
        <v>157</v>
      </c>
      <c r="C75" s="20" t="s">
        <v>158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>
        <f t="shared" si="1"/>
        <v>0</v>
      </c>
      <c r="Q75" s="18" t="s">
        <v>22</v>
      </c>
      <c r="R75" s="19"/>
      <c r="S75" s="19"/>
    </row>
    <row r="76" spans="1:19" x14ac:dyDescent="0.25">
      <c r="A76" s="14">
        <v>70</v>
      </c>
      <c r="B76" s="15" t="s">
        <v>159</v>
      </c>
      <c r="C76" s="20" t="s">
        <v>160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7">
        <f t="shared" si="1"/>
        <v>0</v>
      </c>
      <c r="Q76" s="18" t="s">
        <v>22</v>
      </c>
      <c r="R76" s="19"/>
      <c r="S76" s="19"/>
    </row>
    <row r="77" spans="1:19" x14ac:dyDescent="0.25">
      <c r="A77" s="14">
        <v>71</v>
      </c>
      <c r="B77" s="15" t="s">
        <v>161</v>
      </c>
      <c r="C77" s="14" t="s">
        <v>5</v>
      </c>
      <c r="D77" s="16">
        <v>8000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7">
        <f t="shared" si="1"/>
        <v>8000</v>
      </c>
      <c r="Q77" s="18" t="s">
        <v>22</v>
      </c>
      <c r="R77" s="19"/>
      <c r="S77" s="19"/>
    </row>
    <row r="78" spans="1:19" x14ac:dyDescent="0.25">
      <c r="A78" s="14">
        <v>72</v>
      </c>
      <c r="B78" s="15" t="s">
        <v>162</v>
      </c>
      <c r="C78" s="20" t="s">
        <v>163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7">
        <f t="shared" si="1"/>
        <v>0</v>
      </c>
      <c r="Q78" s="18" t="s">
        <v>22</v>
      </c>
      <c r="R78" s="19"/>
      <c r="S78" s="19"/>
    </row>
    <row r="79" spans="1:19" x14ac:dyDescent="0.25">
      <c r="A79" s="14">
        <v>73</v>
      </c>
      <c r="B79" s="15" t="s">
        <v>164</v>
      </c>
      <c r="C79" s="20" t="s">
        <v>165</v>
      </c>
      <c r="D79" s="16">
        <v>15000</v>
      </c>
      <c r="E79" s="16"/>
      <c r="F79" s="16"/>
      <c r="G79" s="16"/>
      <c r="H79" s="16"/>
      <c r="I79" s="16"/>
      <c r="J79" s="16"/>
      <c r="K79" s="16"/>
      <c r="L79" s="16"/>
      <c r="M79" s="16">
        <v>44200</v>
      </c>
      <c r="N79" s="16"/>
      <c r="O79" s="16"/>
      <c r="P79" s="17">
        <f t="shared" si="1"/>
        <v>59200</v>
      </c>
      <c r="Q79" s="18" t="s">
        <v>22</v>
      </c>
      <c r="R79" s="19"/>
      <c r="S79" s="19"/>
    </row>
    <row r="80" spans="1:19" x14ac:dyDescent="0.25">
      <c r="A80" s="14">
        <v>74</v>
      </c>
      <c r="B80" s="15" t="s">
        <v>166</v>
      </c>
      <c r="C80" s="20" t="s">
        <v>167</v>
      </c>
      <c r="D80" s="16"/>
      <c r="E80" s="16"/>
      <c r="F80" s="16">
        <v>3000</v>
      </c>
      <c r="G80" s="16">
        <v>3000</v>
      </c>
      <c r="H80" s="16"/>
      <c r="I80" s="16"/>
      <c r="J80" s="16"/>
      <c r="K80" s="16"/>
      <c r="L80" s="16"/>
      <c r="M80" s="16"/>
      <c r="N80" s="16"/>
      <c r="O80" s="16">
        <v>3000</v>
      </c>
      <c r="P80" s="17">
        <f t="shared" si="1"/>
        <v>9000</v>
      </c>
      <c r="Q80" s="18" t="s">
        <v>22</v>
      </c>
      <c r="R80" s="19"/>
      <c r="S80" s="19"/>
    </row>
    <row r="81" spans="1:19" x14ac:dyDescent="0.25">
      <c r="A81" s="14">
        <v>75</v>
      </c>
      <c r="B81" s="15" t="s">
        <v>168</v>
      </c>
      <c r="C81" s="20">
        <v>101011</v>
      </c>
      <c r="D81" s="16">
        <f>6000+3000</f>
        <v>9000</v>
      </c>
      <c r="E81" s="16">
        <v>13500</v>
      </c>
      <c r="F81" s="16">
        <v>3000</v>
      </c>
      <c r="G81" s="16"/>
      <c r="H81" s="16"/>
      <c r="I81" s="16">
        <v>5500</v>
      </c>
      <c r="J81" s="16"/>
      <c r="K81" s="16">
        <v>11500</v>
      </c>
      <c r="L81" s="16">
        <v>1500</v>
      </c>
      <c r="M81" s="16"/>
      <c r="N81" s="16">
        <f>4200+6000+4200</f>
        <v>14400</v>
      </c>
      <c r="O81" s="16">
        <v>3500</v>
      </c>
      <c r="P81" s="17">
        <f t="shared" si="1"/>
        <v>61900</v>
      </c>
      <c r="Q81" s="18" t="s">
        <v>22</v>
      </c>
      <c r="R81" s="19"/>
      <c r="S81" s="19"/>
    </row>
    <row r="82" spans="1:19" x14ac:dyDescent="0.25">
      <c r="A82" s="14">
        <v>76</v>
      </c>
      <c r="B82" s="15" t="s">
        <v>169</v>
      </c>
      <c r="C82" s="20">
        <v>110804</v>
      </c>
      <c r="D82" s="16"/>
      <c r="E82" s="16"/>
      <c r="F82" s="16"/>
      <c r="G82" s="16"/>
      <c r="H82" s="16"/>
      <c r="I82" s="16"/>
      <c r="J82" s="16"/>
      <c r="K82" s="16"/>
      <c r="L82" s="16"/>
      <c r="M82" s="16">
        <v>15000</v>
      </c>
      <c r="N82" s="16"/>
      <c r="O82" s="16"/>
      <c r="P82" s="17">
        <f t="shared" si="1"/>
        <v>15000</v>
      </c>
      <c r="Q82" s="18" t="s">
        <v>22</v>
      </c>
      <c r="R82" s="19"/>
      <c r="S82" s="19"/>
    </row>
    <row r="83" spans="1:19" x14ac:dyDescent="0.25">
      <c r="A83" s="14">
        <v>77</v>
      </c>
      <c r="B83" s="15" t="s">
        <v>170</v>
      </c>
      <c r="C83" s="20">
        <v>161013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7">
        <f t="shared" si="1"/>
        <v>0</v>
      </c>
      <c r="Q83" s="18" t="s">
        <v>22</v>
      </c>
      <c r="R83" s="19"/>
      <c r="S83" s="19"/>
    </row>
    <row r="84" spans="1:19" x14ac:dyDescent="0.25">
      <c r="A84" s="14">
        <v>78</v>
      </c>
      <c r="B84" s="15" t="s">
        <v>171</v>
      </c>
      <c r="C84" s="20">
        <v>210714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7">
        <f t="shared" si="1"/>
        <v>0</v>
      </c>
      <c r="Q84" s="18" t="s">
        <v>22</v>
      </c>
      <c r="R84" s="19"/>
      <c r="S84" s="19"/>
    </row>
    <row r="85" spans="1:19" x14ac:dyDescent="0.25">
      <c r="A85" s="14">
        <v>79</v>
      </c>
      <c r="B85" s="15" t="s">
        <v>172</v>
      </c>
      <c r="C85" s="14" t="s">
        <v>173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7">
        <f t="shared" si="1"/>
        <v>0</v>
      </c>
      <c r="Q85" s="18" t="s">
        <v>22</v>
      </c>
      <c r="R85" s="19"/>
      <c r="S85" s="19"/>
    </row>
    <row r="86" spans="1:19" x14ac:dyDescent="0.25">
      <c r="A86" s="14">
        <v>80</v>
      </c>
      <c r="B86" s="15" t="s">
        <v>174</v>
      </c>
      <c r="C86" s="14" t="s">
        <v>175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7">
        <f t="shared" si="1"/>
        <v>0</v>
      </c>
      <c r="Q86" s="18" t="s">
        <v>22</v>
      </c>
      <c r="R86" s="19"/>
      <c r="S86" s="19"/>
    </row>
    <row r="87" spans="1:19" x14ac:dyDescent="0.25">
      <c r="A87" s="14">
        <v>81</v>
      </c>
      <c r="B87" s="15" t="s">
        <v>176</v>
      </c>
      <c r="C87" s="14">
        <v>261015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7">
        <f t="shared" si="1"/>
        <v>0</v>
      </c>
      <c r="Q87" s="18" t="s">
        <v>22</v>
      </c>
      <c r="R87" s="19"/>
      <c r="S87" s="19"/>
    </row>
    <row r="88" spans="1:19" x14ac:dyDescent="0.25">
      <c r="A88" s="14">
        <v>82</v>
      </c>
      <c r="B88" s="15" t="s">
        <v>177</v>
      </c>
      <c r="C88" s="14" t="s">
        <v>178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7">
        <f t="shared" si="1"/>
        <v>0</v>
      </c>
      <c r="Q88" s="18" t="s">
        <v>22</v>
      </c>
      <c r="R88" s="19"/>
      <c r="S88" s="19"/>
    </row>
    <row r="89" spans="1:19" x14ac:dyDescent="0.25">
      <c r="A89" s="14">
        <v>83</v>
      </c>
      <c r="B89" s="15" t="s">
        <v>179</v>
      </c>
      <c r="C89" s="20">
        <v>822120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7">
        <f t="shared" si="1"/>
        <v>0</v>
      </c>
      <c r="Q89" s="18" t="s">
        <v>22</v>
      </c>
      <c r="R89" s="19"/>
      <c r="S89" s="19"/>
    </row>
    <row r="90" spans="1:19" x14ac:dyDescent="0.25">
      <c r="A90" s="14">
        <v>84</v>
      </c>
      <c r="B90" s="15" t="s">
        <v>180</v>
      </c>
      <c r="C90" s="20" t="s">
        <v>181</v>
      </c>
      <c r="D90" s="16"/>
      <c r="E90" s="16"/>
      <c r="F90" s="16"/>
      <c r="G90" s="16"/>
      <c r="H90" s="16"/>
      <c r="I90" s="16"/>
      <c r="J90" s="16"/>
      <c r="K90" s="16"/>
      <c r="L90" s="16">
        <v>24800</v>
      </c>
      <c r="M90" s="16"/>
      <c r="N90" s="16"/>
      <c r="O90" s="16"/>
      <c r="P90" s="17">
        <f t="shared" si="1"/>
        <v>24800</v>
      </c>
      <c r="Q90" s="18" t="s">
        <v>22</v>
      </c>
      <c r="R90" s="19"/>
      <c r="S90" s="19"/>
    </row>
    <row r="91" spans="1:19" x14ac:dyDescent="0.25">
      <c r="A91" s="14">
        <v>85</v>
      </c>
      <c r="B91" s="15" t="s">
        <v>182</v>
      </c>
      <c r="C91" s="14" t="s">
        <v>183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7">
        <f t="shared" si="1"/>
        <v>0</v>
      </c>
      <c r="Q91" s="18" t="s">
        <v>22</v>
      </c>
      <c r="R91" s="19"/>
      <c r="S91" s="19"/>
    </row>
    <row r="92" spans="1:19" x14ac:dyDescent="0.25">
      <c r="A92" s="14">
        <v>86</v>
      </c>
      <c r="B92" s="15" t="s">
        <v>184</v>
      </c>
      <c r="C92" s="14">
        <v>853135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7">
        <f t="shared" si="1"/>
        <v>0</v>
      </c>
      <c r="Q92" s="18" t="s">
        <v>22</v>
      </c>
      <c r="R92" s="19"/>
      <c r="S92" s="19"/>
    </row>
    <row r="93" spans="1:19" x14ac:dyDescent="0.25">
      <c r="A93" s="14">
        <v>87</v>
      </c>
      <c r="B93" s="15" t="s">
        <v>185</v>
      </c>
      <c r="C93" s="14" t="s">
        <v>186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7">
        <f t="shared" si="1"/>
        <v>0</v>
      </c>
      <c r="Q93" s="18" t="s">
        <v>22</v>
      </c>
      <c r="R93" s="19"/>
      <c r="S93" s="19"/>
    </row>
    <row r="94" spans="1:19" x14ac:dyDescent="0.25">
      <c r="A94" s="14">
        <v>88</v>
      </c>
      <c r="B94" s="15" t="s">
        <v>187</v>
      </c>
      <c r="C94" s="14">
        <v>863912</v>
      </c>
      <c r="D94" s="16">
        <v>5900</v>
      </c>
      <c r="E94" s="16"/>
      <c r="F94" s="16"/>
      <c r="G94" s="16"/>
      <c r="H94" s="16">
        <v>52500</v>
      </c>
      <c r="I94" s="16"/>
      <c r="J94" s="16"/>
      <c r="K94" s="16">
        <v>7700</v>
      </c>
      <c r="L94" s="16"/>
      <c r="M94" s="16">
        <f>12200+177700</f>
        <v>189900</v>
      </c>
      <c r="N94" s="16"/>
      <c r="O94" s="16"/>
      <c r="P94" s="17">
        <f t="shared" si="1"/>
        <v>256000</v>
      </c>
      <c r="Q94" s="18" t="s">
        <v>22</v>
      </c>
      <c r="R94" s="19"/>
      <c r="S94" s="19"/>
    </row>
    <row r="95" spans="1:19" x14ac:dyDescent="0.25">
      <c r="A95" s="14">
        <v>89</v>
      </c>
      <c r="B95" s="15" t="s">
        <v>188</v>
      </c>
      <c r="C95" s="14" t="s">
        <v>189</v>
      </c>
      <c r="D95" s="16"/>
      <c r="E95" s="16">
        <v>4000</v>
      </c>
      <c r="F95" s="16">
        <v>45100</v>
      </c>
      <c r="G95" s="16"/>
      <c r="H95" s="16">
        <v>5000</v>
      </c>
      <c r="I95" s="16">
        <f>4000+16500</f>
        <v>20500</v>
      </c>
      <c r="J95" s="16">
        <v>9000</v>
      </c>
      <c r="K95" s="16">
        <v>4000</v>
      </c>
      <c r="L95" s="16">
        <f>11000+19400</f>
        <v>30400</v>
      </c>
      <c r="M95" s="16">
        <v>21100</v>
      </c>
      <c r="N95" s="16"/>
      <c r="O95" s="16">
        <f>5500+16500</f>
        <v>22000</v>
      </c>
      <c r="P95" s="17">
        <f t="shared" si="1"/>
        <v>161100</v>
      </c>
      <c r="Q95" s="18" t="s">
        <v>22</v>
      </c>
      <c r="R95" s="19"/>
      <c r="S95" s="19"/>
    </row>
    <row r="96" spans="1:19" x14ac:dyDescent="0.25">
      <c r="A96" s="14">
        <v>90</v>
      </c>
      <c r="B96" s="15" t="s">
        <v>190</v>
      </c>
      <c r="C96" s="14" t="s">
        <v>191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7">
        <f t="shared" si="1"/>
        <v>0</v>
      </c>
      <c r="Q96" s="18" t="s">
        <v>22</v>
      </c>
      <c r="R96" s="19"/>
      <c r="S96" s="19"/>
    </row>
    <row r="97" spans="1:19" x14ac:dyDescent="0.25">
      <c r="A97" s="14">
        <v>91</v>
      </c>
      <c r="B97" s="15" t="s">
        <v>192</v>
      </c>
      <c r="C97" s="20">
        <v>885814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7">
        <f t="shared" si="1"/>
        <v>0</v>
      </c>
      <c r="Q97" s="18" t="s">
        <v>22</v>
      </c>
      <c r="R97" s="19"/>
      <c r="S97" s="19"/>
    </row>
    <row r="98" spans="1:19" x14ac:dyDescent="0.25">
      <c r="A98" s="14">
        <v>92</v>
      </c>
      <c r="B98" s="15" t="s">
        <v>193</v>
      </c>
      <c r="C98" s="20">
        <v>885823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7">
        <f t="shared" si="1"/>
        <v>0</v>
      </c>
      <c r="Q98" s="18" t="s">
        <v>22</v>
      </c>
      <c r="R98" s="19"/>
      <c r="S98" s="19"/>
    </row>
    <row r="99" spans="1:19" x14ac:dyDescent="0.25">
      <c r="A99" s="14">
        <v>93</v>
      </c>
      <c r="B99" s="15" t="s">
        <v>194</v>
      </c>
      <c r="C99" s="14" t="s">
        <v>195</v>
      </c>
      <c r="D99" s="16"/>
      <c r="E99" s="16"/>
      <c r="F99" s="16"/>
      <c r="G99" s="16"/>
      <c r="H99" s="16"/>
      <c r="I99" s="16"/>
      <c r="J99" s="16"/>
      <c r="K99" s="16">
        <v>27150</v>
      </c>
      <c r="L99" s="16"/>
      <c r="M99" s="16"/>
      <c r="N99" s="16">
        <f>59400-900</f>
        <v>58500</v>
      </c>
      <c r="O99" s="16"/>
      <c r="P99" s="17">
        <f t="shared" si="1"/>
        <v>85650</v>
      </c>
      <c r="Q99" s="18" t="s">
        <v>22</v>
      </c>
      <c r="R99" s="19"/>
      <c r="S99" s="19"/>
    </row>
    <row r="100" spans="1:19" x14ac:dyDescent="0.25">
      <c r="A100" s="14">
        <v>94</v>
      </c>
      <c r="B100" s="15" t="s">
        <v>196</v>
      </c>
      <c r="C100" s="14">
        <v>896014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7">
        <f t="shared" si="1"/>
        <v>0</v>
      </c>
      <c r="Q100" s="18" t="s">
        <v>22</v>
      </c>
      <c r="R100" s="19"/>
      <c r="S100" s="19"/>
    </row>
    <row r="101" spans="1:19" x14ac:dyDescent="0.25">
      <c r="A101" s="14">
        <v>95</v>
      </c>
      <c r="B101" s="15" t="s">
        <v>197</v>
      </c>
      <c r="C101" s="14" t="s">
        <v>198</v>
      </c>
      <c r="D101" s="16"/>
      <c r="E101" s="16">
        <v>325000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7">
        <f t="shared" si="1"/>
        <v>325000</v>
      </c>
      <c r="Q101" s="18" t="s">
        <v>22</v>
      </c>
      <c r="R101" s="19"/>
      <c r="S101" s="19"/>
    </row>
    <row r="102" spans="1:19" x14ac:dyDescent="0.25">
      <c r="A102" s="14">
        <v>96</v>
      </c>
      <c r="B102" s="15" t="s">
        <v>199</v>
      </c>
      <c r="C102" s="20">
        <v>896479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7">
        <f t="shared" si="1"/>
        <v>0</v>
      </c>
      <c r="Q102" s="18" t="s">
        <v>22</v>
      </c>
      <c r="R102" s="19"/>
      <c r="S102" s="19"/>
    </row>
    <row r="103" spans="1:19" x14ac:dyDescent="0.25">
      <c r="A103" s="14">
        <v>97</v>
      </c>
      <c r="B103" s="15" t="s">
        <v>200</v>
      </c>
      <c r="C103" s="14" t="s">
        <v>201</v>
      </c>
      <c r="D103" s="16">
        <v>38000</v>
      </c>
      <c r="E103" s="16"/>
      <c r="F103" s="16"/>
      <c r="G103" s="16"/>
      <c r="H103" s="16"/>
      <c r="I103" s="16"/>
      <c r="J103" s="16"/>
      <c r="K103" s="16">
        <v>44500</v>
      </c>
      <c r="L103" s="16"/>
      <c r="M103" s="16"/>
      <c r="N103" s="16"/>
      <c r="O103" s="16"/>
      <c r="P103" s="17">
        <f t="shared" si="1"/>
        <v>82500</v>
      </c>
      <c r="Q103" s="18" t="s">
        <v>22</v>
      </c>
      <c r="R103" s="19"/>
      <c r="S103" s="19"/>
    </row>
    <row r="104" spans="1:19" x14ac:dyDescent="0.25">
      <c r="A104" s="14">
        <v>98</v>
      </c>
      <c r="B104" s="15" t="s">
        <v>202</v>
      </c>
      <c r="C104" s="14">
        <v>896614</v>
      </c>
      <c r="D104" s="16"/>
      <c r="E104" s="16">
        <f>17000+72000-4050</f>
        <v>84950</v>
      </c>
      <c r="F104" s="16"/>
      <c r="G104" s="16"/>
      <c r="H104" s="16"/>
      <c r="I104" s="16"/>
      <c r="J104" s="16"/>
      <c r="K104" s="16"/>
      <c r="L104" s="16">
        <f>78200-3300</f>
        <v>74900</v>
      </c>
      <c r="M104" s="16"/>
      <c r="N104" s="16"/>
      <c r="O104" s="16"/>
      <c r="P104" s="17">
        <f t="shared" si="1"/>
        <v>159850</v>
      </c>
      <c r="Q104" s="18" t="s">
        <v>22</v>
      </c>
      <c r="R104" s="19"/>
      <c r="S104" s="19"/>
    </row>
    <row r="105" spans="1:19" x14ac:dyDescent="0.25">
      <c r="A105" s="14">
        <v>99</v>
      </c>
      <c r="B105" s="15" t="s">
        <v>203</v>
      </c>
      <c r="C105" s="20">
        <v>896621</v>
      </c>
      <c r="D105" s="16"/>
      <c r="E105" s="16"/>
      <c r="F105" s="16"/>
      <c r="G105" s="16"/>
      <c r="H105" s="16"/>
      <c r="I105" s="16">
        <f>140650-2800</f>
        <v>137850</v>
      </c>
      <c r="J105" s="16"/>
      <c r="K105" s="16"/>
      <c r="L105" s="16"/>
      <c r="M105" s="16"/>
      <c r="N105" s="16"/>
      <c r="O105" s="16"/>
      <c r="P105" s="17">
        <f t="shared" si="1"/>
        <v>137850</v>
      </c>
      <c r="Q105" s="18" t="s">
        <v>22</v>
      </c>
      <c r="R105" s="19"/>
      <c r="S105" s="19"/>
    </row>
    <row r="106" spans="1:19" x14ac:dyDescent="0.25">
      <c r="A106" s="14">
        <v>100</v>
      </c>
      <c r="B106" s="15" t="s">
        <v>204</v>
      </c>
      <c r="C106" s="14" t="s">
        <v>205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7">
        <f t="shared" si="1"/>
        <v>0</v>
      </c>
      <c r="Q106" s="18" t="s">
        <v>22</v>
      </c>
      <c r="R106" s="19"/>
      <c r="S106" s="19"/>
    </row>
    <row r="107" spans="1:19" x14ac:dyDescent="0.25">
      <c r="A107" s="14">
        <v>101</v>
      </c>
      <c r="B107" s="15" t="s">
        <v>206</v>
      </c>
      <c r="C107" s="14">
        <v>897660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7">
        <f t="shared" si="1"/>
        <v>0</v>
      </c>
      <c r="Q107" s="18" t="s">
        <v>22</v>
      </c>
      <c r="R107" s="19"/>
      <c r="S107" s="19"/>
    </row>
    <row r="108" spans="1:19" x14ac:dyDescent="0.25">
      <c r="A108" s="14">
        <v>102</v>
      </c>
      <c r="B108" s="15" t="s">
        <v>207</v>
      </c>
      <c r="C108" s="14">
        <v>896947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7">
        <f t="shared" si="1"/>
        <v>0</v>
      </c>
      <c r="Q108" s="18" t="s">
        <v>22</v>
      </c>
      <c r="R108" s="19"/>
      <c r="S108" s="19"/>
    </row>
    <row r="109" spans="1:19" x14ac:dyDescent="0.25">
      <c r="A109" s="14">
        <v>103</v>
      </c>
      <c r="B109" s="15" t="s">
        <v>208</v>
      </c>
      <c r="C109" s="20">
        <v>896960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7">
        <f t="shared" si="1"/>
        <v>0</v>
      </c>
      <c r="Q109" s="18" t="s">
        <v>22</v>
      </c>
      <c r="R109" s="19"/>
      <c r="S109" s="19"/>
    </row>
    <row r="110" spans="1:19" x14ac:dyDescent="0.25">
      <c r="A110" s="14">
        <v>104</v>
      </c>
      <c r="B110" s="15" t="s">
        <v>209</v>
      </c>
      <c r="C110" s="20">
        <v>896939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7">
        <f t="shared" si="1"/>
        <v>0</v>
      </c>
      <c r="Q110" s="18" t="s">
        <v>22</v>
      </c>
      <c r="R110" s="19"/>
      <c r="S110" s="19"/>
    </row>
    <row r="111" spans="1:19" x14ac:dyDescent="0.25">
      <c r="A111" s="14">
        <v>105</v>
      </c>
      <c r="B111" s="15" t="s">
        <v>210</v>
      </c>
      <c r="C111" s="20">
        <v>896942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7">
        <f t="shared" si="1"/>
        <v>0</v>
      </c>
      <c r="Q111" s="18" t="s">
        <v>22</v>
      </c>
      <c r="R111" s="19"/>
      <c r="S111" s="19"/>
    </row>
    <row r="112" spans="1:19" x14ac:dyDescent="0.25">
      <c r="A112" s="14">
        <v>106</v>
      </c>
      <c r="B112" s="15" t="s">
        <v>211</v>
      </c>
      <c r="C112" s="14" t="s">
        <v>212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7">
        <f t="shared" si="1"/>
        <v>0</v>
      </c>
      <c r="Q112" s="18" t="s">
        <v>22</v>
      </c>
      <c r="R112" s="19"/>
      <c r="S112" s="19"/>
    </row>
    <row r="113" spans="1:19" x14ac:dyDescent="0.25">
      <c r="A113" s="14">
        <v>107</v>
      </c>
      <c r="B113" s="15" t="s">
        <v>213</v>
      </c>
      <c r="C113" s="14" t="s">
        <v>214</v>
      </c>
      <c r="D113" s="16"/>
      <c r="E113" s="16">
        <f>13700-800</f>
        <v>12900</v>
      </c>
      <c r="F113" s="16">
        <f>15000+20500</f>
        <v>35500</v>
      </c>
      <c r="G113" s="16"/>
      <c r="H113" s="16"/>
      <c r="I113" s="16"/>
      <c r="J113" s="16">
        <v>22700</v>
      </c>
      <c r="K113" s="16"/>
      <c r="L113" s="16"/>
      <c r="M113" s="16"/>
      <c r="N113" s="16"/>
      <c r="O113" s="16"/>
      <c r="P113" s="17">
        <f t="shared" si="1"/>
        <v>71100</v>
      </c>
      <c r="Q113" s="18" t="s">
        <v>22</v>
      </c>
      <c r="R113" s="19"/>
      <c r="S113" s="19"/>
    </row>
    <row r="114" spans="1:19" x14ac:dyDescent="0.25">
      <c r="A114" s="14">
        <v>108</v>
      </c>
      <c r="B114" s="15" t="s">
        <v>215</v>
      </c>
      <c r="C114" s="14">
        <v>897126</v>
      </c>
      <c r="D114" s="16">
        <f>5400+3000</f>
        <v>8400</v>
      </c>
      <c r="E114" s="16"/>
      <c r="F114" s="16"/>
      <c r="G114" s="16"/>
      <c r="H114" s="16">
        <f>25200+15400</f>
        <v>40600</v>
      </c>
      <c r="I114" s="16">
        <v>6000</v>
      </c>
      <c r="J114" s="16"/>
      <c r="K114" s="16"/>
      <c r="L114" s="16">
        <v>11000</v>
      </c>
      <c r="M114" s="16"/>
      <c r="N114" s="16">
        <v>4200</v>
      </c>
      <c r="O114" s="16"/>
      <c r="P114" s="17">
        <f t="shared" si="1"/>
        <v>70200</v>
      </c>
      <c r="Q114" s="18" t="s">
        <v>22</v>
      </c>
      <c r="R114" s="19"/>
      <c r="S114" s="19"/>
    </row>
    <row r="115" spans="1:19" x14ac:dyDescent="0.25">
      <c r="A115" s="14">
        <v>109</v>
      </c>
      <c r="B115" s="15" t="s">
        <v>216</v>
      </c>
      <c r="C115" s="14">
        <v>897422</v>
      </c>
      <c r="D115" s="16">
        <v>17300</v>
      </c>
      <c r="E115" s="16"/>
      <c r="F115" s="16"/>
      <c r="G115" s="16"/>
      <c r="H115" s="16"/>
      <c r="I115" s="16">
        <v>325000</v>
      </c>
      <c r="J115" s="16"/>
      <c r="K115" s="16"/>
      <c r="L115" s="16"/>
      <c r="M115" s="16"/>
      <c r="N115" s="16"/>
      <c r="O115" s="16"/>
      <c r="P115" s="17">
        <f t="shared" si="1"/>
        <v>342300</v>
      </c>
      <c r="Q115" s="18" t="s">
        <v>22</v>
      </c>
      <c r="R115" s="19"/>
      <c r="S115" s="19"/>
    </row>
    <row r="116" spans="1:19" x14ac:dyDescent="0.25">
      <c r="A116" s="14">
        <v>110</v>
      </c>
      <c r="B116" s="15" t="s">
        <v>217</v>
      </c>
      <c r="C116" s="20">
        <v>897426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7">
        <f t="shared" si="1"/>
        <v>0</v>
      </c>
      <c r="Q116" s="18" t="s">
        <v>22</v>
      </c>
      <c r="R116" s="19"/>
      <c r="S116" s="19"/>
    </row>
    <row r="117" spans="1:19" x14ac:dyDescent="0.25">
      <c r="A117" s="14">
        <v>111</v>
      </c>
      <c r="B117" s="15" t="s">
        <v>6</v>
      </c>
      <c r="C117" s="14" t="s">
        <v>218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7">
        <f t="shared" si="1"/>
        <v>0</v>
      </c>
      <c r="Q117" s="18" t="s">
        <v>22</v>
      </c>
      <c r="R117" s="19"/>
      <c r="S117" s="19"/>
    </row>
    <row r="118" spans="1:19" x14ac:dyDescent="0.25">
      <c r="A118" s="14">
        <v>112</v>
      </c>
      <c r="B118" s="15" t="s">
        <v>219</v>
      </c>
      <c r="C118" s="14" t="s">
        <v>220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7">
        <f t="shared" si="1"/>
        <v>0</v>
      </c>
      <c r="Q118" s="18" t="s">
        <v>22</v>
      </c>
      <c r="R118" s="19"/>
      <c r="S118" s="19"/>
    </row>
    <row r="119" spans="1:19" x14ac:dyDescent="0.25">
      <c r="A119" s="14">
        <v>113</v>
      </c>
      <c r="B119" s="15" t="s">
        <v>221</v>
      </c>
      <c r="C119" s="14">
        <v>897725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7">
        <f t="shared" si="1"/>
        <v>0</v>
      </c>
      <c r="Q119" s="18" t="s">
        <v>22</v>
      </c>
      <c r="R119" s="19"/>
      <c r="S119" s="19"/>
    </row>
    <row r="120" spans="1:19" x14ac:dyDescent="0.25">
      <c r="A120" s="14">
        <v>114</v>
      </c>
      <c r="B120" s="15" t="s">
        <v>222</v>
      </c>
      <c r="C120" s="20">
        <v>897879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7">
        <f t="shared" si="1"/>
        <v>0</v>
      </c>
      <c r="Q120" s="18" t="s">
        <v>22</v>
      </c>
      <c r="R120" s="19"/>
      <c r="S120" s="19"/>
    </row>
    <row r="121" spans="1:19" x14ac:dyDescent="0.25">
      <c r="A121" s="14">
        <v>115</v>
      </c>
      <c r="B121" s="15" t="s">
        <v>7</v>
      </c>
      <c r="C121" s="14" t="s">
        <v>223</v>
      </c>
      <c r="D121" s="16">
        <v>17400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>
        <v>27600</v>
      </c>
      <c r="O121" s="16"/>
      <c r="P121" s="17">
        <f t="shared" si="1"/>
        <v>45000</v>
      </c>
      <c r="Q121" s="18" t="s">
        <v>22</v>
      </c>
      <c r="R121" s="19"/>
      <c r="S121" s="19"/>
    </row>
    <row r="122" spans="1:19" x14ac:dyDescent="0.25">
      <c r="A122" s="14">
        <v>116</v>
      </c>
      <c r="B122" s="15" t="s">
        <v>224</v>
      </c>
      <c r="C122" s="14" t="s">
        <v>225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7">
        <f t="shared" si="1"/>
        <v>0</v>
      </c>
      <c r="Q122" s="18" t="s">
        <v>22</v>
      </c>
      <c r="R122" s="19"/>
      <c r="S122" s="19"/>
    </row>
    <row r="123" spans="1:19" x14ac:dyDescent="0.25">
      <c r="A123" s="14">
        <v>117</v>
      </c>
      <c r="B123" s="15" t="s">
        <v>226</v>
      </c>
      <c r="C123" s="20">
        <v>898342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7">
        <f t="shared" si="1"/>
        <v>0</v>
      </c>
      <c r="Q123" s="18" t="s">
        <v>22</v>
      </c>
      <c r="R123" s="19"/>
      <c r="S123" s="19"/>
    </row>
    <row r="124" spans="1:19" x14ac:dyDescent="0.25">
      <c r="A124" s="14">
        <v>118</v>
      </c>
      <c r="B124" s="15" t="s">
        <v>227</v>
      </c>
      <c r="C124" s="14" t="s">
        <v>228</v>
      </c>
      <c r="D124" s="16"/>
      <c r="E124" s="16"/>
      <c r="F124" s="16"/>
      <c r="G124" s="16">
        <f>51750-2800+11200</f>
        <v>60150</v>
      </c>
      <c r="H124" s="16"/>
      <c r="I124" s="16"/>
      <c r="J124" s="16">
        <f>234600-5000</f>
        <v>229600</v>
      </c>
      <c r="K124" s="16"/>
      <c r="L124" s="16"/>
      <c r="M124" s="16"/>
      <c r="N124" s="16">
        <v>42700</v>
      </c>
      <c r="O124" s="16"/>
      <c r="P124" s="17">
        <f t="shared" si="1"/>
        <v>332450</v>
      </c>
      <c r="Q124" s="18" t="s">
        <v>22</v>
      </c>
      <c r="R124" s="19"/>
      <c r="S124" s="19"/>
    </row>
    <row r="125" spans="1:19" x14ac:dyDescent="0.25">
      <c r="A125" s="14">
        <v>119</v>
      </c>
      <c r="B125" s="15" t="s">
        <v>229</v>
      </c>
      <c r="C125" s="14">
        <v>898618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7">
        <f t="shared" si="1"/>
        <v>0</v>
      </c>
      <c r="Q125" s="18" t="s">
        <v>22</v>
      </c>
      <c r="R125" s="19"/>
      <c r="S125" s="19"/>
    </row>
    <row r="126" spans="1:19" x14ac:dyDescent="0.25">
      <c r="A126" s="14">
        <v>120</v>
      </c>
      <c r="B126" s="15" t="s">
        <v>230</v>
      </c>
      <c r="C126" s="20">
        <v>898787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7">
        <f t="shared" si="1"/>
        <v>0</v>
      </c>
      <c r="Q126" s="18" t="s">
        <v>22</v>
      </c>
      <c r="R126" s="19"/>
      <c r="S126" s="19"/>
    </row>
    <row r="127" spans="1:19" x14ac:dyDescent="0.25">
      <c r="A127" s="14">
        <v>121</v>
      </c>
      <c r="B127" s="15" t="s">
        <v>231</v>
      </c>
      <c r="C127" s="14" t="s">
        <v>232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7">
        <f t="shared" si="1"/>
        <v>0</v>
      </c>
      <c r="Q127" s="18" t="s">
        <v>22</v>
      </c>
      <c r="R127" s="19"/>
      <c r="S127" s="19"/>
    </row>
    <row r="128" spans="1:19" x14ac:dyDescent="0.25">
      <c r="A128" s="14">
        <v>122</v>
      </c>
      <c r="B128" s="15" t="s">
        <v>233</v>
      </c>
      <c r="C128" s="20">
        <v>898808</v>
      </c>
      <c r="D128" s="16"/>
      <c r="E128" s="16"/>
      <c r="F128" s="16"/>
      <c r="G128" s="16"/>
      <c r="H128" s="16">
        <v>125500</v>
      </c>
      <c r="I128" s="16"/>
      <c r="J128" s="16"/>
      <c r="K128" s="16"/>
      <c r="L128" s="16"/>
      <c r="M128" s="16"/>
      <c r="N128" s="16"/>
      <c r="O128" s="16"/>
      <c r="P128" s="17">
        <f t="shared" si="1"/>
        <v>125500</v>
      </c>
      <c r="Q128" s="18" t="s">
        <v>22</v>
      </c>
      <c r="R128" s="19"/>
      <c r="S128" s="19"/>
    </row>
    <row r="129" spans="1:19" x14ac:dyDescent="0.25">
      <c r="A129" s="14">
        <v>123</v>
      </c>
      <c r="B129" s="15" t="s">
        <v>234</v>
      </c>
      <c r="C129" s="14" t="s">
        <v>235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7">
        <f t="shared" si="1"/>
        <v>0</v>
      </c>
      <c r="Q129" s="18" t="s">
        <v>22</v>
      </c>
      <c r="R129" s="19"/>
      <c r="S129" s="19"/>
    </row>
    <row r="130" spans="1:19" x14ac:dyDescent="0.25">
      <c r="A130" s="14">
        <v>124</v>
      </c>
      <c r="B130" s="15" t="s">
        <v>236</v>
      </c>
      <c r="C130" s="14">
        <v>898819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7">
        <f t="shared" si="1"/>
        <v>0</v>
      </c>
      <c r="Q130" s="18" t="s">
        <v>22</v>
      </c>
      <c r="R130" s="19"/>
      <c r="S130" s="19"/>
    </row>
    <row r="131" spans="1:19" x14ac:dyDescent="0.25">
      <c r="A131" s="14">
        <v>125</v>
      </c>
      <c r="B131" s="15" t="s">
        <v>237</v>
      </c>
      <c r="C131" s="20">
        <v>898830</v>
      </c>
      <c r="D131" s="16"/>
      <c r="E131" s="16"/>
      <c r="F131" s="16"/>
      <c r="G131" s="16"/>
      <c r="H131" s="16"/>
      <c r="I131" s="16"/>
      <c r="J131" s="16"/>
      <c r="K131" s="16">
        <v>38600</v>
      </c>
      <c r="L131" s="16">
        <v>8800</v>
      </c>
      <c r="M131" s="16"/>
      <c r="N131" s="16"/>
      <c r="O131" s="16"/>
      <c r="P131" s="17">
        <f t="shared" si="1"/>
        <v>47400</v>
      </c>
      <c r="Q131" s="18" t="s">
        <v>22</v>
      </c>
      <c r="R131" s="19"/>
      <c r="S131" s="19"/>
    </row>
    <row r="132" spans="1:19" x14ac:dyDescent="0.25">
      <c r="A132" s="14">
        <v>126</v>
      </c>
      <c r="B132" s="15" t="s">
        <v>238</v>
      </c>
      <c r="C132" s="20">
        <v>898840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7">
        <f t="shared" si="1"/>
        <v>0</v>
      </c>
      <c r="Q132" s="18" t="s">
        <v>22</v>
      </c>
      <c r="R132" s="19"/>
      <c r="S132" s="19"/>
    </row>
    <row r="133" spans="1:19" x14ac:dyDescent="0.25">
      <c r="A133" s="14">
        <v>127</v>
      </c>
      <c r="B133" s="15" t="s">
        <v>239</v>
      </c>
      <c r="C133" s="20">
        <v>898843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7">
        <f t="shared" si="1"/>
        <v>0</v>
      </c>
      <c r="Q133" s="18" t="s">
        <v>22</v>
      </c>
      <c r="R133" s="19"/>
      <c r="S133" s="19"/>
    </row>
    <row r="134" spans="1:19" x14ac:dyDescent="0.25">
      <c r="A134" s="14">
        <v>128</v>
      </c>
      <c r="B134" s="15" t="s">
        <v>240</v>
      </c>
      <c r="C134" s="14" t="s">
        <v>241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7">
        <f t="shared" si="1"/>
        <v>0</v>
      </c>
      <c r="Q134" s="18" t="s">
        <v>22</v>
      </c>
      <c r="R134" s="19"/>
      <c r="S134" s="19"/>
    </row>
    <row r="135" spans="1:19" x14ac:dyDescent="0.25">
      <c r="A135" s="14">
        <v>129</v>
      </c>
      <c r="B135" s="15" t="s">
        <v>242</v>
      </c>
      <c r="C135" s="14">
        <v>899458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7">
        <f t="shared" ref="P135:P198" si="2">SUM(D135:O135)</f>
        <v>0</v>
      </c>
      <c r="Q135" s="18" t="s">
        <v>22</v>
      </c>
      <c r="R135" s="19"/>
      <c r="S135" s="19"/>
    </row>
    <row r="136" spans="1:19" x14ac:dyDescent="0.25">
      <c r="A136" s="14">
        <v>130</v>
      </c>
      <c r="B136" s="15" t="s">
        <v>243</v>
      </c>
      <c r="C136" s="14" t="s">
        <v>244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7">
        <f t="shared" si="2"/>
        <v>0</v>
      </c>
      <c r="Q136" s="18" t="s">
        <v>22</v>
      </c>
      <c r="R136" s="19"/>
      <c r="S136" s="19"/>
    </row>
    <row r="137" spans="1:19" x14ac:dyDescent="0.25">
      <c r="A137" s="14">
        <v>131</v>
      </c>
      <c r="B137" s="15" t="s">
        <v>245</v>
      </c>
      <c r="C137" s="14" t="s">
        <v>246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7">
        <f t="shared" si="2"/>
        <v>0</v>
      </c>
      <c r="Q137" s="18" t="s">
        <v>22</v>
      </c>
      <c r="R137" s="19"/>
      <c r="S137" s="19"/>
    </row>
    <row r="138" spans="1:19" x14ac:dyDescent="0.25">
      <c r="A138" s="14">
        <v>132</v>
      </c>
      <c r="B138" s="15" t="s">
        <v>247</v>
      </c>
      <c r="C138" s="14">
        <v>899735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7">
        <f t="shared" si="2"/>
        <v>0</v>
      </c>
      <c r="Q138" s="18" t="s">
        <v>22</v>
      </c>
      <c r="R138" s="19"/>
      <c r="S138" s="19"/>
    </row>
    <row r="139" spans="1:19" x14ac:dyDescent="0.25">
      <c r="A139" s="14">
        <v>133</v>
      </c>
      <c r="B139" s="15" t="s">
        <v>248</v>
      </c>
      <c r="C139" s="14" t="s">
        <v>249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7">
        <f t="shared" si="2"/>
        <v>0</v>
      </c>
      <c r="Q139" s="18" t="s">
        <v>22</v>
      </c>
      <c r="R139" s="19"/>
      <c r="S139" s="19"/>
    </row>
    <row r="140" spans="1:19" x14ac:dyDescent="0.25">
      <c r="A140" s="14">
        <v>134</v>
      </c>
      <c r="B140" s="15" t="s">
        <v>250</v>
      </c>
      <c r="C140" s="20">
        <v>900208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7">
        <f t="shared" si="2"/>
        <v>0</v>
      </c>
      <c r="Q140" s="18" t="s">
        <v>22</v>
      </c>
      <c r="R140" s="19"/>
      <c r="S140" s="19"/>
    </row>
    <row r="141" spans="1:19" x14ac:dyDescent="0.25">
      <c r="A141" s="14">
        <v>135</v>
      </c>
      <c r="B141" s="15" t="s">
        <v>251</v>
      </c>
      <c r="C141" s="14" t="s">
        <v>252</v>
      </c>
      <c r="D141" s="16">
        <f>193700+65500</f>
        <v>259200</v>
      </c>
      <c r="E141" s="16"/>
      <c r="F141" s="16"/>
      <c r="G141" s="16">
        <v>122000</v>
      </c>
      <c r="H141" s="16">
        <v>202000</v>
      </c>
      <c r="I141" s="16">
        <f>40000+112600</f>
        <v>152600</v>
      </c>
      <c r="J141" s="16"/>
      <c r="K141" s="16"/>
      <c r="L141" s="16"/>
      <c r="M141" s="16"/>
      <c r="N141" s="16"/>
      <c r="O141" s="16"/>
      <c r="P141" s="17">
        <f t="shared" si="2"/>
        <v>735800</v>
      </c>
      <c r="Q141" s="18" t="s">
        <v>22</v>
      </c>
      <c r="R141" s="19"/>
      <c r="S141" s="19"/>
    </row>
    <row r="142" spans="1:19" x14ac:dyDescent="0.25">
      <c r="A142" s="14">
        <v>136</v>
      </c>
      <c r="B142" s="15" t="s">
        <v>253</v>
      </c>
      <c r="C142" s="14">
        <v>900289</v>
      </c>
      <c r="D142" s="22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7">
        <f t="shared" si="2"/>
        <v>0</v>
      </c>
      <c r="Q142" s="18" t="s">
        <v>22</v>
      </c>
      <c r="R142" s="19"/>
      <c r="S142" s="19"/>
    </row>
    <row r="143" spans="1:19" x14ac:dyDescent="0.25">
      <c r="A143" s="14">
        <v>137</v>
      </c>
      <c r="B143" s="15" t="s">
        <v>254</v>
      </c>
      <c r="C143" s="14" t="s">
        <v>255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7">
        <f t="shared" si="2"/>
        <v>0</v>
      </c>
      <c r="Q143" s="18" t="s">
        <v>22</v>
      </c>
      <c r="R143" s="19"/>
      <c r="S143" s="19"/>
    </row>
    <row r="144" spans="1:19" x14ac:dyDescent="0.25">
      <c r="A144" s="14">
        <v>138</v>
      </c>
      <c r="B144" s="15" t="s">
        <v>256</v>
      </c>
      <c r="C144" s="14" t="s">
        <v>257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7">
        <f t="shared" si="2"/>
        <v>0</v>
      </c>
      <c r="Q144" s="18" t="s">
        <v>22</v>
      </c>
      <c r="R144" s="19"/>
      <c r="S144" s="19"/>
    </row>
    <row r="145" spans="1:19" x14ac:dyDescent="0.25">
      <c r="A145" s="14">
        <v>139</v>
      </c>
      <c r="B145" s="15" t="s">
        <v>258</v>
      </c>
      <c r="C145" s="14" t="s">
        <v>259</v>
      </c>
      <c r="D145" s="16"/>
      <c r="E145" s="16"/>
      <c r="F145" s="16">
        <v>39000</v>
      </c>
      <c r="G145" s="16">
        <f>170600-11800</f>
        <v>158800</v>
      </c>
      <c r="H145" s="16"/>
      <c r="I145" s="16">
        <v>14800</v>
      </c>
      <c r="J145" s="16">
        <v>45200</v>
      </c>
      <c r="K145" s="16"/>
      <c r="L145" s="16"/>
      <c r="M145" s="16"/>
      <c r="N145" s="16"/>
      <c r="O145" s="16"/>
      <c r="P145" s="17">
        <f t="shared" si="2"/>
        <v>257800</v>
      </c>
      <c r="Q145" s="18" t="s">
        <v>22</v>
      </c>
      <c r="R145" s="19"/>
      <c r="S145" s="19"/>
    </row>
    <row r="146" spans="1:19" x14ac:dyDescent="0.25">
      <c r="A146" s="14">
        <v>140</v>
      </c>
      <c r="B146" s="15" t="s">
        <v>260</v>
      </c>
      <c r="C146" s="14" t="s">
        <v>261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7">
        <f t="shared" si="2"/>
        <v>0</v>
      </c>
      <c r="Q146" s="18" t="s">
        <v>22</v>
      </c>
      <c r="R146" s="19"/>
      <c r="S146" s="19"/>
    </row>
    <row r="147" spans="1:19" x14ac:dyDescent="0.25">
      <c r="A147" s="14">
        <v>141</v>
      </c>
      <c r="B147" s="15" t="s">
        <v>262</v>
      </c>
      <c r="C147" s="14" t="s">
        <v>263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7">
        <f t="shared" si="2"/>
        <v>0</v>
      </c>
      <c r="Q147" s="18" t="s">
        <v>22</v>
      </c>
      <c r="R147" s="19"/>
      <c r="S147" s="19"/>
    </row>
    <row r="148" spans="1:19" x14ac:dyDescent="0.25">
      <c r="A148" s="14">
        <v>142</v>
      </c>
      <c r="B148" s="15" t="s">
        <v>264</v>
      </c>
      <c r="C148" s="14">
        <v>901041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7">
        <f t="shared" si="2"/>
        <v>0</v>
      </c>
      <c r="Q148" s="18" t="s">
        <v>22</v>
      </c>
      <c r="R148" s="19"/>
      <c r="S148" s="19"/>
    </row>
    <row r="149" spans="1:19" x14ac:dyDescent="0.25">
      <c r="A149" s="14">
        <v>143</v>
      </c>
      <c r="B149" s="15" t="s">
        <v>265</v>
      </c>
      <c r="C149" s="14">
        <v>901056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7">
        <f t="shared" si="2"/>
        <v>0</v>
      </c>
      <c r="Q149" s="18" t="s">
        <v>22</v>
      </c>
      <c r="R149" s="19"/>
      <c r="S149" s="19"/>
    </row>
    <row r="150" spans="1:19" x14ac:dyDescent="0.25">
      <c r="A150" s="14">
        <v>144</v>
      </c>
      <c r="B150" s="15" t="s">
        <v>266</v>
      </c>
      <c r="C150" s="14">
        <v>910136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7">
        <f t="shared" si="2"/>
        <v>0</v>
      </c>
      <c r="Q150" s="18" t="s">
        <v>22</v>
      </c>
      <c r="R150" s="19"/>
      <c r="S150" s="19"/>
    </row>
    <row r="151" spans="1:19" x14ac:dyDescent="0.25">
      <c r="A151" s="14">
        <v>145</v>
      </c>
      <c r="B151" s="15" t="s">
        <v>267</v>
      </c>
      <c r="C151" s="14" t="s">
        <v>268</v>
      </c>
      <c r="D151" s="16"/>
      <c r="E151" s="16"/>
      <c r="F151" s="16"/>
      <c r="G151" s="16"/>
      <c r="H151" s="16"/>
      <c r="I151" s="16"/>
      <c r="J151" s="16"/>
      <c r="K151" s="16">
        <v>19200</v>
      </c>
      <c r="L151" s="16">
        <f>43200-1500</f>
        <v>41700</v>
      </c>
      <c r="M151" s="16"/>
      <c r="N151" s="16">
        <v>23800</v>
      </c>
      <c r="O151" s="16"/>
      <c r="P151" s="17">
        <f t="shared" si="2"/>
        <v>84700</v>
      </c>
      <c r="Q151" s="18" t="s">
        <v>22</v>
      </c>
      <c r="R151" s="19"/>
      <c r="S151" s="19"/>
    </row>
    <row r="152" spans="1:19" x14ac:dyDescent="0.25">
      <c r="A152" s="14">
        <v>146</v>
      </c>
      <c r="B152" s="15" t="s">
        <v>269</v>
      </c>
      <c r="C152" s="14" t="s">
        <v>270</v>
      </c>
      <c r="D152" s="16">
        <f>1118050-11600</f>
        <v>1106450</v>
      </c>
      <c r="E152" s="16"/>
      <c r="F152" s="16"/>
      <c r="G152" s="16">
        <f>169800-1000</f>
        <v>168800</v>
      </c>
      <c r="H152" s="16"/>
      <c r="I152" s="16"/>
      <c r="J152" s="16"/>
      <c r="K152" s="16">
        <f>133200-1400+119900-1200+120600-6200</f>
        <v>364900</v>
      </c>
      <c r="L152" s="16"/>
      <c r="M152" s="16">
        <f>4500+5500</f>
        <v>10000</v>
      </c>
      <c r="N152" s="16">
        <v>9000</v>
      </c>
      <c r="O152" s="16">
        <v>3300</v>
      </c>
      <c r="P152" s="17">
        <f t="shared" si="2"/>
        <v>1662450</v>
      </c>
      <c r="Q152" s="18" t="s">
        <v>22</v>
      </c>
      <c r="R152" s="23"/>
      <c r="S152" s="23"/>
    </row>
    <row r="153" spans="1:19" x14ac:dyDescent="0.25">
      <c r="A153" s="14">
        <v>147</v>
      </c>
      <c r="B153" s="15" t="s">
        <v>271</v>
      </c>
      <c r="C153" s="14" t="s">
        <v>272</v>
      </c>
      <c r="D153" s="16"/>
      <c r="E153" s="16"/>
      <c r="F153" s="16"/>
      <c r="G153" s="16"/>
      <c r="H153" s="16"/>
      <c r="I153" s="16">
        <v>26800</v>
      </c>
      <c r="J153" s="16"/>
      <c r="K153" s="16">
        <v>7400</v>
      </c>
      <c r="L153" s="16"/>
      <c r="M153" s="16"/>
      <c r="N153" s="16">
        <f>48000+324100</f>
        <v>372100</v>
      </c>
      <c r="O153" s="16"/>
      <c r="P153" s="17">
        <f t="shared" si="2"/>
        <v>406300</v>
      </c>
      <c r="Q153" s="18" t="s">
        <v>22</v>
      </c>
      <c r="R153" s="23"/>
      <c r="S153" s="23"/>
    </row>
    <row r="154" spans="1:19" x14ac:dyDescent="0.25">
      <c r="A154" s="14">
        <v>148</v>
      </c>
      <c r="B154" s="15" t="s">
        <v>273</v>
      </c>
      <c r="C154" s="20">
        <v>901689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7">
        <f t="shared" si="2"/>
        <v>0</v>
      </c>
      <c r="Q154" s="18" t="s">
        <v>22</v>
      </c>
      <c r="R154" s="23"/>
      <c r="S154" s="23"/>
    </row>
    <row r="155" spans="1:19" x14ac:dyDescent="0.25">
      <c r="A155" s="14">
        <v>149</v>
      </c>
      <c r="B155" s="15" t="s">
        <v>274</v>
      </c>
      <c r="C155" s="14" t="s">
        <v>275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7">
        <f t="shared" si="2"/>
        <v>0</v>
      </c>
      <c r="Q155" s="18" t="s">
        <v>22</v>
      </c>
      <c r="R155" s="23"/>
      <c r="S155" s="23"/>
    </row>
    <row r="156" spans="1:19" x14ac:dyDescent="0.25">
      <c r="A156" s="14">
        <v>150</v>
      </c>
      <c r="B156" s="15" t="s">
        <v>276</v>
      </c>
      <c r="C156" s="14" t="s">
        <v>277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7">
        <f t="shared" si="2"/>
        <v>0</v>
      </c>
      <c r="Q156" s="18" t="s">
        <v>22</v>
      </c>
      <c r="R156" s="23"/>
      <c r="S156" s="23"/>
    </row>
    <row r="157" spans="1:19" x14ac:dyDescent="0.25">
      <c r="A157" s="14">
        <v>151</v>
      </c>
      <c r="B157" s="15" t="s">
        <v>278</v>
      </c>
      <c r="C157" s="14" t="s">
        <v>279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7">
        <f t="shared" si="2"/>
        <v>0</v>
      </c>
      <c r="Q157" s="18" t="s">
        <v>22</v>
      </c>
      <c r="R157" s="23"/>
      <c r="S157" s="23"/>
    </row>
    <row r="158" spans="1:19" x14ac:dyDescent="0.25">
      <c r="A158" s="14">
        <v>152</v>
      </c>
      <c r="B158" s="15" t="s">
        <v>280</v>
      </c>
      <c r="C158" s="20">
        <v>902195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7">
        <f t="shared" si="2"/>
        <v>0</v>
      </c>
      <c r="Q158" s="18" t="s">
        <v>22</v>
      </c>
      <c r="R158" s="23"/>
      <c r="S158" s="23"/>
    </row>
    <row r="159" spans="1:19" x14ac:dyDescent="0.25">
      <c r="A159" s="14">
        <v>153</v>
      </c>
      <c r="B159" s="15" t="s">
        <v>281</v>
      </c>
      <c r="C159" s="20">
        <v>902248</v>
      </c>
      <c r="D159" s="16"/>
      <c r="E159" s="16"/>
      <c r="F159" s="16"/>
      <c r="G159" s="16"/>
      <c r="H159" s="16"/>
      <c r="I159" s="16"/>
      <c r="J159" s="16"/>
      <c r="K159" s="16">
        <f>140150-1000</f>
        <v>139150</v>
      </c>
      <c r="L159" s="16"/>
      <c r="M159" s="16"/>
      <c r="N159" s="16"/>
      <c r="O159" s="16"/>
      <c r="P159" s="17">
        <f t="shared" si="2"/>
        <v>139150</v>
      </c>
      <c r="Q159" s="18" t="s">
        <v>22</v>
      </c>
      <c r="R159" s="23"/>
      <c r="S159" s="23"/>
    </row>
    <row r="160" spans="1:19" x14ac:dyDescent="0.25">
      <c r="A160" s="14">
        <v>154</v>
      </c>
      <c r="B160" s="15" t="s">
        <v>282</v>
      </c>
      <c r="C160" s="14" t="s">
        <v>283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>
        <v>10000</v>
      </c>
      <c r="O160" s="16"/>
      <c r="P160" s="17">
        <f t="shared" si="2"/>
        <v>10000</v>
      </c>
      <c r="Q160" s="18" t="s">
        <v>22</v>
      </c>
      <c r="R160" s="23"/>
      <c r="S160" s="23"/>
    </row>
    <row r="161" spans="1:19" x14ac:dyDescent="0.25">
      <c r="A161" s="14">
        <v>155</v>
      </c>
      <c r="B161" s="15" t="s">
        <v>284</v>
      </c>
      <c r="C161" s="14" t="s">
        <v>285</v>
      </c>
      <c r="D161" s="16"/>
      <c r="E161" s="16"/>
      <c r="F161" s="16"/>
      <c r="G161" s="16"/>
      <c r="H161" s="16"/>
      <c r="I161" s="16"/>
      <c r="J161" s="16"/>
      <c r="K161" s="16">
        <v>119500</v>
      </c>
      <c r="L161" s="16"/>
      <c r="M161" s="16">
        <v>26500</v>
      </c>
      <c r="N161" s="16">
        <f>50000+12200</f>
        <v>62200</v>
      </c>
      <c r="O161" s="16"/>
      <c r="P161" s="17">
        <f t="shared" si="2"/>
        <v>208200</v>
      </c>
      <c r="Q161" s="18" t="s">
        <v>22</v>
      </c>
      <c r="R161" s="23"/>
      <c r="S161" s="23"/>
    </row>
    <row r="162" spans="1:19" x14ac:dyDescent="0.25">
      <c r="A162" s="14">
        <v>156</v>
      </c>
      <c r="B162" s="15" t="s">
        <v>286</v>
      </c>
      <c r="C162" s="14" t="s">
        <v>287</v>
      </c>
      <c r="D162" s="16"/>
      <c r="E162" s="16"/>
      <c r="F162" s="16">
        <f>65800-4900</f>
        <v>60900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7">
        <f t="shared" si="2"/>
        <v>60900</v>
      </c>
      <c r="Q162" s="18" t="s">
        <v>22</v>
      </c>
      <c r="R162" s="23"/>
      <c r="S162" s="23"/>
    </row>
    <row r="163" spans="1:19" x14ac:dyDescent="0.25">
      <c r="A163" s="14">
        <v>157</v>
      </c>
      <c r="B163" s="15" t="s">
        <v>288</v>
      </c>
      <c r="C163" s="14" t="s">
        <v>289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7">
        <f t="shared" si="2"/>
        <v>0</v>
      </c>
      <c r="Q163" s="18" t="s">
        <v>22</v>
      </c>
      <c r="R163" s="23"/>
      <c r="S163" s="23"/>
    </row>
    <row r="164" spans="1:19" x14ac:dyDescent="0.25">
      <c r="A164" s="14">
        <v>158</v>
      </c>
      <c r="B164" s="15" t="s">
        <v>290</v>
      </c>
      <c r="C164" s="14">
        <v>902265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7">
        <f t="shared" si="2"/>
        <v>0</v>
      </c>
      <c r="Q164" s="18" t="s">
        <v>22</v>
      </c>
      <c r="R164" s="23"/>
      <c r="S164" s="23"/>
    </row>
    <row r="165" spans="1:19" x14ac:dyDescent="0.25">
      <c r="A165" s="14">
        <v>159</v>
      </c>
      <c r="B165" s="15" t="s">
        <v>291</v>
      </c>
      <c r="C165" s="14" t="s">
        <v>292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7">
        <f t="shared" si="2"/>
        <v>0</v>
      </c>
      <c r="Q165" s="18" t="s">
        <v>22</v>
      </c>
      <c r="R165" s="23"/>
      <c r="S165" s="23"/>
    </row>
    <row r="166" spans="1:19" x14ac:dyDescent="0.25">
      <c r="A166" s="14">
        <v>160</v>
      </c>
      <c r="B166" s="15" t="s">
        <v>293</v>
      </c>
      <c r="C166" s="20">
        <v>902332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7">
        <f t="shared" si="2"/>
        <v>0</v>
      </c>
      <c r="Q166" s="18" t="s">
        <v>22</v>
      </c>
      <c r="R166" s="23"/>
      <c r="S166" s="23"/>
    </row>
    <row r="167" spans="1:19" x14ac:dyDescent="0.25">
      <c r="A167" s="14">
        <v>161</v>
      </c>
      <c r="B167" s="15" t="s">
        <v>294</v>
      </c>
      <c r="C167" s="20">
        <v>902540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7">
        <f t="shared" si="2"/>
        <v>0</v>
      </c>
      <c r="Q167" s="18" t="s">
        <v>22</v>
      </c>
      <c r="R167" s="23"/>
      <c r="S167" s="23"/>
    </row>
    <row r="168" spans="1:19" x14ac:dyDescent="0.25">
      <c r="A168" s="14">
        <v>162</v>
      </c>
      <c r="B168" s="15" t="s">
        <v>295</v>
      </c>
      <c r="C168" s="20">
        <v>902541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7">
        <f t="shared" si="2"/>
        <v>0</v>
      </c>
      <c r="Q168" s="18" t="s">
        <v>22</v>
      </c>
      <c r="R168" s="23"/>
      <c r="S168" s="23"/>
    </row>
    <row r="169" spans="1:19" x14ac:dyDescent="0.25">
      <c r="A169" s="14">
        <v>163</v>
      </c>
      <c r="B169" s="15" t="s">
        <v>296</v>
      </c>
      <c r="C169" s="20">
        <v>902547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7">
        <f t="shared" si="2"/>
        <v>0</v>
      </c>
      <c r="Q169" s="18" t="s">
        <v>22</v>
      </c>
      <c r="R169" s="23"/>
      <c r="S169" s="23"/>
    </row>
    <row r="170" spans="1:19" x14ac:dyDescent="0.25">
      <c r="A170" s="14">
        <v>164</v>
      </c>
      <c r="B170" s="15" t="s">
        <v>297</v>
      </c>
      <c r="C170" s="20">
        <v>902859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7">
        <f t="shared" si="2"/>
        <v>0</v>
      </c>
      <c r="Q170" s="18" t="s">
        <v>22</v>
      </c>
      <c r="R170" s="23"/>
      <c r="S170" s="23"/>
    </row>
    <row r="171" spans="1:19" x14ac:dyDescent="0.25">
      <c r="A171" s="14">
        <v>165</v>
      </c>
      <c r="B171" s="15" t="s">
        <v>298</v>
      </c>
      <c r="C171" s="20">
        <v>903072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7">
        <f t="shared" si="2"/>
        <v>0</v>
      </c>
      <c r="Q171" s="18" t="s">
        <v>22</v>
      </c>
      <c r="R171" s="23"/>
      <c r="S171" s="23"/>
    </row>
    <row r="172" spans="1:19" x14ac:dyDescent="0.25">
      <c r="A172" s="14">
        <v>166</v>
      </c>
      <c r="B172" s="15" t="s">
        <v>299</v>
      </c>
      <c r="C172" s="14">
        <v>903076</v>
      </c>
      <c r="D172" s="16"/>
      <c r="E172" s="16"/>
      <c r="F172" s="16"/>
      <c r="G172" s="16"/>
      <c r="H172" s="16">
        <v>6000</v>
      </c>
      <c r="I172" s="16"/>
      <c r="J172" s="16"/>
      <c r="K172" s="16"/>
      <c r="L172" s="16"/>
      <c r="M172" s="16"/>
      <c r="N172" s="16"/>
      <c r="O172" s="16"/>
      <c r="P172" s="17">
        <f t="shared" si="2"/>
        <v>6000</v>
      </c>
      <c r="Q172" s="18" t="s">
        <v>22</v>
      </c>
      <c r="R172" s="23"/>
      <c r="S172" s="23"/>
    </row>
    <row r="173" spans="1:19" x14ac:dyDescent="0.25">
      <c r="A173" s="14">
        <v>167</v>
      </c>
      <c r="B173" s="15" t="s">
        <v>300</v>
      </c>
      <c r="C173" s="14">
        <v>903079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7">
        <f t="shared" si="2"/>
        <v>0</v>
      </c>
      <c r="Q173" s="18" t="s">
        <v>22</v>
      </c>
      <c r="R173" s="23"/>
      <c r="S173" s="23"/>
    </row>
    <row r="174" spans="1:19" x14ac:dyDescent="0.25">
      <c r="A174" s="14">
        <v>168</v>
      </c>
      <c r="B174" s="15" t="s">
        <v>301</v>
      </c>
      <c r="C174" s="20">
        <v>903212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7">
        <f t="shared" si="2"/>
        <v>0</v>
      </c>
      <c r="Q174" s="18" t="s">
        <v>22</v>
      </c>
      <c r="R174" s="23"/>
      <c r="S174" s="23"/>
    </row>
    <row r="175" spans="1:19" x14ac:dyDescent="0.25">
      <c r="A175" s="14">
        <v>169</v>
      </c>
      <c r="B175" s="15" t="s">
        <v>302</v>
      </c>
      <c r="C175" s="14" t="s">
        <v>303</v>
      </c>
      <c r="D175" s="16"/>
      <c r="E175" s="16"/>
      <c r="F175" s="16"/>
      <c r="G175" s="16"/>
      <c r="H175" s="16"/>
      <c r="I175" s="16"/>
      <c r="J175" s="16"/>
      <c r="K175" s="16"/>
      <c r="L175" s="16">
        <v>115200</v>
      </c>
      <c r="M175" s="16"/>
      <c r="N175" s="16"/>
      <c r="O175" s="16"/>
      <c r="P175" s="17">
        <f t="shared" si="2"/>
        <v>115200</v>
      </c>
      <c r="Q175" s="18" t="s">
        <v>22</v>
      </c>
      <c r="R175" s="23"/>
      <c r="S175" s="23"/>
    </row>
    <row r="176" spans="1:19" x14ac:dyDescent="0.25">
      <c r="A176" s="14">
        <v>170</v>
      </c>
      <c r="B176" s="15" t="s">
        <v>304</v>
      </c>
      <c r="C176" s="14" t="s">
        <v>305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7">
        <f t="shared" si="2"/>
        <v>0</v>
      </c>
      <c r="Q176" s="18" t="s">
        <v>22</v>
      </c>
      <c r="R176" s="23"/>
      <c r="S176" s="23"/>
    </row>
    <row r="177" spans="1:19" x14ac:dyDescent="0.25">
      <c r="A177" s="14">
        <v>171</v>
      </c>
      <c r="B177" s="15" t="s">
        <v>306</v>
      </c>
      <c r="C177" s="14">
        <v>904370</v>
      </c>
      <c r="D177" s="16"/>
      <c r="E177" s="16"/>
      <c r="F177" s="16"/>
      <c r="G177" s="16"/>
      <c r="H177" s="16"/>
      <c r="I177" s="16">
        <f>330000+51500-5600</f>
        <v>375900</v>
      </c>
      <c r="J177" s="16"/>
      <c r="K177" s="16"/>
      <c r="L177" s="16"/>
      <c r="M177" s="16"/>
      <c r="N177" s="16"/>
      <c r="O177" s="16"/>
      <c r="P177" s="17">
        <f t="shared" si="2"/>
        <v>375900</v>
      </c>
      <c r="Q177" s="18" t="s">
        <v>22</v>
      </c>
      <c r="R177" s="23"/>
      <c r="S177" s="23"/>
    </row>
    <row r="178" spans="1:19" x14ac:dyDescent="0.25">
      <c r="A178" s="14">
        <v>172</v>
      </c>
      <c r="B178" s="15" t="s">
        <v>307</v>
      </c>
      <c r="C178" s="14">
        <v>904741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7">
        <f t="shared" si="2"/>
        <v>0</v>
      </c>
      <c r="Q178" s="18" t="s">
        <v>22</v>
      </c>
      <c r="R178" s="23"/>
      <c r="S178" s="23"/>
    </row>
    <row r="179" spans="1:19" x14ac:dyDescent="0.25">
      <c r="A179" s="14">
        <v>173</v>
      </c>
      <c r="B179" s="15" t="s">
        <v>308</v>
      </c>
      <c r="C179" s="20">
        <v>904744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7">
        <f t="shared" si="2"/>
        <v>0</v>
      </c>
      <c r="Q179" s="18" t="s">
        <v>22</v>
      </c>
      <c r="R179" s="23"/>
      <c r="S179" s="23"/>
    </row>
    <row r="180" spans="1:19" x14ac:dyDescent="0.25">
      <c r="A180" s="14">
        <v>174</v>
      </c>
      <c r="B180" s="15" t="s">
        <v>309</v>
      </c>
      <c r="C180" s="20">
        <v>904935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7">
        <f t="shared" si="2"/>
        <v>0</v>
      </c>
      <c r="Q180" s="18" t="s">
        <v>22</v>
      </c>
      <c r="R180" s="23"/>
      <c r="S180" s="23"/>
    </row>
    <row r="181" spans="1:19" x14ac:dyDescent="0.25">
      <c r="A181" s="14">
        <v>175</v>
      </c>
      <c r="B181" s="15" t="s">
        <v>310</v>
      </c>
      <c r="C181" s="20">
        <v>905050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7">
        <f t="shared" si="2"/>
        <v>0</v>
      </c>
      <c r="Q181" s="18" t="s">
        <v>22</v>
      </c>
      <c r="R181" s="23"/>
      <c r="S181" s="23"/>
    </row>
    <row r="182" spans="1:19" x14ac:dyDescent="0.25">
      <c r="A182" s="14">
        <v>176</v>
      </c>
      <c r="B182" s="15" t="s">
        <v>311</v>
      </c>
      <c r="C182" s="14" t="s">
        <v>312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7">
        <f t="shared" si="2"/>
        <v>0</v>
      </c>
      <c r="Q182" s="18" t="s">
        <v>22</v>
      </c>
      <c r="R182" s="23"/>
      <c r="S182" s="23"/>
    </row>
    <row r="183" spans="1:19" x14ac:dyDescent="0.25">
      <c r="A183" s="14">
        <v>177</v>
      </c>
      <c r="B183" s="15" t="s">
        <v>313</v>
      </c>
      <c r="C183" s="14" t="s">
        <v>314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7">
        <f t="shared" si="2"/>
        <v>0</v>
      </c>
      <c r="Q183" s="18" t="s">
        <v>22</v>
      </c>
      <c r="R183" s="23"/>
      <c r="S183" s="23"/>
    </row>
    <row r="184" spans="1:19" x14ac:dyDescent="0.25">
      <c r="A184" s="14">
        <v>178</v>
      </c>
      <c r="B184" s="15" t="s">
        <v>315</v>
      </c>
      <c r="C184" s="14" t="s">
        <v>316</v>
      </c>
      <c r="D184" s="16"/>
      <c r="E184" s="16"/>
      <c r="F184" s="16"/>
      <c r="G184" s="16">
        <v>41500</v>
      </c>
      <c r="H184" s="16"/>
      <c r="I184" s="16"/>
      <c r="J184" s="16"/>
      <c r="K184" s="16"/>
      <c r="L184" s="16"/>
      <c r="M184" s="16"/>
      <c r="N184" s="16">
        <v>48400</v>
      </c>
      <c r="O184" s="16"/>
      <c r="P184" s="17">
        <f t="shared" si="2"/>
        <v>89900</v>
      </c>
      <c r="Q184" s="18" t="s">
        <v>22</v>
      </c>
      <c r="R184" s="23"/>
      <c r="S184" s="23"/>
    </row>
    <row r="185" spans="1:19" x14ac:dyDescent="0.25">
      <c r="A185" s="14">
        <v>179</v>
      </c>
      <c r="B185" s="15" t="s">
        <v>317</v>
      </c>
      <c r="C185" s="14" t="s">
        <v>318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7">
        <f t="shared" si="2"/>
        <v>0</v>
      </c>
      <c r="Q185" s="18" t="s">
        <v>22</v>
      </c>
      <c r="R185" s="23"/>
      <c r="S185" s="23"/>
    </row>
    <row r="186" spans="1:19" x14ac:dyDescent="0.25">
      <c r="A186" s="14">
        <v>180</v>
      </c>
      <c r="B186" s="15" t="s">
        <v>319</v>
      </c>
      <c r="C186" s="20">
        <v>910250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7">
        <f t="shared" si="2"/>
        <v>0</v>
      </c>
      <c r="Q186" s="18" t="s">
        <v>22</v>
      </c>
      <c r="R186" s="23"/>
      <c r="S186" s="23"/>
    </row>
    <row r="187" spans="1:19" x14ac:dyDescent="0.25">
      <c r="A187" s="14">
        <v>181</v>
      </c>
      <c r="B187" s="15" t="s">
        <v>320</v>
      </c>
      <c r="C187" s="20">
        <v>910267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7">
        <f t="shared" si="2"/>
        <v>0</v>
      </c>
      <c r="Q187" s="18" t="s">
        <v>22</v>
      </c>
      <c r="R187" s="23"/>
      <c r="S187" s="23"/>
    </row>
    <row r="188" spans="1:19" x14ac:dyDescent="0.25">
      <c r="A188" s="14">
        <v>182</v>
      </c>
      <c r="B188" s="15" t="s">
        <v>321</v>
      </c>
      <c r="C188" s="14" t="s">
        <v>322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7">
        <f t="shared" si="2"/>
        <v>0</v>
      </c>
      <c r="Q188" s="18" t="s">
        <v>22</v>
      </c>
      <c r="R188" s="23"/>
      <c r="S188" s="23"/>
    </row>
    <row r="189" spans="1:19" x14ac:dyDescent="0.25">
      <c r="A189" s="14">
        <v>183</v>
      </c>
      <c r="B189" s="15" t="s">
        <v>323</v>
      </c>
      <c r="C189" s="14" t="s">
        <v>324</v>
      </c>
      <c r="D189" s="16">
        <v>114700</v>
      </c>
      <c r="E189" s="16">
        <v>113200</v>
      </c>
      <c r="F189" s="16">
        <v>24700</v>
      </c>
      <c r="G189" s="16">
        <f>6000+49400</f>
        <v>55400</v>
      </c>
      <c r="H189" s="16"/>
      <c r="I189" s="16"/>
      <c r="J189" s="16">
        <f>49400+15000</f>
        <v>64400</v>
      </c>
      <c r="K189" s="16">
        <v>6000</v>
      </c>
      <c r="L189" s="16"/>
      <c r="M189" s="16"/>
      <c r="N189" s="16"/>
      <c r="O189" s="16"/>
      <c r="P189" s="17">
        <f t="shared" si="2"/>
        <v>378400</v>
      </c>
      <c r="Q189" s="18" t="s">
        <v>22</v>
      </c>
      <c r="R189" s="23"/>
      <c r="S189" s="23"/>
    </row>
    <row r="190" spans="1:19" x14ac:dyDescent="0.25">
      <c r="A190" s="14">
        <v>184</v>
      </c>
      <c r="B190" s="15" t="s">
        <v>325</v>
      </c>
      <c r="C190" s="14">
        <v>910525</v>
      </c>
      <c r="D190" s="16"/>
      <c r="E190" s="16"/>
      <c r="F190" s="16"/>
      <c r="G190" s="21"/>
      <c r="H190" s="21"/>
      <c r="I190" s="21"/>
      <c r="J190" s="21"/>
      <c r="K190" s="21"/>
      <c r="L190" s="21"/>
      <c r="M190" s="21"/>
      <c r="N190" s="21"/>
      <c r="O190" s="21"/>
      <c r="P190" s="17">
        <f t="shared" si="2"/>
        <v>0</v>
      </c>
      <c r="Q190" s="18" t="s">
        <v>22</v>
      </c>
      <c r="R190" s="23"/>
      <c r="S190" s="23"/>
    </row>
    <row r="191" spans="1:19" x14ac:dyDescent="0.25">
      <c r="A191" s="14">
        <v>185</v>
      </c>
      <c r="B191" s="15" t="s">
        <v>326</v>
      </c>
      <c r="C191" s="14">
        <v>910540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7">
        <f t="shared" si="2"/>
        <v>0</v>
      </c>
      <c r="Q191" s="18" t="s">
        <v>22</v>
      </c>
      <c r="R191" s="23"/>
      <c r="S191" s="23"/>
    </row>
    <row r="192" spans="1:19" x14ac:dyDescent="0.25">
      <c r="A192" s="14">
        <v>186</v>
      </c>
      <c r="B192" s="15" t="s">
        <v>327</v>
      </c>
      <c r="C192" s="20" t="s">
        <v>328</v>
      </c>
      <c r="D192" s="16"/>
      <c r="E192" s="16"/>
      <c r="F192" s="16">
        <v>6600</v>
      </c>
      <c r="G192" s="16"/>
      <c r="H192" s="16"/>
      <c r="I192" s="16"/>
      <c r="J192" s="16">
        <f>14500+27000</f>
        <v>41500</v>
      </c>
      <c r="K192" s="16">
        <f>66600-1800</f>
        <v>64800</v>
      </c>
      <c r="L192" s="16"/>
      <c r="M192" s="16"/>
      <c r="N192" s="16"/>
      <c r="O192" s="16"/>
      <c r="P192" s="17">
        <f t="shared" si="2"/>
        <v>112900</v>
      </c>
      <c r="Q192" s="18" t="s">
        <v>22</v>
      </c>
      <c r="R192" s="23"/>
      <c r="S192" s="23"/>
    </row>
    <row r="193" spans="1:19" x14ac:dyDescent="0.25">
      <c r="A193" s="14">
        <v>187</v>
      </c>
      <c r="B193" s="15" t="s">
        <v>329</v>
      </c>
      <c r="C193" s="14" t="s">
        <v>330</v>
      </c>
      <c r="D193" s="16"/>
      <c r="E193" s="16"/>
      <c r="F193" s="16">
        <v>43900</v>
      </c>
      <c r="G193" s="16"/>
      <c r="H193" s="16">
        <v>42000</v>
      </c>
      <c r="I193" s="16"/>
      <c r="J193" s="16">
        <v>50700</v>
      </c>
      <c r="K193" s="16"/>
      <c r="L193" s="16"/>
      <c r="M193" s="16"/>
      <c r="N193" s="16">
        <v>42000</v>
      </c>
      <c r="O193" s="16">
        <v>14000</v>
      </c>
      <c r="P193" s="17">
        <f t="shared" si="2"/>
        <v>192600</v>
      </c>
      <c r="Q193" s="18" t="s">
        <v>22</v>
      </c>
      <c r="R193" s="23"/>
      <c r="S193" s="23"/>
    </row>
    <row r="194" spans="1:19" x14ac:dyDescent="0.25">
      <c r="A194" s="14">
        <v>188</v>
      </c>
      <c r="B194" s="15" t="s">
        <v>331</v>
      </c>
      <c r="C194" s="20">
        <v>910856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7">
        <f t="shared" si="2"/>
        <v>0</v>
      </c>
      <c r="Q194" s="18" t="s">
        <v>22</v>
      </c>
      <c r="R194" s="23"/>
      <c r="S194" s="23"/>
    </row>
    <row r="195" spans="1:19" x14ac:dyDescent="0.25">
      <c r="A195" s="14">
        <v>189</v>
      </c>
      <c r="B195" s="15" t="s">
        <v>332</v>
      </c>
      <c r="C195" s="20" t="s">
        <v>333</v>
      </c>
      <c r="D195" s="16"/>
      <c r="E195" s="16"/>
      <c r="F195" s="16"/>
      <c r="G195" s="16"/>
      <c r="H195" s="16"/>
      <c r="I195" s="16"/>
      <c r="J195" s="16"/>
      <c r="K195" s="16">
        <f>39000-9200</f>
        <v>29800</v>
      </c>
      <c r="L195" s="16"/>
      <c r="M195" s="16"/>
      <c r="N195" s="16"/>
      <c r="O195" s="16"/>
      <c r="P195" s="17">
        <f t="shared" si="2"/>
        <v>29800</v>
      </c>
      <c r="Q195" s="18" t="s">
        <v>22</v>
      </c>
      <c r="R195" s="23"/>
      <c r="S195" s="23"/>
    </row>
    <row r="196" spans="1:19" x14ac:dyDescent="0.25">
      <c r="A196" s="14">
        <v>190</v>
      </c>
      <c r="B196" s="15" t="s">
        <v>334</v>
      </c>
      <c r="C196" s="14" t="s">
        <v>335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7">
        <f t="shared" si="2"/>
        <v>0</v>
      </c>
      <c r="Q196" s="18" t="s">
        <v>22</v>
      </c>
      <c r="R196" s="23"/>
      <c r="S196" s="23"/>
    </row>
    <row r="197" spans="1:19" x14ac:dyDescent="0.25">
      <c r="A197" s="14">
        <v>191</v>
      </c>
      <c r="B197" s="15" t="s">
        <v>336</v>
      </c>
      <c r="C197" s="14">
        <v>911184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7">
        <f t="shared" si="2"/>
        <v>0</v>
      </c>
      <c r="Q197" s="18" t="s">
        <v>22</v>
      </c>
      <c r="R197" s="23"/>
      <c r="S197" s="23"/>
    </row>
    <row r="198" spans="1:19" x14ac:dyDescent="0.25">
      <c r="A198" s="14">
        <v>192</v>
      </c>
      <c r="B198" s="15" t="s">
        <v>337</v>
      </c>
      <c r="C198" s="14">
        <v>911091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7">
        <f t="shared" si="2"/>
        <v>0</v>
      </c>
      <c r="Q198" s="18" t="s">
        <v>22</v>
      </c>
      <c r="R198" s="23"/>
      <c r="S198" s="23"/>
    </row>
    <row r="199" spans="1:19" x14ac:dyDescent="0.25">
      <c r="A199" s="14">
        <v>193</v>
      </c>
      <c r="B199" s="15" t="s">
        <v>338</v>
      </c>
      <c r="C199" s="14" t="s">
        <v>339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7">
        <f t="shared" ref="P199:P262" si="3">SUM(D199:O199)</f>
        <v>0</v>
      </c>
      <c r="Q199" s="18" t="s">
        <v>22</v>
      </c>
      <c r="R199" s="23"/>
      <c r="S199" s="23"/>
    </row>
    <row r="200" spans="1:19" x14ac:dyDescent="0.25">
      <c r="A200" s="14">
        <v>194</v>
      </c>
      <c r="B200" s="15" t="s">
        <v>340</v>
      </c>
      <c r="C200" s="20">
        <v>911095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7">
        <f t="shared" si="3"/>
        <v>0</v>
      </c>
      <c r="Q200" s="18" t="s">
        <v>22</v>
      </c>
      <c r="R200" s="23"/>
      <c r="S200" s="23"/>
    </row>
    <row r="201" spans="1:19" x14ac:dyDescent="0.25">
      <c r="A201" s="14">
        <v>195</v>
      </c>
      <c r="B201" s="15" t="s">
        <v>341</v>
      </c>
      <c r="C201" s="20">
        <v>911098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7">
        <f t="shared" si="3"/>
        <v>0</v>
      </c>
      <c r="Q201" s="18" t="s">
        <v>22</v>
      </c>
      <c r="R201" s="23"/>
      <c r="S201" s="23"/>
    </row>
    <row r="202" spans="1:19" x14ac:dyDescent="0.25">
      <c r="A202" s="14">
        <v>196</v>
      </c>
      <c r="B202" s="15" t="s">
        <v>342</v>
      </c>
      <c r="C202" s="20">
        <v>911106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7">
        <f t="shared" si="3"/>
        <v>0</v>
      </c>
      <c r="Q202" s="18" t="s">
        <v>22</v>
      </c>
      <c r="R202" s="23"/>
      <c r="S202" s="23"/>
    </row>
    <row r="203" spans="1:19" x14ac:dyDescent="0.25">
      <c r="A203" s="14">
        <v>197</v>
      </c>
      <c r="B203" s="15" t="s">
        <v>343</v>
      </c>
      <c r="C203" s="14" t="s">
        <v>344</v>
      </c>
      <c r="D203" s="16">
        <v>93700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>
        <v>91300</v>
      </c>
      <c r="O203" s="16"/>
      <c r="P203" s="17">
        <f t="shared" si="3"/>
        <v>185000</v>
      </c>
      <c r="Q203" s="18" t="s">
        <v>22</v>
      </c>
      <c r="R203" s="23"/>
      <c r="S203" s="23"/>
    </row>
    <row r="204" spans="1:19" x14ac:dyDescent="0.25">
      <c r="A204" s="14">
        <v>198</v>
      </c>
      <c r="B204" s="15" t="s">
        <v>345</v>
      </c>
      <c r="C204" s="20">
        <v>911589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7">
        <f t="shared" si="3"/>
        <v>0</v>
      </c>
      <c r="Q204" s="18" t="s">
        <v>22</v>
      </c>
      <c r="R204" s="23"/>
      <c r="S204" s="23"/>
    </row>
    <row r="205" spans="1:19" x14ac:dyDescent="0.25">
      <c r="A205" s="14">
        <v>199</v>
      </c>
      <c r="B205" s="15" t="s">
        <v>346</v>
      </c>
      <c r="C205" s="20" t="s">
        <v>347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7">
        <f t="shared" si="3"/>
        <v>0</v>
      </c>
      <c r="Q205" s="18" t="s">
        <v>22</v>
      </c>
      <c r="R205" s="23"/>
      <c r="S205" s="23"/>
    </row>
    <row r="206" spans="1:19" x14ac:dyDescent="0.25">
      <c r="A206" s="14">
        <v>200</v>
      </c>
      <c r="B206" s="15" t="s">
        <v>348</v>
      </c>
      <c r="C206" s="20">
        <v>911811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7">
        <f t="shared" si="3"/>
        <v>0</v>
      </c>
      <c r="Q206" s="18" t="s">
        <v>22</v>
      </c>
      <c r="R206" s="23"/>
      <c r="S206" s="23"/>
    </row>
    <row r="207" spans="1:19" x14ac:dyDescent="0.25">
      <c r="A207" s="14">
        <v>201</v>
      </c>
      <c r="B207" s="15" t="s">
        <v>349</v>
      </c>
      <c r="C207" s="20">
        <v>911812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7">
        <f t="shared" si="3"/>
        <v>0</v>
      </c>
      <c r="Q207" s="18" t="s">
        <v>22</v>
      </c>
      <c r="R207" s="23"/>
      <c r="S207" s="23"/>
    </row>
    <row r="208" spans="1:19" x14ac:dyDescent="0.25">
      <c r="A208" s="14">
        <v>202</v>
      </c>
      <c r="B208" s="15" t="s">
        <v>350</v>
      </c>
      <c r="C208" s="14" t="s">
        <v>351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7">
        <f t="shared" si="3"/>
        <v>0</v>
      </c>
      <c r="Q208" s="18" t="s">
        <v>22</v>
      </c>
      <c r="R208" s="23"/>
      <c r="S208" s="23"/>
    </row>
    <row r="209" spans="1:19" x14ac:dyDescent="0.25">
      <c r="A209" s="14">
        <v>203</v>
      </c>
      <c r="B209" s="15" t="s">
        <v>352</v>
      </c>
      <c r="C209" s="14">
        <v>911814</v>
      </c>
      <c r="D209" s="16">
        <v>30500</v>
      </c>
      <c r="E209" s="16"/>
      <c r="F209" s="16"/>
      <c r="G209" s="16"/>
      <c r="H209" s="16"/>
      <c r="I209" s="16"/>
      <c r="J209" s="16"/>
      <c r="K209" s="16"/>
      <c r="L209" s="16"/>
      <c r="M209" s="16">
        <f>34000+19000+5000</f>
        <v>58000</v>
      </c>
      <c r="N209" s="16"/>
      <c r="O209" s="16"/>
      <c r="P209" s="17">
        <f t="shared" si="3"/>
        <v>88500</v>
      </c>
      <c r="Q209" s="18" t="s">
        <v>22</v>
      </c>
      <c r="R209" s="23"/>
      <c r="S209" s="23"/>
    </row>
    <row r="210" spans="1:19" x14ac:dyDescent="0.25">
      <c r="A210" s="14">
        <v>204</v>
      </c>
      <c r="B210" s="15" t="s">
        <v>353</v>
      </c>
      <c r="C210" s="14" t="s">
        <v>354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7">
        <f t="shared" si="3"/>
        <v>0</v>
      </c>
      <c r="Q210" s="18" t="s">
        <v>22</v>
      </c>
      <c r="R210" s="23"/>
      <c r="S210" s="23"/>
    </row>
    <row r="211" spans="1:19" x14ac:dyDescent="0.25">
      <c r="A211" s="14">
        <v>205</v>
      </c>
      <c r="B211" s="15" t="s">
        <v>355</v>
      </c>
      <c r="C211" s="14">
        <v>912050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7">
        <f t="shared" si="3"/>
        <v>0</v>
      </c>
      <c r="Q211" s="18" t="s">
        <v>22</v>
      </c>
      <c r="R211" s="23"/>
      <c r="S211" s="23"/>
    </row>
    <row r="212" spans="1:19" x14ac:dyDescent="0.25">
      <c r="A212" s="14">
        <v>206</v>
      </c>
      <c r="B212" s="15" t="s">
        <v>356</v>
      </c>
      <c r="C212" s="14" t="s">
        <v>357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>
        <v>96800</v>
      </c>
      <c r="N212" s="16"/>
      <c r="O212" s="16"/>
      <c r="P212" s="17">
        <f t="shared" si="3"/>
        <v>96800</v>
      </c>
      <c r="Q212" s="18" t="s">
        <v>22</v>
      </c>
      <c r="R212" s="23"/>
      <c r="S212" s="23"/>
    </row>
    <row r="213" spans="1:19" x14ac:dyDescent="0.25">
      <c r="A213" s="14">
        <v>207</v>
      </c>
      <c r="B213" s="15" t="s">
        <v>358</v>
      </c>
      <c r="C213" s="20">
        <v>912059</v>
      </c>
      <c r="D213" s="16"/>
      <c r="E213" s="16">
        <v>48800</v>
      </c>
      <c r="F213" s="16"/>
      <c r="G213" s="16"/>
      <c r="H213" s="16"/>
      <c r="I213" s="16"/>
      <c r="J213" s="16"/>
      <c r="K213" s="16">
        <v>50000</v>
      </c>
      <c r="L213" s="16"/>
      <c r="M213" s="16"/>
      <c r="N213" s="16"/>
      <c r="O213" s="16"/>
      <c r="P213" s="17">
        <f t="shared" si="3"/>
        <v>98800</v>
      </c>
      <c r="Q213" s="18" t="s">
        <v>22</v>
      </c>
      <c r="R213" s="23"/>
      <c r="S213" s="23"/>
    </row>
    <row r="214" spans="1:19" x14ac:dyDescent="0.25">
      <c r="A214" s="14">
        <v>208</v>
      </c>
      <c r="B214" s="15" t="s">
        <v>359</v>
      </c>
      <c r="C214" s="20" t="s">
        <v>360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7">
        <f t="shared" si="3"/>
        <v>0</v>
      </c>
      <c r="Q214" s="18" t="s">
        <v>22</v>
      </c>
      <c r="R214" s="23"/>
      <c r="S214" s="23"/>
    </row>
    <row r="215" spans="1:19" x14ac:dyDescent="0.25">
      <c r="A215" s="14">
        <v>209</v>
      </c>
      <c r="B215" s="15" t="s">
        <v>361</v>
      </c>
      <c r="C215" s="20">
        <v>912202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7">
        <f t="shared" si="3"/>
        <v>0</v>
      </c>
      <c r="Q215" s="18" t="s">
        <v>22</v>
      </c>
      <c r="R215" s="23"/>
      <c r="S215" s="23"/>
    </row>
    <row r="216" spans="1:19" x14ac:dyDescent="0.25">
      <c r="A216" s="14">
        <v>210</v>
      </c>
      <c r="B216" s="15" t="s">
        <v>362</v>
      </c>
      <c r="C216" s="20">
        <v>912208</v>
      </c>
      <c r="D216" s="16"/>
      <c r="E216" s="16"/>
      <c r="F216" s="16"/>
      <c r="G216" s="16"/>
      <c r="H216" s="16"/>
      <c r="I216" s="16"/>
      <c r="J216" s="16"/>
      <c r="K216" s="16">
        <f>24600-1700</f>
        <v>22900</v>
      </c>
      <c r="L216" s="16"/>
      <c r="M216" s="16"/>
      <c r="N216" s="16"/>
      <c r="O216" s="16"/>
      <c r="P216" s="17">
        <f t="shared" si="3"/>
        <v>22900</v>
      </c>
      <c r="Q216" s="18" t="s">
        <v>22</v>
      </c>
      <c r="R216" s="23"/>
      <c r="S216" s="23"/>
    </row>
    <row r="217" spans="1:19" x14ac:dyDescent="0.25">
      <c r="A217" s="14">
        <v>211</v>
      </c>
      <c r="B217" s="15" t="s">
        <v>363</v>
      </c>
      <c r="C217" s="14" t="s">
        <v>364</v>
      </c>
      <c r="D217" s="16"/>
      <c r="E217" s="16">
        <f>3400+16500</f>
        <v>19900</v>
      </c>
      <c r="F217" s="16">
        <v>28500</v>
      </c>
      <c r="G217" s="16">
        <f>16500+16500</f>
        <v>33000</v>
      </c>
      <c r="H217" s="16"/>
      <c r="I217" s="16">
        <f>132000+16500</f>
        <v>148500</v>
      </c>
      <c r="J217" s="16">
        <v>16500</v>
      </c>
      <c r="K217" s="16"/>
      <c r="L217" s="16">
        <v>4000</v>
      </c>
      <c r="M217" s="16">
        <f>4000+22000</f>
        <v>26000</v>
      </c>
      <c r="N217" s="16">
        <v>33000</v>
      </c>
      <c r="O217" s="16">
        <v>4000</v>
      </c>
      <c r="P217" s="17">
        <f t="shared" si="3"/>
        <v>313400</v>
      </c>
      <c r="Q217" s="18" t="s">
        <v>22</v>
      </c>
      <c r="R217" s="23"/>
      <c r="S217" s="23"/>
    </row>
    <row r="218" spans="1:19" x14ac:dyDescent="0.25">
      <c r="A218" s="14">
        <v>212</v>
      </c>
      <c r="B218" s="15" t="s">
        <v>365</v>
      </c>
      <c r="C218" s="14">
        <v>912787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 t="s">
        <v>14</v>
      </c>
      <c r="N218" s="16"/>
      <c r="O218" s="16"/>
      <c r="P218" s="17">
        <f t="shared" si="3"/>
        <v>0</v>
      </c>
      <c r="Q218" s="18" t="s">
        <v>22</v>
      </c>
      <c r="R218" s="23"/>
      <c r="S218" s="23"/>
    </row>
    <row r="219" spans="1:19" x14ac:dyDescent="0.25">
      <c r="A219" s="14">
        <v>213</v>
      </c>
      <c r="B219" s="15" t="s">
        <v>366</v>
      </c>
      <c r="C219" s="14">
        <v>912810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7">
        <f t="shared" si="3"/>
        <v>0</v>
      </c>
      <c r="Q219" s="18" t="s">
        <v>22</v>
      </c>
      <c r="R219" s="23"/>
      <c r="S219" s="23"/>
    </row>
    <row r="220" spans="1:19" x14ac:dyDescent="0.25">
      <c r="A220" s="14">
        <v>214</v>
      </c>
      <c r="B220" s="15" t="s">
        <v>367</v>
      </c>
      <c r="C220" s="14" t="s">
        <v>368</v>
      </c>
      <c r="D220" s="16"/>
      <c r="E220" s="16"/>
      <c r="F220" s="16"/>
      <c r="G220" s="16">
        <v>22800</v>
      </c>
      <c r="H220" s="16"/>
      <c r="I220" s="16"/>
      <c r="J220" s="16"/>
      <c r="K220" s="16"/>
      <c r="L220" s="16"/>
      <c r="M220" s="16"/>
      <c r="N220" s="16"/>
      <c r="O220" s="16"/>
      <c r="P220" s="17">
        <f t="shared" si="3"/>
        <v>22800</v>
      </c>
      <c r="Q220" s="18" t="s">
        <v>22</v>
      </c>
      <c r="R220" s="23"/>
      <c r="S220" s="23"/>
    </row>
    <row r="221" spans="1:19" x14ac:dyDescent="0.25">
      <c r="A221" s="14">
        <v>215</v>
      </c>
      <c r="B221" s="15" t="s">
        <v>369</v>
      </c>
      <c r="C221" s="20">
        <v>912818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7">
        <f t="shared" si="3"/>
        <v>0</v>
      </c>
      <c r="Q221" s="18" t="s">
        <v>22</v>
      </c>
      <c r="R221" s="23"/>
      <c r="S221" s="23"/>
    </row>
    <row r="222" spans="1:19" x14ac:dyDescent="0.25">
      <c r="A222" s="14">
        <v>216</v>
      </c>
      <c r="B222" s="15" t="s">
        <v>370</v>
      </c>
      <c r="C222" s="20">
        <v>912822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7">
        <f t="shared" si="3"/>
        <v>0</v>
      </c>
      <c r="Q222" s="18" t="s">
        <v>22</v>
      </c>
      <c r="R222" s="23"/>
      <c r="S222" s="23"/>
    </row>
    <row r="223" spans="1:19" x14ac:dyDescent="0.25">
      <c r="A223" s="14">
        <v>217</v>
      </c>
      <c r="B223" s="15" t="s">
        <v>371</v>
      </c>
      <c r="C223" s="14" t="s">
        <v>372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7">
        <f t="shared" si="3"/>
        <v>0</v>
      </c>
      <c r="Q223" s="18" t="s">
        <v>22</v>
      </c>
      <c r="R223" s="23"/>
      <c r="S223" s="23"/>
    </row>
    <row r="224" spans="1:19" x14ac:dyDescent="0.25">
      <c r="A224" s="14">
        <v>218</v>
      </c>
      <c r="B224" s="15" t="s">
        <v>373</v>
      </c>
      <c r="C224" s="14">
        <v>913169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7">
        <f t="shared" si="3"/>
        <v>0</v>
      </c>
      <c r="Q224" s="18" t="s">
        <v>22</v>
      </c>
      <c r="R224" s="23"/>
      <c r="S224" s="23"/>
    </row>
    <row r="225" spans="1:19" x14ac:dyDescent="0.25">
      <c r="A225" s="14">
        <v>219</v>
      </c>
      <c r="B225" s="15" t="s">
        <v>374</v>
      </c>
      <c r="C225" s="14" t="s">
        <v>375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7">
        <f t="shared" si="3"/>
        <v>0</v>
      </c>
      <c r="Q225" s="18" t="s">
        <v>22</v>
      </c>
      <c r="R225" s="23"/>
      <c r="S225" s="23"/>
    </row>
    <row r="226" spans="1:19" x14ac:dyDescent="0.25">
      <c r="A226" s="14">
        <v>220</v>
      </c>
      <c r="B226" s="15" t="s">
        <v>376</v>
      </c>
      <c r="C226" s="20">
        <v>913376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7">
        <f t="shared" si="3"/>
        <v>0</v>
      </c>
      <c r="Q226" s="18" t="s">
        <v>22</v>
      </c>
      <c r="R226" s="23"/>
      <c r="S226" s="23"/>
    </row>
    <row r="227" spans="1:19" x14ac:dyDescent="0.25">
      <c r="A227" s="14">
        <v>221</v>
      </c>
      <c r="B227" s="15" t="s">
        <v>377</v>
      </c>
      <c r="C227" s="14" t="s">
        <v>378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7">
        <f t="shared" si="3"/>
        <v>0</v>
      </c>
      <c r="Q227" s="18" t="s">
        <v>22</v>
      </c>
      <c r="R227" s="23"/>
      <c r="S227" s="23"/>
    </row>
    <row r="228" spans="1:19" x14ac:dyDescent="0.25">
      <c r="A228" s="14">
        <v>222</v>
      </c>
      <c r="B228" s="15" t="s">
        <v>379</v>
      </c>
      <c r="C228" s="20">
        <v>913619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7">
        <f t="shared" si="3"/>
        <v>0</v>
      </c>
      <c r="Q228" s="18" t="s">
        <v>22</v>
      </c>
      <c r="R228" s="23"/>
      <c r="S228" s="23"/>
    </row>
    <row r="229" spans="1:19" x14ac:dyDescent="0.25">
      <c r="A229" s="14">
        <v>223</v>
      </c>
      <c r="B229" s="15" t="s">
        <v>380</v>
      </c>
      <c r="C229" s="14" t="s">
        <v>381</v>
      </c>
      <c r="D229" s="16"/>
      <c r="E229" s="16"/>
      <c r="F229" s="16">
        <f>330000+211500-12600+14200+34200</f>
        <v>577300</v>
      </c>
      <c r="G229" s="16"/>
      <c r="H229" s="16"/>
      <c r="I229" s="16"/>
      <c r="J229" s="16"/>
      <c r="K229" s="16"/>
      <c r="L229" s="16"/>
      <c r="M229" s="16"/>
      <c r="N229" s="16"/>
      <c r="O229" s="16">
        <v>17000</v>
      </c>
      <c r="P229" s="17">
        <f t="shared" si="3"/>
        <v>594300</v>
      </c>
      <c r="Q229" s="18" t="s">
        <v>22</v>
      </c>
      <c r="R229" s="23"/>
      <c r="S229" s="23"/>
    </row>
    <row r="230" spans="1:19" x14ac:dyDescent="0.25">
      <c r="A230" s="14">
        <v>224</v>
      </c>
      <c r="B230" s="15" t="s">
        <v>382</v>
      </c>
      <c r="C230" s="14" t="s">
        <v>383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7">
        <f t="shared" si="3"/>
        <v>0</v>
      </c>
      <c r="Q230" s="18" t="s">
        <v>22</v>
      </c>
      <c r="R230" s="23"/>
      <c r="S230" s="23"/>
    </row>
    <row r="231" spans="1:19" x14ac:dyDescent="0.25">
      <c r="A231" s="14">
        <v>225</v>
      </c>
      <c r="B231" s="15" t="s">
        <v>384</v>
      </c>
      <c r="C231" s="14">
        <v>913992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7">
        <f t="shared" si="3"/>
        <v>0</v>
      </c>
      <c r="Q231" s="18" t="s">
        <v>22</v>
      </c>
      <c r="R231" s="23"/>
      <c r="S231" s="23"/>
    </row>
    <row r="232" spans="1:19" x14ac:dyDescent="0.25">
      <c r="A232" s="14">
        <v>226</v>
      </c>
      <c r="B232" s="15" t="s">
        <v>385</v>
      </c>
      <c r="C232" s="14">
        <v>914011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7">
        <f t="shared" si="3"/>
        <v>0</v>
      </c>
      <c r="Q232" s="18" t="s">
        <v>22</v>
      </c>
      <c r="R232" s="23"/>
      <c r="S232" s="23"/>
    </row>
    <row r="233" spans="1:19" x14ac:dyDescent="0.25">
      <c r="A233" s="14">
        <v>227</v>
      </c>
      <c r="B233" s="15" t="s">
        <v>386</v>
      </c>
      <c r="C233" s="14" t="s">
        <v>387</v>
      </c>
      <c r="D233" s="16"/>
      <c r="E233" s="16">
        <v>80000</v>
      </c>
      <c r="F233" s="16"/>
      <c r="G233" s="16"/>
      <c r="H233" s="16"/>
      <c r="I233" s="16">
        <v>32000</v>
      </c>
      <c r="J233" s="16"/>
      <c r="K233" s="16"/>
      <c r="L233" s="16"/>
      <c r="M233" s="16">
        <v>38600</v>
      </c>
      <c r="N233" s="16"/>
      <c r="O233" s="16">
        <f>102200-1500</f>
        <v>100700</v>
      </c>
      <c r="P233" s="17">
        <f t="shared" si="3"/>
        <v>251300</v>
      </c>
      <c r="Q233" s="18" t="s">
        <v>22</v>
      </c>
      <c r="R233" s="23"/>
      <c r="S233" s="23"/>
    </row>
    <row r="234" spans="1:19" x14ac:dyDescent="0.25">
      <c r="A234" s="14">
        <v>228</v>
      </c>
      <c r="B234" s="15" t="s">
        <v>388</v>
      </c>
      <c r="C234" s="20">
        <v>914013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7">
        <f t="shared" si="3"/>
        <v>0</v>
      </c>
      <c r="Q234" s="18" t="s">
        <v>22</v>
      </c>
      <c r="R234" s="23"/>
      <c r="S234" s="23"/>
    </row>
    <row r="235" spans="1:19" x14ac:dyDescent="0.25">
      <c r="A235" s="14">
        <v>229</v>
      </c>
      <c r="B235" s="15" t="s">
        <v>389</v>
      </c>
      <c r="C235" s="20">
        <v>914062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7">
        <f t="shared" si="3"/>
        <v>0</v>
      </c>
      <c r="Q235" s="18" t="s">
        <v>22</v>
      </c>
      <c r="R235" s="23"/>
      <c r="S235" s="23"/>
    </row>
    <row r="236" spans="1:19" x14ac:dyDescent="0.25">
      <c r="A236" s="14">
        <v>230</v>
      </c>
      <c r="B236" s="15" t="s">
        <v>390</v>
      </c>
      <c r="C236" s="20">
        <v>914063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7">
        <f t="shared" si="3"/>
        <v>0</v>
      </c>
      <c r="Q236" s="18" t="s">
        <v>22</v>
      </c>
      <c r="R236" s="23"/>
      <c r="S236" s="23"/>
    </row>
    <row r="237" spans="1:19" x14ac:dyDescent="0.25">
      <c r="A237" s="14">
        <v>231</v>
      </c>
      <c r="B237" s="15" t="s">
        <v>391</v>
      </c>
      <c r="C237" s="20">
        <v>914064</v>
      </c>
      <c r="D237" s="16"/>
      <c r="E237" s="16">
        <v>19500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7">
        <f t="shared" si="3"/>
        <v>19500</v>
      </c>
      <c r="Q237" s="18" t="s">
        <v>22</v>
      </c>
      <c r="R237" s="23"/>
      <c r="S237" s="23"/>
    </row>
    <row r="238" spans="1:19" x14ac:dyDescent="0.25">
      <c r="A238" s="14">
        <v>232</v>
      </c>
      <c r="B238" s="15" t="s">
        <v>392</v>
      </c>
      <c r="C238" s="20">
        <v>914072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7">
        <f t="shared" si="3"/>
        <v>0</v>
      </c>
      <c r="Q238" s="18" t="s">
        <v>22</v>
      </c>
      <c r="R238" s="23"/>
      <c r="S238" s="23"/>
    </row>
    <row r="239" spans="1:19" x14ac:dyDescent="0.25">
      <c r="A239" s="14">
        <v>233</v>
      </c>
      <c r="B239" s="15" t="s">
        <v>393</v>
      </c>
      <c r="C239" s="14">
        <v>914242</v>
      </c>
      <c r="D239" s="16">
        <v>53500</v>
      </c>
      <c r="E239" s="16"/>
      <c r="F239" s="16"/>
      <c r="G239" s="16"/>
      <c r="H239" s="16"/>
      <c r="I239" s="16">
        <v>116400</v>
      </c>
      <c r="J239" s="16"/>
      <c r="K239" s="16"/>
      <c r="L239" s="16"/>
      <c r="M239" s="16"/>
      <c r="N239" s="16"/>
      <c r="O239" s="16">
        <f>72600-6200</f>
        <v>66400</v>
      </c>
      <c r="P239" s="17">
        <f t="shared" si="3"/>
        <v>236300</v>
      </c>
      <c r="Q239" s="18" t="s">
        <v>22</v>
      </c>
      <c r="R239" s="23"/>
      <c r="S239" s="23"/>
    </row>
    <row r="240" spans="1:19" x14ac:dyDescent="0.25">
      <c r="A240" s="14">
        <v>234</v>
      </c>
      <c r="B240" s="15" t="s">
        <v>394</v>
      </c>
      <c r="C240" s="14" t="s">
        <v>395</v>
      </c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7">
        <f t="shared" si="3"/>
        <v>0</v>
      </c>
      <c r="Q240" s="18" t="s">
        <v>22</v>
      </c>
      <c r="R240" s="23"/>
      <c r="S240" s="23"/>
    </row>
    <row r="241" spans="1:19" x14ac:dyDescent="0.25">
      <c r="A241" s="14">
        <v>235</v>
      </c>
      <c r="B241" s="15" t="s">
        <v>396</v>
      </c>
      <c r="C241" s="14">
        <v>920078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7">
        <f t="shared" si="3"/>
        <v>0</v>
      </c>
      <c r="Q241" s="18" t="s">
        <v>22</v>
      </c>
      <c r="R241" s="23"/>
      <c r="S241" s="23"/>
    </row>
    <row r="242" spans="1:19" x14ac:dyDescent="0.25">
      <c r="A242" s="14">
        <v>236</v>
      </c>
      <c r="B242" s="15" t="s">
        <v>397</v>
      </c>
      <c r="C242" s="14" t="s">
        <v>398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7">
        <f t="shared" si="3"/>
        <v>0</v>
      </c>
      <c r="Q242" s="18" t="s">
        <v>22</v>
      </c>
      <c r="R242" s="23"/>
      <c r="S242" s="23"/>
    </row>
    <row r="243" spans="1:19" x14ac:dyDescent="0.25">
      <c r="A243" s="14">
        <v>237</v>
      </c>
      <c r="B243" s="15" t="s">
        <v>399</v>
      </c>
      <c r="C243" s="14" t="s">
        <v>400</v>
      </c>
      <c r="D243" s="16">
        <v>14900</v>
      </c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7">
        <f t="shared" si="3"/>
        <v>14900</v>
      </c>
      <c r="Q243" s="18" t="s">
        <v>22</v>
      </c>
      <c r="R243" s="23"/>
      <c r="S243" s="23"/>
    </row>
    <row r="244" spans="1:19" x14ac:dyDescent="0.25">
      <c r="A244" s="14">
        <v>238</v>
      </c>
      <c r="B244" s="15" t="s">
        <v>401</v>
      </c>
      <c r="C244" s="14" t="s">
        <v>402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7">
        <f t="shared" si="3"/>
        <v>0</v>
      </c>
      <c r="Q244" s="18" t="s">
        <v>22</v>
      </c>
      <c r="R244" s="23"/>
      <c r="S244" s="23"/>
    </row>
    <row r="245" spans="1:19" x14ac:dyDescent="0.25">
      <c r="A245" s="14">
        <v>239</v>
      </c>
      <c r="B245" s="15" t="s">
        <v>403</v>
      </c>
      <c r="C245" s="14" t="s">
        <v>404</v>
      </c>
      <c r="D245" s="16"/>
      <c r="E245" s="16"/>
      <c r="F245" s="16"/>
      <c r="G245" s="16">
        <v>29900</v>
      </c>
      <c r="H245" s="16"/>
      <c r="I245" s="16"/>
      <c r="J245" s="16"/>
      <c r="K245" s="16"/>
      <c r="L245" s="16"/>
      <c r="M245" s="16">
        <f>76000-2900</f>
        <v>73100</v>
      </c>
      <c r="N245" s="16"/>
      <c r="O245" s="16"/>
      <c r="P245" s="17">
        <f t="shared" si="3"/>
        <v>103000</v>
      </c>
      <c r="Q245" s="18" t="s">
        <v>22</v>
      </c>
      <c r="R245" s="23"/>
      <c r="S245" s="23"/>
    </row>
    <row r="246" spans="1:19" x14ac:dyDescent="0.25">
      <c r="A246" s="14">
        <v>240</v>
      </c>
      <c r="B246" s="15" t="s">
        <v>405</v>
      </c>
      <c r="C246" s="14">
        <v>920413</v>
      </c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7">
        <f t="shared" si="3"/>
        <v>0</v>
      </c>
      <c r="Q246" s="18" t="s">
        <v>22</v>
      </c>
      <c r="R246" s="23"/>
      <c r="S246" s="23"/>
    </row>
    <row r="247" spans="1:19" x14ac:dyDescent="0.25">
      <c r="A247" s="14">
        <v>241</v>
      </c>
      <c r="B247" s="15" t="s">
        <v>406</v>
      </c>
      <c r="C247" s="14" t="s">
        <v>407</v>
      </c>
      <c r="D247" s="16">
        <v>21000</v>
      </c>
      <c r="E247" s="16"/>
      <c r="F247" s="16">
        <v>38500</v>
      </c>
      <c r="G247" s="16"/>
      <c r="H247" s="16"/>
      <c r="I247" s="16">
        <v>16700</v>
      </c>
      <c r="J247" s="16"/>
      <c r="K247" s="16"/>
      <c r="L247" s="16"/>
      <c r="M247" s="16">
        <v>28400</v>
      </c>
      <c r="N247" s="16">
        <v>37700</v>
      </c>
      <c r="O247" s="16"/>
      <c r="P247" s="17">
        <f t="shared" si="3"/>
        <v>142300</v>
      </c>
      <c r="Q247" s="18" t="s">
        <v>22</v>
      </c>
      <c r="R247" s="23"/>
      <c r="S247" s="23"/>
    </row>
    <row r="248" spans="1:19" x14ac:dyDescent="0.25">
      <c r="A248" s="14">
        <v>242</v>
      </c>
      <c r="B248" s="15" t="s">
        <v>408</v>
      </c>
      <c r="C248" s="20">
        <v>920892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7">
        <f t="shared" si="3"/>
        <v>0</v>
      </c>
      <c r="Q248" s="18" t="s">
        <v>22</v>
      </c>
      <c r="R248" s="23"/>
      <c r="S248" s="23"/>
    </row>
    <row r="249" spans="1:19" x14ac:dyDescent="0.25">
      <c r="A249" s="14">
        <v>243</v>
      </c>
      <c r="B249" s="15" t="s">
        <v>409</v>
      </c>
      <c r="C249" s="14" t="s">
        <v>410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7">
        <f t="shared" si="3"/>
        <v>0</v>
      </c>
      <c r="Q249" s="18" t="s">
        <v>22</v>
      </c>
      <c r="R249" s="23"/>
      <c r="S249" s="23"/>
    </row>
    <row r="250" spans="1:19" x14ac:dyDescent="0.25">
      <c r="A250" s="14">
        <v>244</v>
      </c>
      <c r="B250" s="15" t="s">
        <v>411</v>
      </c>
      <c r="C250" s="14" t="s">
        <v>412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7">
        <f t="shared" si="3"/>
        <v>0</v>
      </c>
      <c r="Q250" s="18" t="s">
        <v>22</v>
      </c>
      <c r="R250" s="23"/>
      <c r="S250" s="23"/>
    </row>
    <row r="251" spans="1:19" x14ac:dyDescent="0.25">
      <c r="A251" s="14">
        <v>245</v>
      </c>
      <c r="B251" s="15" t="s">
        <v>413</v>
      </c>
      <c r="C251" s="20" t="s">
        <v>414</v>
      </c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7">
        <f t="shared" si="3"/>
        <v>0</v>
      </c>
      <c r="Q251" s="18" t="s">
        <v>22</v>
      </c>
      <c r="R251" s="23"/>
      <c r="S251" s="23"/>
    </row>
    <row r="252" spans="1:19" x14ac:dyDescent="0.25">
      <c r="A252" s="14">
        <v>246</v>
      </c>
      <c r="B252" s="15" t="s">
        <v>415</v>
      </c>
      <c r="C252" s="20">
        <v>921366</v>
      </c>
      <c r="D252" s="16"/>
      <c r="E252" s="16"/>
      <c r="F252" s="16"/>
      <c r="G252" s="16"/>
      <c r="H252" s="16">
        <v>28300</v>
      </c>
      <c r="I252" s="16"/>
      <c r="J252" s="16"/>
      <c r="K252" s="16"/>
      <c r="L252" s="16"/>
      <c r="M252" s="16"/>
      <c r="N252" s="16"/>
      <c r="O252" s="16"/>
      <c r="P252" s="17">
        <f t="shared" si="3"/>
        <v>28300</v>
      </c>
      <c r="Q252" s="18" t="s">
        <v>22</v>
      </c>
      <c r="R252" s="23"/>
      <c r="S252" s="23"/>
    </row>
    <row r="253" spans="1:19" x14ac:dyDescent="0.25">
      <c r="A253" s="14">
        <v>247</v>
      </c>
      <c r="B253" s="15" t="s">
        <v>416</v>
      </c>
      <c r="C253" s="14" t="s">
        <v>417</v>
      </c>
      <c r="D253" s="16">
        <v>8000</v>
      </c>
      <c r="E253" s="16"/>
      <c r="F253" s="16">
        <v>29000</v>
      </c>
      <c r="G253" s="16">
        <v>8000</v>
      </c>
      <c r="H253" s="16"/>
      <c r="I253" s="16">
        <v>29000</v>
      </c>
      <c r="J253" s="16">
        <v>29000</v>
      </c>
      <c r="K253" s="16">
        <v>8000</v>
      </c>
      <c r="L253" s="16"/>
      <c r="M253" s="16">
        <v>29000</v>
      </c>
      <c r="N253" s="16">
        <v>8000</v>
      </c>
      <c r="O253" s="16"/>
      <c r="P253" s="17">
        <f t="shared" si="3"/>
        <v>148000</v>
      </c>
      <c r="Q253" s="18" t="s">
        <v>22</v>
      </c>
      <c r="R253" s="23"/>
      <c r="S253" s="23"/>
    </row>
    <row r="254" spans="1:19" x14ac:dyDescent="0.25">
      <c r="A254" s="14">
        <v>248</v>
      </c>
      <c r="B254" s="15" t="s">
        <v>418</v>
      </c>
      <c r="C254" s="14" t="s">
        <v>419</v>
      </c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7">
        <f t="shared" si="3"/>
        <v>0</v>
      </c>
      <c r="Q254" s="18" t="s">
        <v>22</v>
      </c>
      <c r="R254" s="23"/>
      <c r="S254" s="23"/>
    </row>
    <row r="255" spans="1:19" x14ac:dyDescent="0.25">
      <c r="A255" s="14">
        <v>249</v>
      </c>
      <c r="B255" s="15" t="s">
        <v>420</v>
      </c>
      <c r="C255" s="14" t="s">
        <v>421</v>
      </c>
      <c r="D255" s="16"/>
      <c r="E255" s="16">
        <f>6100-500</f>
        <v>5600</v>
      </c>
      <c r="F255" s="16"/>
      <c r="G255" s="16"/>
      <c r="H255" s="16"/>
      <c r="I255" s="16">
        <v>14700</v>
      </c>
      <c r="J255" s="16">
        <v>76400</v>
      </c>
      <c r="K255" s="16"/>
      <c r="L255" s="16"/>
      <c r="M255" s="16"/>
      <c r="N255" s="16"/>
      <c r="O255" s="16"/>
      <c r="P255" s="17">
        <f t="shared" si="3"/>
        <v>96700</v>
      </c>
      <c r="Q255" s="18" t="s">
        <v>22</v>
      </c>
      <c r="R255" s="23"/>
      <c r="S255" s="23"/>
    </row>
    <row r="256" spans="1:19" x14ac:dyDescent="0.25">
      <c r="A256" s="14">
        <v>250</v>
      </c>
      <c r="B256" s="15" t="s">
        <v>422</v>
      </c>
      <c r="C256" s="14" t="s">
        <v>423</v>
      </c>
      <c r="D256" s="16"/>
      <c r="E256" s="16"/>
      <c r="F256" s="16">
        <f>61800-2300</f>
        <v>59500</v>
      </c>
      <c r="G256" s="16"/>
      <c r="H256" s="16"/>
      <c r="I256" s="16"/>
      <c r="J256" s="16"/>
      <c r="K256" s="16"/>
      <c r="L256" s="16"/>
      <c r="M256" s="16">
        <f>10800-900</f>
        <v>9900</v>
      </c>
      <c r="N256" s="16"/>
      <c r="O256" s="16"/>
      <c r="P256" s="17">
        <f t="shared" si="3"/>
        <v>69400</v>
      </c>
      <c r="Q256" s="18" t="s">
        <v>22</v>
      </c>
      <c r="R256" s="23"/>
      <c r="S256" s="23"/>
    </row>
    <row r="257" spans="1:19" x14ac:dyDescent="0.25">
      <c r="A257" s="14">
        <v>251</v>
      </c>
      <c r="B257" s="15" t="s">
        <v>424</v>
      </c>
      <c r="C257" s="14" t="s">
        <v>425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7">
        <f t="shared" si="3"/>
        <v>0</v>
      </c>
      <c r="Q257" s="18" t="s">
        <v>22</v>
      </c>
      <c r="R257" s="23"/>
      <c r="S257" s="23"/>
    </row>
    <row r="258" spans="1:19" x14ac:dyDescent="0.25">
      <c r="A258" s="14">
        <v>252</v>
      </c>
      <c r="B258" s="15" t="s">
        <v>426</v>
      </c>
      <c r="C258" s="14">
        <v>921764</v>
      </c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7">
        <f t="shared" si="3"/>
        <v>0</v>
      </c>
      <c r="Q258" s="18" t="s">
        <v>22</v>
      </c>
      <c r="R258" s="23"/>
      <c r="S258" s="23"/>
    </row>
    <row r="259" spans="1:19" x14ac:dyDescent="0.25">
      <c r="A259" s="14">
        <v>253</v>
      </c>
      <c r="B259" s="15" t="s">
        <v>427</v>
      </c>
      <c r="C259" s="14" t="s">
        <v>428</v>
      </c>
      <c r="D259" s="16"/>
      <c r="E259" s="16">
        <f>108900-800+39000</f>
        <v>147100</v>
      </c>
      <c r="F259" s="16"/>
      <c r="G259" s="16">
        <v>46000</v>
      </c>
      <c r="H259" s="16"/>
      <c r="I259" s="16">
        <f>104900+14500</f>
        <v>119400</v>
      </c>
      <c r="J259" s="16"/>
      <c r="K259" s="16">
        <f>19000+81000-500</f>
        <v>99500</v>
      </c>
      <c r="L259" s="16"/>
      <c r="M259" s="16">
        <v>19200</v>
      </c>
      <c r="N259" s="16"/>
      <c r="O259" s="16">
        <f>153950-6800</f>
        <v>147150</v>
      </c>
      <c r="P259" s="17">
        <f t="shared" si="3"/>
        <v>578350</v>
      </c>
      <c r="Q259" s="18" t="s">
        <v>22</v>
      </c>
      <c r="R259" s="23"/>
      <c r="S259" s="23"/>
    </row>
    <row r="260" spans="1:19" x14ac:dyDescent="0.25">
      <c r="A260" s="14">
        <v>254</v>
      </c>
      <c r="B260" s="15" t="s">
        <v>429</v>
      </c>
      <c r="C260" s="14" t="s">
        <v>430</v>
      </c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7">
        <f t="shared" si="3"/>
        <v>0</v>
      </c>
      <c r="Q260" s="18" t="s">
        <v>22</v>
      </c>
      <c r="R260" s="23"/>
      <c r="S260" s="23"/>
    </row>
    <row r="261" spans="1:19" x14ac:dyDescent="0.25">
      <c r="A261" s="14">
        <v>255</v>
      </c>
      <c r="B261" s="15" t="s">
        <v>431</v>
      </c>
      <c r="C261" s="14" t="s">
        <v>432</v>
      </c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7">
        <f t="shared" si="3"/>
        <v>0</v>
      </c>
      <c r="Q261" s="18" t="s">
        <v>22</v>
      </c>
      <c r="R261" s="23"/>
      <c r="S261" s="23"/>
    </row>
    <row r="262" spans="1:19" x14ac:dyDescent="0.25">
      <c r="A262" s="14">
        <v>256</v>
      </c>
      <c r="B262" s="15" t="s">
        <v>433</v>
      </c>
      <c r="C262" s="14" t="s">
        <v>434</v>
      </c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7">
        <f t="shared" si="3"/>
        <v>0</v>
      </c>
      <c r="Q262" s="18" t="s">
        <v>22</v>
      </c>
      <c r="R262" s="23"/>
      <c r="S262" s="23"/>
    </row>
    <row r="263" spans="1:19" x14ac:dyDescent="0.25">
      <c r="A263" s="14">
        <v>257</v>
      </c>
      <c r="B263" s="15" t="s">
        <v>435</v>
      </c>
      <c r="C263" s="14" t="s">
        <v>436</v>
      </c>
      <c r="D263" s="16">
        <v>58900</v>
      </c>
      <c r="E263" s="16"/>
      <c r="F263" s="16">
        <v>19600</v>
      </c>
      <c r="G263" s="16"/>
      <c r="H263" s="16"/>
      <c r="I263" s="16"/>
      <c r="J263" s="16"/>
      <c r="K263" s="16"/>
      <c r="L263" s="16">
        <v>69500</v>
      </c>
      <c r="M263" s="16"/>
      <c r="N263" s="16"/>
      <c r="O263" s="16"/>
      <c r="P263" s="17">
        <f t="shared" ref="P263:P326" si="4">SUM(D263:O263)</f>
        <v>148000</v>
      </c>
      <c r="Q263" s="18" t="s">
        <v>22</v>
      </c>
      <c r="R263" s="23"/>
      <c r="S263" s="23"/>
    </row>
    <row r="264" spans="1:19" x14ac:dyDescent="0.25">
      <c r="A264" s="14">
        <v>258</v>
      </c>
      <c r="B264" s="15" t="s">
        <v>437</v>
      </c>
      <c r="C264" s="14">
        <v>931967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7">
        <f t="shared" si="4"/>
        <v>0</v>
      </c>
      <c r="Q264" s="18" t="s">
        <v>22</v>
      </c>
      <c r="R264" s="23"/>
      <c r="S264" s="23"/>
    </row>
    <row r="265" spans="1:19" x14ac:dyDescent="0.25">
      <c r="A265" s="14">
        <v>259</v>
      </c>
      <c r="B265" s="15" t="s">
        <v>438</v>
      </c>
      <c r="C265" s="14" t="s">
        <v>439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7">
        <f t="shared" si="4"/>
        <v>0</v>
      </c>
      <c r="Q265" s="18" t="s">
        <v>22</v>
      </c>
      <c r="R265" s="23"/>
      <c r="S265" s="23"/>
    </row>
    <row r="266" spans="1:19" x14ac:dyDescent="0.25">
      <c r="A266" s="14">
        <v>260</v>
      </c>
      <c r="B266" s="15" t="s">
        <v>440</v>
      </c>
      <c r="C266" s="20" t="s">
        <v>441</v>
      </c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7">
        <f t="shared" si="4"/>
        <v>0</v>
      </c>
      <c r="Q266" s="18" t="s">
        <v>22</v>
      </c>
      <c r="R266" s="23"/>
      <c r="S266" s="23"/>
    </row>
    <row r="267" spans="1:19" x14ac:dyDescent="0.25">
      <c r="A267" s="14">
        <v>261</v>
      </c>
      <c r="B267" s="15" t="s">
        <v>442</v>
      </c>
      <c r="C267" s="14" t="s">
        <v>443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17">
        <f t="shared" si="4"/>
        <v>0</v>
      </c>
      <c r="Q267" s="18" t="s">
        <v>22</v>
      </c>
      <c r="R267" s="23"/>
      <c r="S267" s="23"/>
    </row>
    <row r="268" spans="1:19" x14ac:dyDescent="0.25">
      <c r="A268" s="14">
        <v>262</v>
      </c>
      <c r="B268" s="15" t="s">
        <v>444</v>
      </c>
      <c r="C268" s="14" t="s">
        <v>445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17">
        <f t="shared" si="4"/>
        <v>0</v>
      </c>
      <c r="Q268" s="18" t="s">
        <v>22</v>
      </c>
      <c r="R268" s="23"/>
      <c r="S268" s="23"/>
    </row>
    <row r="269" spans="1:19" x14ac:dyDescent="0.25">
      <c r="A269" s="14">
        <v>263</v>
      </c>
      <c r="B269" s="15" t="s">
        <v>446</v>
      </c>
      <c r="C269" s="20">
        <v>940134</v>
      </c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17">
        <f t="shared" si="4"/>
        <v>0</v>
      </c>
      <c r="Q269" s="18" t="s">
        <v>22</v>
      </c>
      <c r="R269" s="23"/>
      <c r="S269" s="23"/>
    </row>
    <row r="270" spans="1:19" x14ac:dyDescent="0.25">
      <c r="A270" s="14">
        <v>264</v>
      </c>
      <c r="B270" s="15" t="s">
        <v>447</v>
      </c>
      <c r="C270" s="20">
        <v>940372</v>
      </c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17">
        <f t="shared" si="4"/>
        <v>0</v>
      </c>
      <c r="Q270" s="18" t="s">
        <v>22</v>
      </c>
      <c r="R270" s="23"/>
      <c r="S270" s="23"/>
    </row>
    <row r="271" spans="1:19" x14ac:dyDescent="0.25">
      <c r="A271" s="14">
        <v>265</v>
      </c>
      <c r="B271" s="15" t="s">
        <v>448</v>
      </c>
      <c r="C271" s="14" t="s">
        <v>449</v>
      </c>
      <c r="D271" s="22"/>
      <c r="E271" s="22">
        <v>15900</v>
      </c>
      <c r="F271" s="22"/>
      <c r="G271" s="22"/>
      <c r="H271" s="22">
        <v>87200</v>
      </c>
      <c r="I271" s="22">
        <v>18600</v>
      </c>
      <c r="J271" s="22">
        <v>20500</v>
      </c>
      <c r="K271" s="22"/>
      <c r="L271" s="22">
        <v>47100</v>
      </c>
      <c r="M271" s="22"/>
      <c r="N271" s="22"/>
      <c r="O271" s="22"/>
      <c r="P271" s="17">
        <f t="shared" si="4"/>
        <v>189300</v>
      </c>
      <c r="Q271" s="18" t="s">
        <v>22</v>
      </c>
      <c r="R271" s="23"/>
      <c r="S271" s="23"/>
    </row>
    <row r="272" spans="1:19" x14ac:dyDescent="0.25">
      <c r="A272" s="14">
        <v>266</v>
      </c>
      <c r="B272" s="15" t="s">
        <v>450</v>
      </c>
      <c r="C272" s="14" t="s">
        <v>451</v>
      </c>
      <c r="D272" s="22"/>
      <c r="E272" s="22"/>
      <c r="F272" s="16"/>
      <c r="G272" s="22"/>
      <c r="H272" s="22"/>
      <c r="I272" s="22"/>
      <c r="J272" s="22"/>
      <c r="K272" s="22"/>
      <c r="L272" s="22"/>
      <c r="M272" s="22"/>
      <c r="N272" s="22"/>
      <c r="O272" s="22"/>
      <c r="P272" s="17">
        <f t="shared" si="4"/>
        <v>0</v>
      </c>
      <c r="Q272" s="18" t="s">
        <v>22</v>
      </c>
      <c r="R272" s="23"/>
      <c r="S272" s="23"/>
    </row>
    <row r="273" spans="1:19" x14ac:dyDescent="0.25">
      <c r="A273" s="14">
        <v>267</v>
      </c>
      <c r="B273" s="15" t="s">
        <v>452</v>
      </c>
      <c r="C273" s="14" t="s">
        <v>453</v>
      </c>
      <c r="D273" s="22"/>
      <c r="E273" s="22"/>
      <c r="F273" s="22"/>
      <c r="G273" s="22"/>
      <c r="H273" s="22">
        <v>6000</v>
      </c>
      <c r="I273" s="22"/>
      <c r="J273" s="22"/>
      <c r="K273" s="22"/>
      <c r="L273" s="22"/>
      <c r="M273" s="22"/>
      <c r="N273" s="22"/>
      <c r="O273" s="22"/>
      <c r="P273" s="17">
        <f t="shared" si="4"/>
        <v>6000</v>
      </c>
      <c r="Q273" s="18" t="s">
        <v>22</v>
      </c>
      <c r="R273" s="23"/>
      <c r="S273" s="23"/>
    </row>
    <row r="274" spans="1:19" x14ac:dyDescent="0.25">
      <c r="A274" s="14">
        <v>268</v>
      </c>
      <c r="B274" s="15" t="s">
        <v>454</v>
      </c>
      <c r="C274" s="14" t="s">
        <v>455</v>
      </c>
      <c r="D274" s="22"/>
      <c r="E274" s="22"/>
      <c r="F274" s="22"/>
      <c r="G274" s="22">
        <v>47600</v>
      </c>
      <c r="H274" s="22"/>
      <c r="I274" s="22"/>
      <c r="J274" s="22"/>
      <c r="K274" s="22"/>
      <c r="L274" s="22"/>
      <c r="M274" s="22">
        <v>5000</v>
      </c>
      <c r="N274" s="22"/>
      <c r="O274" s="22"/>
      <c r="P274" s="17">
        <f t="shared" si="4"/>
        <v>52600</v>
      </c>
      <c r="Q274" s="18" t="s">
        <v>22</v>
      </c>
      <c r="R274" s="23"/>
      <c r="S274" s="23"/>
    </row>
    <row r="275" spans="1:19" x14ac:dyDescent="0.25">
      <c r="A275" s="14">
        <v>269</v>
      </c>
      <c r="B275" s="15" t="s">
        <v>456</v>
      </c>
      <c r="C275" s="14">
        <v>950145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17">
        <f t="shared" si="4"/>
        <v>0</v>
      </c>
      <c r="Q275" s="18" t="s">
        <v>22</v>
      </c>
      <c r="R275" s="23"/>
      <c r="S275" s="23"/>
    </row>
    <row r="276" spans="1:19" x14ac:dyDescent="0.25">
      <c r="A276" s="14">
        <v>270</v>
      </c>
      <c r="B276" s="15" t="s">
        <v>457</v>
      </c>
      <c r="C276" s="14">
        <v>950298</v>
      </c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17">
        <f t="shared" si="4"/>
        <v>0</v>
      </c>
      <c r="Q276" s="18" t="s">
        <v>22</v>
      </c>
      <c r="R276" s="23"/>
      <c r="S276" s="23"/>
    </row>
    <row r="277" spans="1:19" x14ac:dyDescent="0.25">
      <c r="A277" s="14">
        <v>271</v>
      </c>
      <c r="B277" s="15" t="s">
        <v>458</v>
      </c>
      <c r="C277" s="14">
        <v>951269</v>
      </c>
      <c r="D277" s="22"/>
      <c r="E277" s="22"/>
      <c r="F277" s="22"/>
      <c r="G277" s="22"/>
      <c r="H277" s="22"/>
      <c r="I277" s="22"/>
      <c r="J277" s="22"/>
      <c r="K277" s="22"/>
      <c r="L277" s="22">
        <v>18400</v>
      </c>
      <c r="M277" s="22"/>
      <c r="N277" s="22"/>
      <c r="O277" s="22"/>
      <c r="P277" s="17">
        <f t="shared" si="4"/>
        <v>18400</v>
      </c>
      <c r="Q277" s="18" t="s">
        <v>22</v>
      </c>
      <c r="R277" s="23"/>
      <c r="S277" s="23"/>
    </row>
    <row r="278" spans="1:19" x14ac:dyDescent="0.25">
      <c r="A278" s="14">
        <v>272</v>
      </c>
      <c r="B278" s="15" t="s">
        <v>459</v>
      </c>
      <c r="C278" s="14" t="s">
        <v>460</v>
      </c>
      <c r="D278" s="22"/>
      <c r="E278" s="22"/>
      <c r="F278" s="22"/>
      <c r="P278" s="17">
        <f t="shared" si="4"/>
        <v>0</v>
      </c>
      <c r="Q278" s="18" t="s">
        <v>22</v>
      </c>
      <c r="R278" s="23"/>
      <c r="S278" s="23"/>
    </row>
    <row r="279" spans="1:19" x14ac:dyDescent="0.25">
      <c r="A279" s="14">
        <v>273</v>
      </c>
      <c r="B279" s="15" t="s">
        <v>461</v>
      </c>
      <c r="C279" s="20">
        <v>951803</v>
      </c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17">
        <f t="shared" si="4"/>
        <v>0</v>
      </c>
      <c r="Q279" s="18" t="s">
        <v>22</v>
      </c>
      <c r="R279" s="23"/>
      <c r="S279" s="23"/>
    </row>
    <row r="280" spans="1:19" x14ac:dyDescent="0.25">
      <c r="A280" s="14">
        <v>274</v>
      </c>
      <c r="B280" s="15" t="s">
        <v>462</v>
      </c>
      <c r="C280" s="20">
        <v>960196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17">
        <f t="shared" si="4"/>
        <v>0</v>
      </c>
      <c r="Q280" s="18" t="s">
        <v>22</v>
      </c>
      <c r="R280" s="23"/>
      <c r="S280" s="23"/>
    </row>
    <row r="281" spans="1:19" x14ac:dyDescent="0.25">
      <c r="A281" s="14">
        <v>275</v>
      </c>
      <c r="B281" s="15" t="s">
        <v>463</v>
      </c>
      <c r="C281" s="20" t="s">
        <v>464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17">
        <f t="shared" si="4"/>
        <v>0</v>
      </c>
      <c r="Q281" s="18" t="s">
        <v>22</v>
      </c>
      <c r="R281" s="23"/>
      <c r="S281" s="23"/>
    </row>
    <row r="282" spans="1:19" x14ac:dyDescent="0.25">
      <c r="A282" s="14">
        <v>276</v>
      </c>
      <c r="B282" s="15" t="s">
        <v>465</v>
      </c>
      <c r="C282" s="14">
        <v>960207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17">
        <f t="shared" si="4"/>
        <v>0</v>
      </c>
      <c r="Q282" s="18" t="s">
        <v>22</v>
      </c>
      <c r="R282" s="23"/>
      <c r="S282" s="23"/>
    </row>
    <row r="283" spans="1:19" x14ac:dyDescent="0.25">
      <c r="A283" s="14">
        <v>277</v>
      </c>
      <c r="B283" s="15" t="s">
        <v>466</v>
      </c>
      <c r="C283" s="14" t="s">
        <v>467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17">
        <f t="shared" si="4"/>
        <v>0</v>
      </c>
      <c r="Q283" s="18" t="s">
        <v>22</v>
      </c>
      <c r="R283" s="23"/>
      <c r="S283" s="23"/>
    </row>
    <row r="284" spans="1:19" x14ac:dyDescent="0.25">
      <c r="A284" s="14">
        <v>278</v>
      </c>
      <c r="B284" s="15" t="s">
        <v>468</v>
      </c>
      <c r="C284" s="14" t="s">
        <v>469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>
        <v>19200</v>
      </c>
      <c r="P284" s="17">
        <f t="shared" si="4"/>
        <v>19200</v>
      </c>
      <c r="Q284" s="18" t="s">
        <v>22</v>
      </c>
      <c r="R284" s="23"/>
      <c r="S284" s="23"/>
    </row>
    <row r="285" spans="1:19" x14ac:dyDescent="0.25">
      <c r="A285" s="14">
        <v>279</v>
      </c>
      <c r="B285" s="15" t="s">
        <v>470</v>
      </c>
      <c r="C285" s="14" t="s">
        <v>471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17">
        <f t="shared" si="4"/>
        <v>0</v>
      </c>
      <c r="Q285" s="18" t="s">
        <v>22</v>
      </c>
      <c r="R285" s="23"/>
      <c r="S285" s="23"/>
    </row>
    <row r="286" spans="1:19" x14ac:dyDescent="0.25">
      <c r="A286" s="14">
        <v>280</v>
      </c>
      <c r="B286" s="15" t="s">
        <v>472</v>
      </c>
      <c r="C286" s="14" t="s">
        <v>473</v>
      </c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17">
        <f t="shared" si="4"/>
        <v>0</v>
      </c>
      <c r="Q286" s="18" t="s">
        <v>22</v>
      </c>
      <c r="R286" s="23"/>
      <c r="S286" s="23"/>
    </row>
    <row r="287" spans="1:19" x14ac:dyDescent="0.25">
      <c r="A287" s="14">
        <v>281</v>
      </c>
      <c r="B287" s="15" t="s">
        <v>474</v>
      </c>
      <c r="C287" s="14">
        <v>960940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17">
        <f t="shared" si="4"/>
        <v>0</v>
      </c>
      <c r="Q287" s="18" t="s">
        <v>22</v>
      </c>
      <c r="R287" s="23"/>
      <c r="S287" s="23"/>
    </row>
    <row r="288" spans="1:19" x14ac:dyDescent="0.25">
      <c r="A288" s="14">
        <v>282</v>
      </c>
      <c r="B288" s="15" t="s">
        <v>475</v>
      </c>
      <c r="C288" s="14">
        <v>960949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17">
        <f t="shared" si="4"/>
        <v>0</v>
      </c>
      <c r="Q288" s="18" t="s">
        <v>22</v>
      </c>
      <c r="R288" s="23"/>
      <c r="S288" s="23"/>
    </row>
    <row r="289" spans="1:19" x14ac:dyDescent="0.25">
      <c r="A289" s="14">
        <v>283</v>
      </c>
      <c r="B289" s="15" t="s">
        <v>476</v>
      </c>
      <c r="C289" s="20">
        <v>961300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17">
        <f t="shared" si="4"/>
        <v>0</v>
      </c>
      <c r="Q289" s="18" t="s">
        <v>22</v>
      </c>
      <c r="R289" s="23"/>
      <c r="S289" s="23"/>
    </row>
    <row r="290" spans="1:19" x14ac:dyDescent="0.25">
      <c r="A290" s="14">
        <v>284</v>
      </c>
      <c r="B290" s="15" t="s">
        <v>477</v>
      </c>
      <c r="C290" s="20">
        <v>961528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17">
        <f t="shared" si="4"/>
        <v>0</v>
      </c>
      <c r="Q290" s="18" t="s">
        <v>22</v>
      </c>
      <c r="R290" s="23"/>
      <c r="S290" s="23"/>
    </row>
    <row r="291" spans="1:19" x14ac:dyDescent="0.25">
      <c r="A291" s="14">
        <v>285</v>
      </c>
      <c r="B291" s="15" t="s">
        <v>478</v>
      </c>
      <c r="C291" s="20">
        <v>961551</v>
      </c>
      <c r="D291" s="16"/>
      <c r="E291" s="16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17">
        <f t="shared" si="4"/>
        <v>0</v>
      </c>
      <c r="Q291" s="18" t="s">
        <v>22</v>
      </c>
      <c r="R291" s="23"/>
      <c r="S291" s="23"/>
    </row>
    <row r="292" spans="1:19" x14ac:dyDescent="0.25">
      <c r="A292" s="14">
        <v>286</v>
      </c>
      <c r="B292" s="15" t="s">
        <v>479</v>
      </c>
      <c r="C292" s="14" t="s">
        <v>480</v>
      </c>
      <c r="D292" s="22"/>
      <c r="E292" s="22"/>
      <c r="F292" s="22"/>
      <c r="G292" s="22"/>
      <c r="H292" s="22"/>
      <c r="I292" s="22"/>
      <c r="J292" s="22"/>
      <c r="K292" s="22">
        <v>70700</v>
      </c>
      <c r="L292" s="22"/>
      <c r="M292" s="22"/>
      <c r="N292" s="22"/>
      <c r="O292" s="22">
        <v>102600</v>
      </c>
      <c r="P292" s="17">
        <f t="shared" si="4"/>
        <v>173300</v>
      </c>
      <c r="Q292" s="18" t="s">
        <v>22</v>
      </c>
      <c r="R292" s="23"/>
      <c r="S292" s="23"/>
    </row>
    <row r="293" spans="1:19" x14ac:dyDescent="0.25">
      <c r="A293" s="14">
        <v>287</v>
      </c>
      <c r="B293" s="15" t="s">
        <v>481</v>
      </c>
      <c r="C293" s="20">
        <v>961764</v>
      </c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17">
        <f t="shared" si="4"/>
        <v>0</v>
      </c>
      <c r="Q293" s="18" t="s">
        <v>22</v>
      </c>
      <c r="R293" s="23"/>
      <c r="S293" s="23"/>
    </row>
    <row r="294" spans="1:19" x14ac:dyDescent="0.25">
      <c r="A294" s="14">
        <v>288</v>
      </c>
      <c r="B294" s="15" t="s">
        <v>482</v>
      </c>
      <c r="C294" s="14" t="s">
        <v>483</v>
      </c>
      <c r="D294" s="22"/>
      <c r="E294" s="22">
        <v>299400</v>
      </c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17">
        <f t="shared" si="4"/>
        <v>299400</v>
      </c>
      <c r="Q294" s="18" t="s">
        <v>22</v>
      </c>
      <c r="R294" s="23"/>
      <c r="S294" s="23"/>
    </row>
    <row r="295" spans="1:19" x14ac:dyDescent="0.25">
      <c r="A295" s="14">
        <v>289</v>
      </c>
      <c r="B295" s="15" t="s">
        <v>484</v>
      </c>
      <c r="C295" s="14" t="s">
        <v>485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17">
        <f t="shared" si="4"/>
        <v>0</v>
      </c>
      <c r="Q295" s="18" t="s">
        <v>22</v>
      </c>
      <c r="R295" s="23"/>
      <c r="S295" s="23"/>
    </row>
    <row r="296" spans="1:19" x14ac:dyDescent="0.25">
      <c r="A296" s="14">
        <v>290</v>
      </c>
      <c r="B296" s="15" t="s">
        <v>486</v>
      </c>
      <c r="C296" s="14">
        <v>962160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17">
        <f t="shared" si="4"/>
        <v>0</v>
      </c>
      <c r="Q296" s="18" t="s">
        <v>22</v>
      </c>
      <c r="R296" s="23"/>
      <c r="S296" s="23"/>
    </row>
    <row r="297" spans="1:19" x14ac:dyDescent="0.25">
      <c r="A297" s="14">
        <v>291</v>
      </c>
      <c r="B297" s="15" t="s">
        <v>487</v>
      </c>
      <c r="C297" s="14" t="s">
        <v>488</v>
      </c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17">
        <f t="shared" si="4"/>
        <v>0</v>
      </c>
      <c r="Q297" s="18" t="s">
        <v>22</v>
      </c>
      <c r="R297" s="23"/>
      <c r="S297" s="23"/>
    </row>
    <row r="298" spans="1:19" x14ac:dyDescent="0.25">
      <c r="A298" s="14">
        <v>292</v>
      </c>
      <c r="B298" s="15" t="s">
        <v>489</v>
      </c>
      <c r="C298" s="14">
        <v>962205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17">
        <f t="shared" si="4"/>
        <v>0</v>
      </c>
      <c r="Q298" s="18" t="s">
        <v>22</v>
      </c>
      <c r="R298" s="23"/>
      <c r="S298" s="23"/>
    </row>
    <row r="299" spans="1:19" x14ac:dyDescent="0.25">
      <c r="A299" s="14">
        <v>293</v>
      </c>
      <c r="B299" s="15" t="s">
        <v>490</v>
      </c>
      <c r="C299" s="14">
        <v>96</v>
      </c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17">
        <f t="shared" si="4"/>
        <v>0</v>
      </c>
      <c r="Q299" s="18" t="s">
        <v>22</v>
      </c>
      <c r="R299" s="23"/>
      <c r="S299" s="23"/>
    </row>
    <row r="300" spans="1:19" x14ac:dyDescent="0.25">
      <c r="A300" s="14">
        <v>294</v>
      </c>
      <c r="B300" s="15" t="s">
        <v>491</v>
      </c>
      <c r="C300" s="14" t="s">
        <v>492</v>
      </c>
      <c r="D300" s="22"/>
      <c r="E300" s="22"/>
      <c r="F300" s="22">
        <f>68300-1650</f>
        <v>66650</v>
      </c>
      <c r="G300" s="22"/>
      <c r="H300" s="22"/>
      <c r="I300" s="22"/>
      <c r="J300" s="22"/>
      <c r="K300" s="22">
        <f>130000+67400</f>
        <v>197400</v>
      </c>
      <c r="L300" s="22"/>
      <c r="M300" s="22">
        <v>50800</v>
      </c>
      <c r="N300" s="22"/>
      <c r="O300" s="22"/>
      <c r="P300" s="17">
        <f t="shared" si="4"/>
        <v>314850</v>
      </c>
      <c r="Q300" s="18" t="s">
        <v>22</v>
      </c>
      <c r="R300" s="23"/>
      <c r="S300" s="23"/>
    </row>
    <row r="301" spans="1:19" x14ac:dyDescent="0.25">
      <c r="A301" s="14">
        <v>295</v>
      </c>
      <c r="B301" s="15" t="s">
        <v>493</v>
      </c>
      <c r="C301" s="14" t="s">
        <v>494</v>
      </c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17">
        <f t="shared" si="4"/>
        <v>0</v>
      </c>
      <c r="Q301" s="18" t="s">
        <v>22</v>
      </c>
      <c r="R301" s="23"/>
      <c r="S301" s="23"/>
    </row>
    <row r="302" spans="1:19" x14ac:dyDescent="0.25">
      <c r="A302" s="14">
        <v>296</v>
      </c>
      <c r="B302" s="15" t="s">
        <v>495</v>
      </c>
      <c r="C302" s="14" t="s">
        <v>496</v>
      </c>
      <c r="D302" s="22"/>
      <c r="E302" s="22"/>
      <c r="F302" s="22"/>
      <c r="G302" s="22"/>
      <c r="H302" s="22"/>
      <c r="I302" s="22"/>
      <c r="J302" s="22"/>
      <c r="K302" s="22">
        <v>45000</v>
      </c>
      <c r="L302" s="22"/>
      <c r="M302" s="22"/>
      <c r="N302" s="22"/>
      <c r="O302" s="22"/>
      <c r="P302" s="17">
        <f t="shared" si="4"/>
        <v>45000</v>
      </c>
      <c r="Q302" s="18" t="s">
        <v>22</v>
      </c>
      <c r="R302" s="23"/>
      <c r="S302" s="23"/>
    </row>
    <row r="303" spans="1:19" x14ac:dyDescent="0.25">
      <c r="A303" s="14">
        <v>297</v>
      </c>
      <c r="B303" s="15" t="s">
        <v>497</v>
      </c>
      <c r="C303" s="14">
        <v>962409</v>
      </c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17">
        <f t="shared" si="4"/>
        <v>0</v>
      </c>
      <c r="Q303" s="18" t="s">
        <v>22</v>
      </c>
      <c r="R303" s="23"/>
      <c r="S303" s="23"/>
    </row>
    <row r="304" spans="1:19" x14ac:dyDescent="0.25">
      <c r="A304" s="14">
        <v>298</v>
      </c>
      <c r="B304" s="15" t="s">
        <v>498</v>
      </c>
      <c r="C304" s="14">
        <v>962414</v>
      </c>
      <c r="D304" s="22"/>
      <c r="E304" s="22">
        <v>6900</v>
      </c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17">
        <f t="shared" si="4"/>
        <v>6900</v>
      </c>
      <c r="Q304" s="18" t="s">
        <v>22</v>
      </c>
      <c r="R304" s="23"/>
      <c r="S304" s="23"/>
    </row>
    <row r="305" spans="1:19" x14ac:dyDescent="0.25">
      <c r="A305" s="14">
        <v>299</v>
      </c>
      <c r="B305" s="15" t="s">
        <v>499</v>
      </c>
      <c r="C305" s="14">
        <v>962744</v>
      </c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17">
        <f t="shared" si="4"/>
        <v>0</v>
      </c>
      <c r="Q305" s="18" t="s">
        <v>22</v>
      </c>
      <c r="R305" s="23"/>
      <c r="S305" s="23"/>
    </row>
    <row r="306" spans="1:19" x14ac:dyDescent="0.25">
      <c r="A306" s="14">
        <v>300</v>
      </c>
      <c r="B306" s="15" t="s">
        <v>500</v>
      </c>
      <c r="C306" s="14">
        <v>962782</v>
      </c>
      <c r="D306" s="22"/>
      <c r="E306" s="22"/>
      <c r="F306" s="22"/>
      <c r="G306" s="22">
        <v>12050</v>
      </c>
      <c r="H306" s="22"/>
      <c r="I306" s="22">
        <v>60300</v>
      </c>
      <c r="J306" s="22"/>
      <c r="K306" s="22">
        <v>40800</v>
      </c>
      <c r="L306" s="22"/>
      <c r="M306" s="22"/>
      <c r="N306" s="22"/>
      <c r="O306" s="22"/>
      <c r="P306" s="17">
        <f t="shared" si="4"/>
        <v>113150</v>
      </c>
      <c r="Q306" s="18" t="s">
        <v>22</v>
      </c>
      <c r="R306" s="23"/>
      <c r="S306" s="23"/>
    </row>
    <row r="307" spans="1:19" x14ac:dyDescent="0.25">
      <c r="A307" s="14">
        <v>301</v>
      </c>
      <c r="B307" s="15" t="s">
        <v>501</v>
      </c>
      <c r="C307" s="14">
        <v>962795</v>
      </c>
      <c r="D307" s="22"/>
      <c r="E307" s="22"/>
      <c r="F307" s="22"/>
      <c r="G307" s="22">
        <v>90000</v>
      </c>
      <c r="H307" s="22"/>
      <c r="I307" s="22"/>
      <c r="J307" s="22"/>
      <c r="K307" s="22"/>
      <c r="L307" s="22"/>
      <c r="M307" s="22"/>
      <c r="N307" s="22">
        <v>8500</v>
      </c>
      <c r="O307" s="22"/>
      <c r="P307" s="17">
        <f t="shared" si="4"/>
        <v>98500</v>
      </c>
      <c r="Q307" s="18" t="s">
        <v>22</v>
      </c>
      <c r="R307" s="23"/>
      <c r="S307" s="23"/>
    </row>
    <row r="308" spans="1:19" x14ac:dyDescent="0.25">
      <c r="A308" s="14">
        <v>302</v>
      </c>
      <c r="B308" s="15" t="s">
        <v>502</v>
      </c>
      <c r="C308" s="14" t="s">
        <v>503</v>
      </c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17">
        <f t="shared" si="4"/>
        <v>0</v>
      </c>
      <c r="Q308" s="18" t="s">
        <v>22</v>
      </c>
      <c r="R308" s="23"/>
      <c r="S308" s="23"/>
    </row>
    <row r="309" spans="1:19" x14ac:dyDescent="0.25">
      <c r="A309" s="14">
        <v>303</v>
      </c>
      <c r="B309" s="15" t="s">
        <v>504</v>
      </c>
      <c r="C309" s="20">
        <v>962810</v>
      </c>
      <c r="D309" s="22"/>
      <c r="E309" s="22"/>
      <c r="F309" s="22"/>
      <c r="G309" s="22"/>
      <c r="H309" s="22"/>
      <c r="I309" s="16">
        <v>29700</v>
      </c>
      <c r="J309" s="22"/>
      <c r="K309" s="22"/>
      <c r="L309" s="22"/>
      <c r="M309" s="22"/>
      <c r="N309" s="22"/>
      <c r="O309" s="22"/>
      <c r="P309" s="17">
        <f t="shared" si="4"/>
        <v>29700</v>
      </c>
      <c r="Q309" s="18" t="s">
        <v>22</v>
      </c>
      <c r="R309" s="23"/>
      <c r="S309" s="23"/>
    </row>
    <row r="310" spans="1:19" x14ac:dyDescent="0.25">
      <c r="A310" s="14">
        <v>304</v>
      </c>
      <c r="B310" s="15" t="s">
        <v>505</v>
      </c>
      <c r="C310" s="14" t="s">
        <v>506</v>
      </c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17">
        <f t="shared" si="4"/>
        <v>0</v>
      </c>
      <c r="Q310" s="18" t="s">
        <v>22</v>
      </c>
      <c r="R310" s="23"/>
      <c r="S310" s="23"/>
    </row>
    <row r="311" spans="1:19" x14ac:dyDescent="0.25">
      <c r="A311" s="14">
        <v>305</v>
      </c>
      <c r="B311" s="15" t="s">
        <v>507</v>
      </c>
      <c r="C311" s="20">
        <v>962920</v>
      </c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17">
        <f t="shared" si="4"/>
        <v>0</v>
      </c>
      <c r="Q311" s="18" t="s">
        <v>22</v>
      </c>
      <c r="R311" s="23"/>
      <c r="S311" s="23"/>
    </row>
    <row r="312" spans="1:19" x14ac:dyDescent="0.25">
      <c r="A312" s="14">
        <v>306</v>
      </c>
      <c r="B312" s="15" t="s">
        <v>508</v>
      </c>
      <c r="C312" s="14" t="s">
        <v>509</v>
      </c>
      <c r="D312" s="16">
        <v>39500</v>
      </c>
      <c r="E312" s="16">
        <v>28000</v>
      </c>
      <c r="F312" s="16"/>
      <c r="G312" s="16">
        <v>30000</v>
      </c>
      <c r="H312" s="16"/>
      <c r="I312" s="16"/>
      <c r="J312" s="16"/>
      <c r="K312" s="16">
        <v>8300</v>
      </c>
      <c r="L312" s="16"/>
      <c r="M312" s="16">
        <v>3300</v>
      </c>
      <c r="N312" s="16">
        <v>24000</v>
      </c>
      <c r="O312" s="16"/>
      <c r="P312" s="17">
        <f t="shared" si="4"/>
        <v>133100</v>
      </c>
      <c r="Q312" s="18" t="s">
        <v>22</v>
      </c>
      <c r="R312" s="23"/>
      <c r="S312" s="23"/>
    </row>
    <row r="313" spans="1:19" x14ac:dyDescent="0.25">
      <c r="A313" s="14">
        <v>307</v>
      </c>
      <c r="B313" s="15" t="s">
        <v>510</v>
      </c>
      <c r="C313" s="20" t="s">
        <v>511</v>
      </c>
      <c r="D313" s="16">
        <f>135400+33000</f>
        <v>168400</v>
      </c>
      <c r="E313" s="16"/>
      <c r="F313" s="16">
        <v>49000</v>
      </c>
      <c r="G313" s="16"/>
      <c r="H313" s="16"/>
      <c r="I313" s="16"/>
      <c r="J313" s="16"/>
      <c r="K313" s="16"/>
      <c r="L313" s="16"/>
      <c r="M313" s="16"/>
      <c r="N313" s="16"/>
      <c r="O313" s="16"/>
      <c r="P313" s="17">
        <f t="shared" si="4"/>
        <v>217400</v>
      </c>
      <c r="Q313" s="18" t="s">
        <v>22</v>
      </c>
      <c r="R313" s="23"/>
      <c r="S313" s="23"/>
    </row>
    <row r="314" spans="1:19" x14ac:dyDescent="0.25">
      <c r="A314" s="14">
        <v>308</v>
      </c>
      <c r="B314" s="15" t="s">
        <v>512</v>
      </c>
      <c r="C314" s="14">
        <v>963176</v>
      </c>
      <c r="D314" s="16"/>
      <c r="E314" s="16"/>
      <c r="F314" s="16">
        <v>4850</v>
      </c>
      <c r="G314" s="16"/>
      <c r="H314" s="16"/>
      <c r="I314" s="16"/>
      <c r="J314" s="16"/>
      <c r="K314" s="16"/>
      <c r="L314" s="16">
        <f>85500+1900</f>
        <v>87400</v>
      </c>
      <c r="M314" s="16"/>
      <c r="N314" s="16">
        <v>93100</v>
      </c>
      <c r="O314" s="16"/>
      <c r="P314" s="17">
        <f t="shared" si="4"/>
        <v>185350</v>
      </c>
      <c r="Q314" s="18" t="s">
        <v>22</v>
      </c>
      <c r="R314" s="23"/>
      <c r="S314" s="23"/>
    </row>
    <row r="315" spans="1:19" x14ac:dyDescent="0.25">
      <c r="A315" s="14">
        <v>309</v>
      </c>
      <c r="B315" s="15" t="s">
        <v>513</v>
      </c>
      <c r="C315" s="14" t="s">
        <v>514</v>
      </c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7">
        <f t="shared" si="4"/>
        <v>0</v>
      </c>
      <c r="Q315" s="18" t="s">
        <v>22</v>
      </c>
      <c r="R315" s="23"/>
      <c r="S315" s="23"/>
    </row>
    <row r="316" spans="1:19" x14ac:dyDescent="0.25">
      <c r="A316" s="14">
        <v>310</v>
      </c>
      <c r="B316" s="15" t="s">
        <v>515</v>
      </c>
      <c r="C316" s="14" t="s">
        <v>516</v>
      </c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7">
        <f t="shared" si="4"/>
        <v>0</v>
      </c>
      <c r="Q316" s="18" t="s">
        <v>22</v>
      </c>
      <c r="R316" s="23"/>
      <c r="S316" s="23"/>
    </row>
    <row r="317" spans="1:19" x14ac:dyDescent="0.25">
      <c r="A317" s="14">
        <v>311</v>
      </c>
      <c r="B317" s="15" t="s">
        <v>517</v>
      </c>
      <c r="C317" s="14">
        <v>963378</v>
      </c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7">
        <f t="shared" si="4"/>
        <v>0</v>
      </c>
      <c r="Q317" s="18" t="s">
        <v>22</v>
      </c>
      <c r="R317" s="23"/>
      <c r="S317" s="23"/>
    </row>
    <row r="318" spans="1:19" x14ac:dyDescent="0.25">
      <c r="A318" s="14">
        <v>312</v>
      </c>
      <c r="B318" s="15" t="s">
        <v>518</v>
      </c>
      <c r="C318" s="20">
        <v>963668</v>
      </c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7">
        <f t="shared" si="4"/>
        <v>0</v>
      </c>
      <c r="Q318" s="18" t="s">
        <v>22</v>
      </c>
      <c r="R318" s="23"/>
      <c r="S318" s="23"/>
    </row>
    <row r="319" spans="1:19" x14ac:dyDescent="0.25">
      <c r="A319" s="14">
        <v>313</v>
      </c>
      <c r="B319" s="15" t="s">
        <v>519</v>
      </c>
      <c r="C319" s="14" t="s">
        <v>520</v>
      </c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7">
        <f t="shared" si="4"/>
        <v>0</v>
      </c>
      <c r="Q319" s="18" t="s">
        <v>22</v>
      </c>
      <c r="R319" s="23"/>
      <c r="S319" s="23"/>
    </row>
    <row r="320" spans="1:19" x14ac:dyDescent="0.25">
      <c r="A320" s="14">
        <v>314</v>
      </c>
      <c r="B320" s="15" t="s">
        <v>521</v>
      </c>
      <c r="C320" s="14" t="s">
        <v>522</v>
      </c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7">
        <f t="shared" si="4"/>
        <v>0</v>
      </c>
      <c r="Q320" s="18" t="s">
        <v>22</v>
      </c>
      <c r="R320" s="23"/>
      <c r="S320" s="23"/>
    </row>
    <row r="321" spans="1:19" x14ac:dyDescent="0.25">
      <c r="A321" s="14">
        <v>315</v>
      </c>
      <c r="B321" s="15" t="s">
        <v>523</v>
      </c>
      <c r="C321" s="14" t="s">
        <v>524</v>
      </c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7">
        <f t="shared" si="4"/>
        <v>0</v>
      </c>
      <c r="Q321" s="18" t="s">
        <v>22</v>
      </c>
      <c r="R321" s="23"/>
      <c r="S321" s="23"/>
    </row>
    <row r="322" spans="1:19" x14ac:dyDescent="0.25">
      <c r="A322" s="14">
        <v>316</v>
      </c>
      <c r="B322" s="15" t="s">
        <v>525</v>
      </c>
      <c r="C322" s="14" t="s">
        <v>526</v>
      </c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7">
        <f t="shared" si="4"/>
        <v>0</v>
      </c>
      <c r="Q322" s="18" t="s">
        <v>22</v>
      </c>
      <c r="R322" s="23"/>
      <c r="S322" s="23"/>
    </row>
    <row r="323" spans="1:19" x14ac:dyDescent="0.25">
      <c r="A323" s="14">
        <v>317</v>
      </c>
      <c r="B323" s="15" t="s">
        <v>527</v>
      </c>
      <c r="C323" s="20" t="s">
        <v>528</v>
      </c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7">
        <f t="shared" si="4"/>
        <v>0</v>
      </c>
      <c r="Q323" s="18" t="s">
        <v>22</v>
      </c>
      <c r="R323" s="23"/>
      <c r="S323" s="23"/>
    </row>
    <row r="324" spans="1:19" x14ac:dyDescent="0.25">
      <c r="A324" s="14">
        <v>318</v>
      </c>
      <c r="B324" s="15" t="s">
        <v>529</v>
      </c>
      <c r="C324" s="14" t="s">
        <v>530</v>
      </c>
      <c r="D324" s="16"/>
      <c r="E324" s="16"/>
      <c r="F324" s="16"/>
      <c r="G324" s="16"/>
      <c r="H324" s="16"/>
      <c r="I324" s="16"/>
      <c r="J324" s="16"/>
      <c r="K324" s="16"/>
      <c r="L324" s="16"/>
      <c r="M324" s="16">
        <v>24100</v>
      </c>
      <c r="N324" s="16"/>
      <c r="O324" s="16"/>
      <c r="P324" s="17">
        <f t="shared" si="4"/>
        <v>24100</v>
      </c>
      <c r="Q324" s="18" t="s">
        <v>22</v>
      </c>
      <c r="R324" s="23"/>
      <c r="S324" s="23"/>
    </row>
    <row r="325" spans="1:19" x14ac:dyDescent="0.25">
      <c r="A325" s="14">
        <v>319</v>
      </c>
      <c r="B325" s="15" t="s">
        <v>531</v>
      </c>
      <c r="C325" s="14" t="s">
        <v>532</v>
      </c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7">
        <f t="shared" si="4"/>
        <v>0</v>
      </c>
      <c r="Q325" s="18" t="s">
        <v>22</v>
      </c>
      <c r="R325" s="23"/>
      <c r="S325" s="23"/>
    </row>
    <row r="326" spans="1:19" x14ac:dyDescent="0.25">
      <c r="A326" s="14">
        <v>320</v>
      </c>
      <c r="B326" s="15" t="s">
        <v>533</v>
      </c>
      <c r="C326" s="14" t="s">
        <v>534</v>
      </c>
      <c r="D326" s="16"/>
      <c r="E326" s="16"/>
      <c r="F326" s="16"/>
      <c r="G326" s="16">
        <v>29000</v>
      </c>
      <c r="H326" s="16"/>
      <c r="I326" s="16"/>
      <c r="J326" s="16"/>
      <c r="K326" s="16"/>
      <c r="L326" s="16"/>
      <c r="M326" s="16"/>
      <c r="N326" s="16"/>
      <c r="O326" s="16"/>
      <c r="P326" s="17">
        <f t="shared" si="4"/>
        <v>29000</v>
      </c>
      <c r="Q326" s="18" t="s">
        <v>22</v>
      </c>
      <c r="R326" s="23"/>
      <c r="S326" s="23"/>
    </row>
    <row r="327" spans="1:19" x14ac:dyDescent="0.25">
      <c r="A327" s="14">
        <v>321</v>
      </c>
      <c r="B327" s="15" t="s">
        <v>535</v>
      </c>
      <c r="C327" s="20">
        <v>964050</v>
      </c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7">
        <f t="shared" ref="P327:P390" si="5">SUM(D327:O327)</f>
        <v>0</v>
      </c>
      <c r="Q327" s="18" t="s">
        <v>22</v>
      </c>
      <c r="R327" s="23"/>
      <c r="S327" s="23"/>
    </row>
    <row r="328" spans="1:19" x14ac:dyDescent="0.25">
      <c r="A328" s="14">
        <v>322</v>
      </c>
      <c r="B328" s="15" t="s">
        <v>536</v>
      </c>
      <c r="C328" s="20">
        <v>964065</v>
      </c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7">
        <f t="shared" si="5"/>
        <v>0</v>
      </c>
      <c r="Q328" s="18" t="s">
        <v>22</v>
      </c>
      <c r="R328" s="23"/>
      <c r="S328" s="23"/>
    </row>
    <row r="329" spans="1:19" x14ac:dyDescent="0.25">
      <c r="A329" s="14">
        <v>323</v>
      </c>
      <c r="B329" s="15" t="s">
        <v>537</v>
      </c>
      <c r="C329" s="14" t="s">
        <v>538</v>
      </c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7">
        <f t="shared" si="5"/>
        <v>0</v>
      </c>
      <c r="Q329" s="18" t="s">
        <v>22</v>
      </c>
      <c r="R329" s="23"/>
      <c r="S329" s="23"/>
    </row>
    <row r="330" spans="1:19" x14ac:dyDescent="0.25">
      <c r="A330" s="14">
        <v>324</v>
      </c>
      <c r="B330" s="15" t="s">
        <v>539</v>
      </c>
      <c r="C330" s="20">
        <v>970174</v>
      </c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7">
        <f t="shared" si="5"/>
        <v>0</v>
      </c>
      <c r="Q330" s="18" t="s">
        <v>22</v>
      </c>
      <c r="R330" s="23"/>
      <c r="S330" s="23"/>
    </row>
    <row r="331" spans="1:19" x14ac:dyDescent="0.25">
      <c r="A331" s="14">
        <v>325</v>
      </c>
      <c r="B331" s="15" t="s">
        <v>540</v>
      </c>
      <c r="C331" s="14" t="s">
        <v>541</v>
      </c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7">
        <f t="shared" si="5"/>
        <v>0</v>
      </c>
      <c r="Q331" s="18" t="s">
        <v>22</v>
      </c>
      <c r="R331" s="23"/>
      <c r="S331" s="23"/>
    </row>
    <row r="332" spans="1:19" x14ac:dyDescent="0.25">
      <c r="A332" s="14">
        <v>326</v>
      </c>
      <c r="B332" s="15" t="s">
        <v>542</v>
      </c>
      <c r="C332" s="20">
        <v>970196</v>
      </c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7">
        <f t="shared" si="5"/>
        <v>0</v>
      </c>
      <c r="Q332" s="18" t="s">
        <v>22</v>
      </c>
      <c r="R332" s="23"/>
      <c r="S332" s="23"/>
    </row>
    <row r="333" spans="1:19" x14ac:dyDescent="0.25">
      <c r="A333" s="14">
        <v>327</v>
      </c>
      <c r="B333" s="15" t="s">
        <v>543</v>
      </c>
      <c r="C333" s="20">
        <v>970337</v>
      </c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7">
        <f t="shared" si="5"/>
        <v>0</v>
      </c>
      <c r="Q333" s="18" t="s">
        <v>22</v>
      </c>
      <c r="R333" s="23"/>
      <c r="S333" s="23"/>
    </row>
    <row r="334" spans="1:19" x14ac:dyDescent="0.25">
      <c r="A334" s="14">
        <v>328</v>
      </c>
      <c r="B334" s="15" t="s">
        <v>544</v>
      </c>
      <c r="C334" s="14" t="s">
        <v>545</v>
      </c>
      <c r="D334" s="16"/>
      <c r="E334" s="16"/>
      <c r="F334" s="16">
        <v>65800</v>
      </c>
      <c r="G334" s="16"/>
      <c r="H334" s="16"/>
      <c r="I334" s="16"/>
      <c r="J334" s="16"/>
      <c r="K334" s="16"/>
      <c r="L334" s="16"/>
      <c r="M334" s="16"/>
      <c r="N334" s="16"/>
      <c r="O334" s="16"/>
      <c r="P334" s="17">
        <f t="shared" si="5"/>
        <v>65800</v>
      </c>
      <c r="Q334" s="18" t="s">
        <v>22</v>
      </c>
      <c r="R334" s="23"/>
      <c r="S334" s="23"/>
    </row>
    <row r="335" spans="1:19" x14ac:dyDescent="0.25">
      <c r="A335" s="14">
        <v>329</v>
      </c>
      <c r="B335" s="15" t="s">
        <v>546</v>
      </c>
      <c r="C335" s="14" t="s">
        <v>547</v>
      </c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7">
        <f t="shared" si="5"/>
        <v>0</v>
      </c>
      <c r="Q335" s="18" t="s">
        <v>22</v>
      </c>
      <c r="R335" s="23"/>
      <c r="S335" s="23"/>
    </row>
    <row r="336" spans="1:19" x14ac:dyDescent="0.25">
      <c r="A336" s="14">
        <v>330</v>
      </c>
      <c r="B336" s="15" t="s">
        <v>548</v>
      </c>
      <c r="C336" s="14" t="s">
        <v>549</v>
      </c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7">
        <f t="shared" si="5"/>
        <v>0</v>
      </c>
      <c r="Q336" s="18" t="s">
        <v>22</v>
      </c>
      <c r="R336" s="23"/>
      <c r="S336" s="23"/>
    </row>
    <row r="337" spans="1:19" x14ac:dyDescent="0.25">
      <c r="A337" s="14">
        <v>331</v>
      </c>
      <c r="B337" s="15" t="s">
        <v>550</v>
      </c>
      <c r="C337" s="14" t="s">
        <v>551</v>
      </c>
      <c r="D337" s="16">
        <v>15500</v>
      </c>
      <c r="E337" s="16"/>
      <c r="F337" s="16"/>
      <c r="G337" s="16"/>
      <c r="H337" s="16"/>
      <c r="I337" s="16"/>
      <c r="J337" s="16">
        <v>15500</v>
      </c>
      <c r="K337" s="16">
        <v>31000</v>
      </c>
      <c r="L337" s="16"/>
      <c r="M337" s="16"/>
      <c r="N337" s="16"/>
      <c r="O337" s="16"/>
      <c r="P337" s="17">
        <f t="shared" si="5"/>
        <v>62000</v>
      </c>
      <c r="Q337" s="18" t="s">
        <v>22</v>
      </c>
      <c r="R337" s="23"/>
      <c r="S337" s="23"/>
    </row>
    <row r="338" spans="1:19" x14ac:dyDescent="0.25">
      <c r="A338" s="14">
        <v>332</v>
      </c>
      <c r="B338" s="15" t="s">
        <v>552</v>
      </c>
      <c r="C338" s="14" t="s">
        <v>553</v>
      </c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7">
        <f t="shared" si="5"/>
        <v>0</v>
      </c>
      <c r="Q338" s="18" t="s">
        <v>22</v>
      </c>
      <c r="R338" s="23"/>
      <c r="S338" s="23"/>
    </row>
    <row r="339" spans="1:19" x14ac:dyDescent="0.25">
      <c r="A339" s="14">
        <v>333</v>
      </c>
      <c r="B339" s="15" t="s">
        <v>554</v>
      </c>
      <c r="C339" s="14" t="s">
        <v>555</v>
      </c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7">
        <f t="shared" si="5"/>
        <v>0</v>
      </c>
      <c r="Q339" s="18" t="s">
        <v>22</v>
      </c>
      <c r="R339" s="23"/>
      <c r="S339" s="23"/>
    </row>
    <row r="340" spans="1:19" x14ac:dyDescent="0.25">
      <c r="A340" s="14">
        <v>334</v>
      </c>
      <c r="B340" s="15" t="s">
        <v>556</v>
      </c>
      <c r="C340" s="20">
        <v>971048</v>
      </c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7">
        <f t="shared" si="5"/>
        <v>0</v>
      </c>
      <c r="Q340" s="18" t="s">
        <v>22</v>
      </c>
      <c r="R340" s="23"/>
      <c r="S340" s="23"/>
    </row>
    <row r="341" spans="1:19" x14ac:dyDescent="0.25">
      <c r="A341" s="14">
        <v>335</v>
      </c>
      <c r="B341" s="15" t="s">
        <v>557</v>
      </c>
      <c r="C341" s="14" t="s">
        <v>558</v>
      </c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7">
        <f t="shared" si="5"/>
        <v>0</v>
      </c>
      <c r="Q341" s="18" t="s">
        <v>22</v>
      </c>
      <c r="R341" s="23"/>
      <c r="S341" s="23"/>
    </row>
    <row r="342" spans="1:19" x14ac:dyDescent="0.25">
      <c r="A342" s="14">
        <v>336</v>
      </c>
      <c r="B342" s="15" t="s">
        <v>559</v>
      </c>
      <c r="C342" s="20">
        <v>971236</v>
      </c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7">
        <f t="shared" si="5"/>
        <v>0</v>
      </c>
      <c r="Q342" s="18" t="s">
        <v>22</v>
      </c>
      <c r="R342" s="23"/>
      <c r="S342" s="23"/>
    </row>
    <row r="343" spans="1:19" x14ac:dyDescent="0.25">
      <c r="A343" s="14">
        <v>337</v>
      </c>
      <c r="B343" s="15" t="s">
        <v>560</v>
      </c>
      <c r="C343" s="20" t="s">
        <v>561</v>
      </c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7">
        <f t="shared" si="5"/>
        <v>0</v>
      </c>
      <c r="Q343" s="18" t="s">
        <v>22</v>
      </c>
      <c r="R343" s="23"/>
      <c r="S343" s="23"/>
    </row>
    <row r="344" spans="1:19" x14ac:dyDescent="0.25">
      <c r="A344" s="14">
        <v>338</v>
      </c>
      <c r="B344" s="15" t="s">
        <v>562</v>
      </c>
      <c r="C344" s="20">
        <v>971302</v>
      </c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7">
        <f t="shared" si="5"/>
        <v>0</v>
      </c>
      <c r="Q344" s="18" t="s">
        <v>22</v>
      </c>
      <c r="R344" s="23"/>
      <c r="S344" s="23"/>
    </row>
    <row r="345" spans="1:19" x14ac:dyDescent="0.25">
      <c r="A345" s="14">
        <v>339</v>
      </c>
      <c r="B345" s="15" t="s">
        <v>563</v>
      </c>
      <c r="C345" s="20" t="s">
        <v>564</v>
      </c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7">
        <f t="shared" si="5"/>
        <v>0</v>
      </c>
      <c r="Q345" s="18" t="s">
        <v>22</v>
      </c>
      <c r="R345" s="23"/>
      <c r="S345" s="23"/>
    </row>
    <row r="346" spans="1:19" x14ac:dyDescent="0.25">
      <c r="A346" s="14">
        <v>340</v>
      </c>
      <c r="B346" s="15" t="s">
        <v>565</v>
      </c>
      <c r="C346" s="14" t="s">
        <v>566</v>
      </c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7">
        <f t="shared" si="5"/>
        <v>0</v>
      </c>
      <c r="Q346" s="18" t="s">
        <v>22</v>
      </c>
      <c r="R346" s="23"/>
      <c r="S346" s="23"/>
    </row>
    <row r="347" spans="1:19" x14ac:dyDescent="0.25">
      <c r="A347" s="14">
        <v>341</v>
      </c>
      <c r="B347" s="15" t="s">
        <v>567</v>
      </c>
      <c r="C347" s="14" t="s">
        <v>568</v>
      </c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7">
        <f t="shared" si="5"/>
        <v>0</v>
      </c>
      <c r="Q347" s="18" t="s">
        <v>22</v>
      </c>
      <c r="R347" s="23"/>
      <c r="S347" s="23"/>
    </row>
    <row r="348" spans="1:19" x14ac:dyDescent="0.25">
      <c r="A348" s="14">
        <v>342</v>
      </c>
      <c r="B348" s="15" t="s">
        <v>569</v>
      </c>
      <c r="C348" s="14" t="s">
        <v>570</v>
      </c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7">
        <f t="shared" si="5"/>
        <v>0</v>
      </c>
      <c r="Q348" s="18" t="s">
        <v>22</v>
      </c>
      <c r="R348" s="23"/>
      <c r="S348" s="23"/>
    </row>
    <row r="349" spans="1:19" x14ac:dyDescent="0.25">
      <c r="A349" s="14">
        <v>343</v>
      </c>
      <c r="B349" s="15" t="s">
        <v>571</v>
      </c>
      <c r="C349" s="20">
        <v>971769</v>
      </c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7">
        <f t="shared" si="5"/>
        <v>0</v>
      </c>
      <c r="Q349" s="18" t="s">
        <v>22</v>
      </c>
      <c r="R349" s="23"/>
      <c r="S349" s="23"/>
    </row>
    <row r="350" spans="1:19" x14ac:dyDescent="0.25">
      <c r="A350" s="14">
        <v>344</v>
      </c>
      <c r="B350" s="15" t="s">
        <v>572</v>
      </c>
      <c r="C350" s="20">
        <v>971990</v>
      </c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7">
        <f t="shared" si="5"/>
        <v>0</v>
      </c>
      <c r="Q350" s="18" t="s">
        <v>22</v>
      </c>
      <c r="R350" s="23"/>
      <c r="S350" s="23"/>
    </row>
    <row r="351" spans="1:19" x14ac:dyDescent="0.25">
      <c r="A351" s="14">
        <v>345</v>
      </c>
      <c r="B351" s="15" t="s">
        <v>573</v>
      </c>
      <c r="C351" s="14" t="s">
        <v>574</v>
      </c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7">
        <f t="shared" si="5"/>
        <v>0</v>
      </c>
      <c r="Q351" s="18" t="s">
        <v>22</v>
      </c>
      <c r="R351" s="23"/>
      <c r="S351" s="23"/>
    </row>
    <row r="352" spans="1:19" x14ac:dyDescent="0.25">
      <c r="A352" s="14">
        <v>346</v>
      </c>
      <c r="B352" s="15" t="s">
        <v>575</v>
      </c>
      <c r="C352" s="14">
        <v>972239</v>
      </c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7">
        <f t="shared" si="5"/>
        <v>0</v>
      </c>
      <c r="Q352" s="18" t="s">
        <v>22</v>
      </c>
      <c r="R352" s="23"/>
      <c r="S352" s="23"/>
    </row>
    <row r="353" spans="1:19" x14ac:dyDescent="0.25">
      <c r="A353" s="14">
        <v>347</v>
      </c>
      <c r="B353" s="15" t="s">
        <v>576</v>
      </c>
      <c r="C353" s="14" t="s">
        <v>577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7">
        <f t="shared" si="5"/>
        <v>0</v>
      </c>
      <c r="Q353" s="18" t="s">
        <v>22</v>
      </c>
      <c r="R353" s="23"/>
      <c r="S353" s="23"/>
    </row>
    <row r="354" spans="1:19" x14ac:dyDescent="0.25">
      <c r="A354" s="14">
        <v>348</v>
      </c>
      <c r="B354" s="15" t="s">
        <v>578</v>
      </c>
      <c r="C354" s="14" t="s">
        <v>579</v>
      </c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7">
        <f t="shared" si="5"/>
        <v>0</v>
      </c>
      <c r="Q354" s="18" t="s">
        <v>22</v>
      </c>
      <c r="R354" s="23"/>
      <c r="S354" s="23"/>
    </row>
    <row r="355" spans="1:19" x14ac:dyDescent="0.25">
      <c r="A355" s="14">
        <v>349</v>
      </c>
      <c r="B355" s="15" t="s">
        <v>580</v>
      </c>
      <c r="C355" s="14">
        <v>972948</v>
      </c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7">
        <f t="shared" si="5"/>
        <v>0</v>
      </c>
      <c r="Q355" s="18" t="s">
        <v>22</v>
      </c>
      <c r="R355" s="23"/>
      <c r="S355" s="23"/>
    </row>
    <row r="356" spans="1:19" x14ac:dyDescent="0.25">
      <c r="A356" s="14">
        <v>350</v>
      </c>
      <c r="B356" s="15" t="s">
        <v>581</v>
      </c>
      <c r="C356" s="14" t="s">
        <v>582</v>
      </c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7">
        <f t="shared" si="5"/>
        <v>0</v>
      </c>
      <c r="Q356" s="18" t="s">
        <v>22</v>
      </c>
      <c r="R356" s="23"/>
      <c r="S356" s="23"/>
    </row>
    <row r="357" spans="1:19" x14ac:dyDescent="0.25">
      <c r="A357" s="14">
        <v>351</v>
      </c>
      <c r="B357" s="15" t="s">
        <v>583</v>
      </c>
      <c r="C357" s="14">
        <v>973101</v>
      </c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7">
        <f t="shared" si="5"/>
        <v>0</v>
      </c>
      <c r="Q357" s="18" t="s">
        <v>22</v>
      </c>
      <c r="R357" s="23"/>
      <c r="S357" s="23"/>
    </row>
    <row r="358" spans="1:19" x14ac:dyDescent="0.25">
      <c r="A358" s="14">
        <v>352</v>
      </c>
      <c r="B358" s="15" t="s">
        <v>584</v>
      </c>
      <c r="C358" s="20" t="s">
        <v>585</v>
      </c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7">
        <f t="shared" si="5"/>
        <v>0</v>
      </c>
      <c r="Q358" s="18" t="s">
        <v>22</v>
      </c>
      <c r="R358" s="23"/>
      <c r="S358" s="23"/>
    </row>
    <row r="359" spans="1:19" x14ac:dyDescent="0.25">
      <c r="A359" s="14">
        <v>353</v>
      </c>
      <c r="B359" s="15" t="s">
        <v>586</v>
      </c>
      <c r="C359" s="20">
        <v>973145</v>
      </c>
      <c r="D359" s="16"/>
      <c r="E359" s="16">
        <v>87500</v>
      </c>
      <c r="F359" s="16">
        <v>37000</v>
      </c>
      <c r="G359" s="16">
        <v>77800</v>
      </c>
      <c r="H359" s="16"/>
      <c r="I359" s="16"/>
      <c r="J359" s="16">
        <f>76200-20400+28000+47900-4000-5400</f>
        <v>122300</v>
      </c>
      <c r="K359" s="16"/>
      <c r="L359" s="16">
        <f>34850+34000</f>
        <v>68850</v>
      </c>
      <c r="M359" s="16">
        <v>9350</v>
      </c>
      <c r="N359" s="16"/>
      <c r="O359" s="16"/>
      <c r="P359" s="17">
        <f t="shared" si="5"/>
        <v>402800</v>
      </c>
      <c r="Q359" s="18" t="s">
        <v>22</v>
      </c>
      <c r="R359" s="23"/>
      <c r="S359" s="23"/>
    </row>
    <row r="360" spans="1:19" x14ac:dyDescent="0.25">
      <c r="A360" s="14">
        <v>354</v>
      </c>
      <c r="B360" s="15" t="s">
        <v>587</v>
      </c>
      <c r="C360" s="20" t="s">
        <v>588</v>
      </c>
      <c r="D360" s="16"/>
      <c r="E360" s="16"/>
      <c r="F360" s="16"/>
      <c r="G360" s="16"/>
      <c r="H360" s="16"/>
      <c r="I360" s="16"/>
      <c r="J360" s="16"/>
      <c r="K360" s="16"/>
      <c r="L360" s="16"/>
      <c r="M360" s="16">
        <v>17400</v>
      </c>
      <c r="N360" s="16"/>
      <c r="O360" s="16"/>
      <c r="P360" s="17">
        <f t="shared" si="5"/>
        <v>17400</v>
      </c>
      <c r="Q360" s="18" t="s">
        <v>22</v>
      </c>
      <c r="R360" s="23"/>
      <c r="S360" s="23"/>
    </row>
    <row r="361" spans="1:19" x14ac:dyDescent="0.25">
      <c r="A361" s="14">
        <v>355</v>
      </c>
      <c r="B361" s="15" t="s">
        <v>589</v>
      </c>
      <c r="C361" s="20">
        <v>973171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7">
        <f t="shared" si="5"/>
        <v>0</v>
      </c>
      <c r="Q361" s="18" t="s">
        <v>22</v>
      </c>
      <c r="R361" s="23"/>
      <c r="S361" s="23"/>
    </row>
    <row r="362" spans="1:19" x14ac:dyDescent="0.25">
      <c r="A362" s="14">
        <v>356</v>
      </c>
      <c r="B362" s="15" t="s">
        <v>590</v>
      </c>
      <c r="C362" s="20">
        <v>973179</v>
      </c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7">
        <f t="shared" si="5"/>
        <v>0</v>
      </c>
      <c r="Q362" s="18" t="s">
        <v>22</v>
      </c>
      <c r="R362" s="23"/>
      <c r="S362" s="23"/>
    </row>
    <row r="363" spans="1:19" x14ac:dyDescent="0.25">
      <c r="A363" s="14">
        <v>357</v>
      </c>
      <c r="B363" s="15" t="s">
        <v>591</v>
      </c>
      <c r="C363" s="14" t="s">
        <v>592</v>
      </c>
      <c r="D363" s="16"/>
      <c r="E363" s="16"/>
      <c r="F363" s="16"/>
      <c r="G363" s="16">
        <f>25850-1000</f>
        <v>24850</v>
      </c>
      <c r="H363" s="16"/>
      <c r="I363" s="16"/>
      <c r="J363" s="16"/>
      <c r="K363" s="16"/>
      <c r="L363" s="16"/>
      <c r="M363" s="16"/>
      <c r="N363" s="16"/>
      <c r="O363" s="16"/>
      <c r="P363" s="17">
        <f t="shared" si="5"/>
        <v>24850</v>
      </c>
      <c r="Q363" s="18" t="s">
        <v>22</v>
      </c>
      <c r="R363" s="23"/>
      <c r="S363" s="23"/>
    </row>
    <row r="364" spans="1:19" x14ac:dyDescent="0.25">
      <c r="A364" s="14">
        <v>358</v>
      </c>
      <c r="B364" s="15" t="s">
        <v>593</v>
      </c>
      <c r="C364" s="20">
        <v>973204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7">
        <f t="shared" si="5"/>
        <v>0</v>
      </c>
      <c r="Q364" s="18" t="s">
        <v>22</v>
      </c>
      <c r="R364" s="23"/>
      <c r="S364" s="23"/>
    </row>
    <row r="365" spans="1:19" x14ac:dyDescent="0.25">
      <c r="A365" s="14">
        <v>359</v>
      </c>
      <c r="B365" s="15" t="s">
        <v>594</v>
      </c>
      <c r="C365" s="20">
        <v>973215</v>
      </c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7">
        <f t="shared" si="5"/>
        <v>0</v>
      </c>
      <c r="Q365" s="18" t="s">
        <v>22</v>
      </c>
      <c r="R365" s="23"/>
      <c r="S365" s="23"/>
    </row>
    <row r="366" spans="1:19" x14ac:dyDescent="0.25">
      <c r="A366" s="14">
        <v>360</v>
      </c>
      <c r="B366" s="15" t="s">
        <v>595</v>
      </c>
      <c r="C366" s="20">
        <v>973261</v>
      </c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7">
        <f t="shared" si="5"/>
        <v>0</v>
      </c>
      <c r="Q366" s="18" t="s">
        <v>22</v>
      </c>
      <c r="R366" s="23"/>
      <c r="S366" s="23"/>
    </row>
    <row r="367" spans="1:19" x14ac:dyDescent="0.25">
      <c r="A367" s="14">
        <v>361</v>
      </c>
      <c r="B367" s="15" t="s">
        <v>596</v>
      </c>
      <c r="C367" s="20">
        <v>973267</v>
      </c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7">
        <f t="shared" si="5"/>
        <v>0</v>
      </c>
      <c r="Q367" s="18" t="s">
        <v>22</v>
      </c>
      <c r="R367" s="23"/>
      <c r="S367" s="23"/>
    </row>
    <row r="368" spans="1:19" x14ac:dyDescent="0.25">
      <c r="A368" s="14">
        <v>362</v>
      </c>
      <c r="B368" s="15" t="s">
        <v>597</v>
      </c>
      <c r="C368" s="14" t="s">
        <v>598</v>
      </c>
      <c r="D368" s="16"/>
      <c r="E368" s="16"/>
      <c r="F368" s="16"/>
      <c r="G368" s="16"/>
      <c r="H368" s="16"/>
      <c r="I368" s="16">
        <f>73100-1000</f>
        <v>72100</v>
      </c>
      <c r="J368" s="16"/>
      <c r="K368" s="16">
        <v>79100</v>
      </c>
      <c r="L368" s="16"/>
      <c r="M368" s="16"/>
      <c r="N368" s="16"/>
      <c r="O368" s="16">
        <v>45200</v>
      </c>
      <c r="P368" s="17">
        <f t="shared" si="5"/>
        <v>196400</v>
      </c>
      <c r="Q368" s="18" t="s">
        <v>22</v>
      </c>
      <c r="R368" s="23"/>
      <c r="S368" s="23"/>
    </row>
    <row r="369" spans="1:19" x14ac:dyDescent="0.25">
      <c r="A369" s="14">
        <v>363</v>
      </c>
      <c r="B369" s="15" t="s">
        <v>599</v>
      </c>
      <c r="C369" s="14" t="s">
        <v>600</v>
      </c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>
        <v>32000</v>
      </c>
      <c r="O369" s="16"/>
      <c r="P369" s="17">
        <f t="shared" si="5"/>
        <v>32000</v>
      </c>
      <c r="Q369" s="18" t="s">
        <v>22</v>
      </c>
      <c r="R369" s="23"/>
      <c r="S369" s="23"/>
    </row>
    <row r="370" spans="1:19" x14ac:dyDescent="0.25">
      <c r="A370" s="14">
        <v>364</v>
      </c>
      <c r="B370" s="15" t="s">
        <v>601</v>
      </c>
      <c r="C370" s="20">
        <v>973405</v>
      </c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7">
        <f t="shared" si="5"/>
        <v>0</v>
      </c>
      <c r="Q370" s="18" t="s">
        <v>22</v>
      </c>
      <c r="R370" s="23"/>
      <c r="S370" s="23"/>
    </row>
    <row r="371" spans="1:19" x14ac:dyDescent="0.25">
      <c r="A371" s="14">
        <v>365</v>
      </c>
      <c r="B371" s="15" t="s">
        <v>602</v>
      </c>
      <c r="C371" s="20">
        <v>973414</v>
      </c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7">
        <f t="shared" si="5"/>
        <v>0</v>
      </c>
      <c r="Q371" s="18" t="s">
        <v>22</v>
      </c>
      <c r="R371" s="23"/>
      <c r="S371" s="23"/>
    </row>
    <row r="372" spans="1:19" x14ac:dyDescent="0.25">
      <c r="A372" s="14">
        <v>366</v>
      </c>
      <c r="B372" s="15" t="s">
        <v>603</v>
      </c>
      <c r="C372" s="20">
        <v>973505</v>
      </c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7">
        <f t="shared" si="5"/>
        <v>0</v>
      </c>
      <c r="Q372" s="18" t="s">
        <v>22</v>
      </c>
      <c r="R372" s="23"/>
      <c r="S372" s="23"/>
    </row>
    <row r="373" spans="1:19" x14ac:dyDescent="0.25">
      <c r="A373" s="14">
        <v>367</v>
      </c>
      <c r="B373" s="15" t="s">
        <v>604</v>
      </c>
      <c r="C373" s="14" t="s">
        <v>605</v>
      </c>
      <c r="D373" s="16"/>
      <c r="E373" s="16"/>
      <c r="F373" s="16"/>
      <c r="G373" s="16"/>
      <c r="H373" s="16">
        <v>108300</v>
      </c>
      <c r="I373" s="16"/>
      <c r="J373" s="16"/>
      <c r="K373" s="16"/>
      <c r="L373" s="16"/>
      <c r="M373" s="16"/>
      <c r="N373" s="16"/>
      <c r="O373" s="16"/>
      <c r="P373" s="17">
        <f t="shared" si="5"/>
        <v>108300</v>
      </c>
      <c r="Q373" s="18" t="s">
        <v>22</v>
      </c>
      <c r="R373" s="23"/>
      <c r="S373" s="23"/>
    </row>
    <row r="374" spans="1:19" x14ac:dyDescent="0.25">
      <c r="A374" s="14">
        <v>368</v>
      </c>
      <c r="B374" s="15" t="s">
        <v>606</v>
      </c>
      <c r="C374" s="14">
        <v>973672</v>
      </c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7">
        <f t="shared" si="5"/>
        <v>0</v>
      </c>
      <c r="Q374" s="18" t="s">
        <v>22</v>
      </c>
      <c r="R374" s="23"/>
      <c r="S374" s="23"/>
    </row>
    <row r="375" spans="1:19" x14ac:dyDescent="0.25">
      <c r="A375" s="14">
        <v>369</v>
      </c>
      <c r="B375" s="15" t="s">
        <v>607</v>
      </c>
      <c r="C375" s="14" t="s">
        <v>608</v>
      </c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7">
        <f t="shared" si="5"/>
        <v>0</v>
      </c>
      <c r="Q375" s="18" t="s">
        <v>22</v>
      </c>
      <c r="R375" s="23"/>
      <c r="S375" s="23"/>
    </row>
    <row r="376" spans="1:19" x14ac:dyDescent="0.25">
      <c r="A376" s="14">
        <v>370</v>
      </c>
      <c r="B376" s="15" t="s">
        <v>609</v>
      </c>
      <c r="C376" s="14" t="s">
        <v>610</v>
      </c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7">
        <f t="shared" si="5"/>
        <v>0</v>
      </c>
      <c r="Q376" s="18" t="s">
        <v>22</v>
      </c>
      <c r="R376" s="23"/>
      <c r="S376" s="23"/>
    </row>
    <row r="377" spans="1:19" x14ac:dyDescent="0.25">
      <c r="A377" s="14">
        <v>371</v>
      </c>
      <c r="B377" s="15" t="s">
        <v>611</v>
      </c>
      <c r="C377" s="20">
        <v>973821</v>
      </c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7">
        <f t="shared" si="5"/>
        <v>0</v>
      </c>
      <c r="Q377" s="18" t="s">
        <v>22</v>
      </c>
      <c r="R377" s="23"/>
      <c r="S377" s="23"/>
    </row>
    <row r="378" spans="1:19" x14ac:dyDescent="0.25">
      <c r="A378" s="14">
        <v>372</v>
      </c>
      <c r="B378" s="15" t="s">
        <v>612</v>
      </c>
      <c r="C378" s="14" t="s">
        <v>613</v>
      </c>
      <c r="D378" s="16"/>
      <c r="E378" s="16"/>
      <c r="F378" s="16"/>
      <c r="G378" s="16"/>
      <c r="H378" s="16"/>
      <c r="I378" s="16"/>
      <c r="J378" s="16"/>
      <c r="K378" s="16"/>
      <c r="L378" s="16"/>
      <c r="M378" s="16">
        <f>330000+228900-2900</f>
        <v>556000</v>
      </c>
      <c r="N378" s="16"/>
      <c r="O378" s="16"/>
      <c r="P378" s="17">
        <f t="shared" si="5"/>
        <v>556000</v>
      </c>
      <c r="Q378" s="18" t="s">
        <v>22</v>
      </c>
      <c r="R378" s="23"/>
      <c r="S378" s="23"/>
    </row>
    <row r="379" spans="1:19" x14ac:dyDescent="0.25">
      <c r="A379" s="14">
        <v>373</v>
      </c>
      <c r="B379" s="15" t="s">
        <v>614</v>
      </c>
      <c r="C379" s="14">
        <v>973873</v>
      </c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7">
        <f t="shared" si="5"/>
        <v>0</v>
      </c>
      <c r="Q379" s="18" t="s">
        <v>22</v>
      </c>
      <c r="R379" s="23"/>
      <c r="S379" s="23"/>
    </row>
    <row r="380" spans="1:19" x14ac:dyDescent="0.25">
      <c r="A380" s="14">
        <v>374</v>
      </c>
      <c r="B380" s="15" t="s">
        <v>615</v>
      </c>
      <c r="C380" s="14" t="s">
        <v>616</v>
      </c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7">
        <f t="shared" si="5"/>
        <v>0</v>
      </c>
      <c r="Q380" s="18" t="s">
        <v>22</v>
      </c>
      <c r="R380" s="23"/>
      <c r="S380" s="23"/>
    </row>
    <row r="381" spans="1:19" x14ac:dyDescent="0.25">
      <c r="A381" s="14">
        <v>375</v>
      </c>
      <c r="B381" s="15" t="s">
        <v>617</v>
      </c>
      <c r="C381" s="14" t="s">
        <v>618</v>
      </c>
      <c r="D381" s="16"/>
      <c r="E381" s="16"/>
      <c r="F381" s="16"/>
      <c r="G381" s="16"/>
      <c r="H381" s="16">
        <f>86700-2500</f>
        <v>84200</v>
      </c>
      <c r="I381" s="16"/>
      <c r="J381" s="16"/>
      <c r="K381" s="16"/>
      <c r="L381" s="16"/>
      <c r="M381" s="16">
        <f>99700-2500</f>
        <v>97200</v>
      </c>
      <c r="N381" s="16">
        <v>10700</v>
      </c>
      <c r="O381" s="16"/>
      <c r="P381" s="17">
        <f t="shared" si="5"/>
        <v>192100</v>
      </c>
      <c r="Q381" s="18" t="s">
        <v>22</v>
      </c>
      <c r="R381" s="23"/>
      <c r="S381" s="23"/>
    </row>
    <row r="382" spans="1:19" x14ac:dyDescent="0.25">
      <c r="A382" s="14">
        <v>376</v>
      </c>
      <c r="B382" s="15" t="s">
        <v>619</v>
      </c>
      <c r="C382" s="20">
        <v>974040</v>
      </c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7">
        <f t="shared" si="5"/>
        <v>0</v>
      </c>
      <c r="Q382" s="18" t="s">
        <v>22</v>
      </c>
      <c r="R382" s="23"/>
      <c r="S382" s="23"/>
    </row>
    <row r="383" spans="1:19" x14ac:dyDescent="0.25">
      <c r="A383" s="14">
        <v>377</v>
      </c>
      <c r="B383" s="15" t="s">
        <v>620</v>
      </c>
      <c r="C383" s="20">
        <v>974051</v>
      </c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7">
        <f t="shared" si="5"/>
        <v>0</v>
      </c>
      <c r="Q383" s="18" t="s">
        <v>22</v>
      </c>
      <c r="R383" s="23"/>
      <c r="S383" s="23"/>
    </row>
    <row r="384" spans="1:19" x14ac:dyDescent="0.25">
      <c r="A384" s="14">
        <v>378</v>
      </c>
      <c r="B384" s="15" t="s">
        <v>621</v>
      </c>
      <c r="C384" s="20">
        <v>974060</v>
      </c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7">
        <f t="shared" si="5"/>
        <v>0</v>
      </c>
      <c r="Q384" s="18" t="s">
        <v>22</v>
      </c>
      <c r="R384" s="23"/>
      <c r="S384" s="23"/>
    </row>
    <row r="385" spans="1:19" x14ac:dyDescent="0.25">
      <c r="A385" s="14">
        <v>379</v>
      </c>
      <c r="B385" s="15" t="s">
        <v>622</v>
      </c>
      <c r="C385" s="20">
        <v>974069</v>
      </c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7">
        <f t="shared" si="5"/>
        <v>0</v>
      </c>
      <c r="Q385" s="18" t="s">
        <v>22</v>
      </c>
      <c r="R385" s="23"/>
      <c r="S385" s="23"/>
    </row>
    <row r="386" spans="1:19" x14ac:dyDescent="0.25">
      <c r="A386" s="14">
        <v>380</v>
      </c>
      <c r="B386" s="15" t="s">
        <v>623</v>
      </c>
      <c r="C386" s="20">
        <v>974072</v>
      </c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7">
        <f t="shared" si="5"/>
        <v>0</v>
      </c>
      <c r="Q386" s="18" t="s">
        <v>22</v>
      </c>
      <c r="R386" s="23"/>
      <c r="S386" s="23"/>
    </row>
    <row r="387" spans="1:19" x14ac:dyDescent="0.25">
      <c r="A387" s="14">
        <v>381</v>
      </c>
      <c r="B387" s="15" t="s">
        <v>624</v>
      </c>
      <c r="C387" s="20">
        <v>974170</v>
      </c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7">
        <f t="shared" si="5"/>
        <v>0</v>
      </c>
      <c r="Q387" s="18" t="s">
        <v>22</v>
      </c>
      <c r="R387" s="23"/>
      <c r="S387" s="23"/>
    </row>
    <row r="388" spans="1:19" x14ac:dyDescent="0.25">
      <c r="A388" s="14">
        <v>382</v>
      </c>
      <c r="B388" s="15" t="s">
        <v>625</v>
      </c>
      <c r="C388" s="14" t="s">
        <v>626</v>
      </c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7">
        <f t="shared" si="5"/>
        <v>0</v>
      </c>
      <c r="Q388" s="18" t="s">
        <v>22</v>
      </c>
      <c r="R388" s="23"/>
      <c r="S388" s="23"/>
    </row>
    <row r="389" spans="1:19" x14ac:dyDescent="0.25">
      <c r="A389" s="14">
        <v>383</v>
      </c>
      <c r="B389" s="15" t="s">
        <v>627</v>
      </c>
      <c r="C389" s="14" t="s">
        <v>628</v>
      </c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7">
        <f t="shared" si="5"/>
        <v>0</v>
      </c>
      <c r="Q389" s="18" t="s">
        <v>22</v>
      </c>
      <c r="R389" s="23"/>
      <c r="S389" s="23"/>
    </row>
    <row r="390" spans="1:19" x14ac:dyDescent="0.25">
      <c r="A390" s="14">
        <v>384</v>
      </c>
      <c r="B390" s="15" t="s">
        <v>629</v>
      </c>
      <c r="C390" s="20">
        <v>974430</v>
      </c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7">
        <f t="shared" si="5"/>
        <v>0</v>
      </c>
      <c r="Q390" s="18" t="s">
        <v>22</v>
      </c>
      <c r="R390" s="23"/>
      <c r="S390" s="23"/>
    </row>
    <row r="391" spans="1:19" x14ac:dyDescent="0.25">
      <c r="A391" s="14">
        <v>385</v>
      </c>
      <c r="B391" s="15" t="s">
        <v>630</v>
      </c>
      <c r="C391" s="14" t="s">
        <v>631</v>
      </c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7">
        <f t="shared" ref="P391:P414" si="6">SUM(D391:O391)</f>
        <v>0</v>
      </c>
      <c r="Q391" s="18" t="s">
        <v>22</v>
      </c>
      <c r="R391" s="23"/>
      <c r="S391" s="23"/>
    </row>
    <row r="392" spans="1:19" x14ac:dyDescent="0.25">
      <c r="A392" s="14">
        <v>386</v>
      </c>
      <c r="B392" s="15" t="s">
        <v>632</v>
      </c>
      <c r="C392" s="14" t="s">
        <v>633</v>
      </c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7">
        <f t="shared" si="6"/>
        <v>0</v>
      </c>
      <c r="Q392" s="18" t="s">
        <v>22</v>
      </c>
      <c r="R392" s="23"/>
      <c r="S392" s="23"/>
    </row>
    <row r="393" spans="1:19" x14ac:dyDescent="0.25">
      <c r="A393" s="14">
        <v>387</v>
      </c>
      <c r="B393" s="15" t="s">
        <v>634</v>
      </c>
      <c r="C393" s="20">
        <v>974928</v>
      </c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7">
        <f t="shared" si="6"/>
        <v>0</v>
      </c>
      <c r="Q393" s="18" t="s">
        <v>22</v>
      </c>
      <c r="R393" s="23"/>
      <c r="S393" s="23"/>
    </row>
    <row r="394" spans="1:19" x14ac:dyDescent="0.25">
      <c r="A394" s="14">
        <v>388</v>
      </c>
      <c r="B394" s="15" t="s">
        <v>635</v>
      </c>
      <c r="C394" s="20">
        <v>975039</v>
      </c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7">
        <f t="shared" si="6"/>
        <v>0</v>
      </c>
      <c r="Q394" s="18" t="s">
        <v>22</v>
      </c>
      <c r="R394" s="23"/>
      <c r="S394" s="23"/>
    </row>
    <row r="395" spans="1:19" x14ac:dyDescent="0.25">
      <c r="A395" s="14">
        <v>389</v>
      </c>
      <c r="B395" s="15" t="s">
        <v>636</v>
      </c>
      <c r="C395" s="14" t="s">
        <v>637</v>
      </c>
      <c r="D395" s="16">
        <f>41200-6200+36000+3000</f>
        <v>74000</v>
      </c>
      <c r="E395" s="16">
        <f>242900+21000</f>
        <v>263900</v>
      </c>
      <c r="F395" s="16"/>
      <c r="G395" s="16"/>
      <c r="H395" s="16">
        <v>42000</v>
      </c>
      <c r="I395" s="16">
        <v>167600</v>
      </c>
      <c r="J395" s="16"/>
      <c r="K395" s="16"/>
      <c r="L395" s="16">
        <f>147000-10200+8300</f>
        <v>145100</v>
      </c>
      <c r="M395" s="16"/>
      <c r="N395" s="16">
        <f>67800+12500+29300</f>
        <v>109600</v>
      </c>
      <c r="O395" s="16">
        <f>2000+100000</f>
        <v>102000</v>
      </c>
      <c r="P395" s="17">
        <f t="shared" si="6"/>
        <v>904200</v>
      </c>
      <c r="Q395" s="18" t="s">
        <v>22</v>
      </c>
      <c r="R395" s="23"/>
      <c r="S395" s="23"/>
    </row>
    <row r="396" spans="1:19" x14ac:dyDescent="0.25">
      <c r="A396" s="14">
        <v>390</v>
      </c>
      <c r="B396" s="15" t="s">
        <v>638</v>
      </c>
      <c r="C396" s="20">
        <v>975189</v>
      </c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7">
        <f t="shared" si="6"/>
        <v>0</v>
      </c>
      <c r="Q396" s="18" t="s">
        <v>22</v>
      </c>
      <c r="R396" s="23"/>
      <c r="S396" s="23"/>
    </row>
    <row r="397" spans="1:19" x14ac:dyDescent="0.25">
      <c r="A397" s="14">
        <v>391</v>
      </c>
      <c r="B397" s="15" t="s">
        <v>639</v>
      </c>
      <c r="C397" s="20">
        <v>975206</v>
      </c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7">
        <f t="shared" si="6"/>
        <v>0</v>
      </c>
      <c r="Q397" s="18" t="s">
        <v>22</v>
      </c>
      <c r="R397" s="23"/>
      <c r="S397" s="23"/>
    </row>
    <row r="398" spans="1:19" x14ac:dyDescent="0.25">
      <c r="A398" s="14">
        <v>392</v>
      </c>
      <c r="B398" s="15" t="s">
        <v>640</v>
      </c>
      <c r="C398" s="20">
        <v>975246</v>
      </c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7">
        <f t="shared" si="6"/>
        <v>0</v>
      </c>
      <c r="Q398" s="18" t="s">
        <v>22</v>
      </c>
      <c r="R398" s="23"/>
      <c r="S398" s="23"/>
    </row>
    <row r="399" spans="1:19" x14ac:dyDescent="0.25">
      <c r="A399" s="14">
        <v>393</v>
      </c>
      <c r="B399" s="15" t="s">
        <v>641</v>
      </c>
      <c r="C399" s="20">
        <v>975306</v>
      </c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7">
        <f t="shared" si="6"/>
        <v>0</v>
      </c>
      <c r="Q399" s="18" t="s">
        <v>22</v>
      </c>
      <c r="R399" s="23"/>
      <c r="S399" s="23"/>
    </row>
    <row r="400" spans="1:19" x14ac:dyDescent="0.25">
      <c r="A400" s="14">
        <v>394</v>
      </c>
      <c r="B400" s="15" t="s">
        <v>642</v>
      </c>
      <c r="C400" s="20">
        <v>975326</v>
      </c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7">
        <f t="shared" si="6"/>
        <v>0</v>
      </c>
      <c r="Q400" s="18" t="s">
        <v>22</v>
      </c>
      <c r="R400" s="23"/>
      <c r="S400" s="23"/>
    </row>
    <row r="401" spans="1:19" x14ac:dyDescent="0.25">
      <c r="A401" s="14">
        <v>395</v>
      </c>
      <c r="B401" s="15" t="s">
        <v>643</v>
      </c>
      <c r="C401" s="20">
        <v>975384</v>
      </c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7">
        <f t="shared" si="6"/>
        <v>0</v>
      </c>
      <c r="Q401" s="18" t="s">
        <v>22</v>
      </c>
      <c r="R401" s="23"/>
      <c r="S401" s="23"/>
    </row>
    <row r="402" spans="1:19" x14ac:dyDescent="0.25">
      <c r="A402" s="14">
        <v>396</v>
      </c>
      <c r="B402" s="15" t="s">
        <v>644</v>
      </c>
      <c r="C402" s="20">
        <v>975392</v>
      </c>
      <c r="D402" s="16">
        <v>20700</v>
      </c>
      <c r="E402" s="16"/>
      <c r="F402" s="16">
        <v>8000</v>
      </c>
      <c r="G402" s="16"/>
      <c r="H402" s="16"/>
      <c r="I402" s="16"/>
      <c r="J402" s="16"/>
      <c r="K402" s="16"/>
      <c r="L402" s="16"/>
      <c r="M402" s="16"/>
      <c r="N402" s="16">
        <f>13800+15000</f>
        <v>28800</v>
      </c>
      <c r="O402" s="16"/>
      <c r="P402" s="17">
        <f t="shared" si="6"/>
        <v>57500</v>
      </c>
      <c r="Q402" s="18" t="s">
        <v>22</v>
      </c>
      <c r="R402" s="23"/>
      <c r="S402" s="23"/>
    </row>
    <row r="403" spans="1:19" x14ac:dyDescent="0.25">
      <c r="A403" s="14">
        <v>397</v>
      </c>
      <c r="B403" s="15" t="s">
        <v>645</v>
      </c>
      <c r="C403" s="14">
        <v>975486</v>
      </c>
      <c r="D403" s="16"/>
      <c r="E403" s="16"/>
      <c r="F403" s="16"/>
      <c r="G403" s="16">
        <v>151900</v>
      </c>
      <c r="H403" s="16"/>
      <c r="I403" s="16"/>
      <c r="J403" s="16"/>
      <c r="K403" s="16">
        <f>122800-6600</f>
        <v>116200</v>
      </c>
      <c r="L403" s="16"/>
      <c r="M403" s="16"/>
      <c r="N403" s="16"/>
      <c r="O403" s="16"/>
      <c r="P403" s="17">
        <f t="shared" si="6"/>
        <v>268100</v>
      </c>
      <c r="Q403" s="18" t="s">
        <v>22</v>
      </c>
      <c r="R403" s="23"/>
      <c r="S403" s="23"/>
    </row>
    <row r="404" spans="1:19" x14ac:dyDescent="0.25">
      <c r="A404" s="14">
        <v>398</v>
      </c>
      <c r="B404" s="15" t="s">
        <v>646</v>
      </c>
      <c r="C404" s="14">
        <v>975795</v>
      </c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7">
        <f t="shared" si="6"/>
        <v>0</v>
      </c>
      <c r="Q404" s="18" t="s">
        <v>22</v>
      </c>
      <c r="R404" s="23"/>
      <c r="S404" s="23"/>
    </row>
    <row r="405" spans="1:19" x14ac:dyDescent="0.25">
      <c r="A405" s="14">
        <v>399</v>
      </c>
      <c r="B405" s="15" t="s">
        <v>647</v>
      </c>
      <c r="C405" s="14">
        <v>976579</v>
      </c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7">
        <f t="shared" si="6"/>
        <v>0</v>
      </c>
      <c r="Q405" s="18" t="s">
        <v>22</v>
      </c>
      <c r="R405" s="23"/>
      <c r="S405" s="23"/>
    </row>
    <row r="406" spans="1:19" x14ac:dyDescent="0.25">
      <c r="A406" s="14">
        <v>400</v>
      </c>
      <c r="B406" s="15" t="s">
        <v>648</v>
      </c>
      <c r="C406" s="14" t="s">
        <v>649</v>
      </c>
      <c r="D406" s="16">
        <v>34200</v>
      </c>
      <c r="E406" s="16"/>
      <c r="F406" s="16"/>
      <c r="G406" s="16"/>
      <c r="H406" s="16">
        <v>64200</v>
      </c>
      <c r="I406" s="16">
        <f>17800-1500</f>
        <v>16300</v>
      </c>
      <c r="J406" s="16"/>
      <c r="K406" s="16">
        <f>19900+41000</f>
        <v>60900</v>
      </c>
      <c r="L406" s="16">
        <v>6500</v>
      </c>
      <c r="M406" s="16"/>
      <c r="N406" s="16"/>
      <c r="O406" s="16"/>
      <c r="P406" s="17">
        <f t="shared" si="6"/>
        <v>182100</v>
      </c>
      <c r="Q406" s="18" t="s">
        <v>22</v>
      </c>
      <c r="R406" s="23"/>
      <c r="S406" s="23"/>
    </row>
    <row r="407" spans="1:19" x14ac:dyDescent="0.25">
      <c r="A407" s="14">
        <v>401</v>
      </c>
      <c r="B407" s="15" t="s">
        <v>650</v>
      </c>
      <c r="C407" s="14" t="s">
        <v>651</v>
      </c>
      <c r="D407" s="16"/>
      <c r="E407" s="16">
        <f>15500+4800</f>
        <v>20300</v>
      </c>
      <c r="F407" s="16">
        <v>16400</v>
      </c>
      <c r="G407" s="16"/>
      <c r="H407" s="16"/>
      <c r="I407" s="16"/>
      <c r="J407" s="16">
        <f>44300+16900</f>
        <v>61200</v>
      </c>
      <c r="K407" s="16"/>
      <c r="L407" s="16">
        <v>6500</v>
      </c>
      <c r="M407" s="16">
        <v>15500</v>
      </c>
      <c r="N407" s="16"/>
      <c r="O407" s="16">
        <v>106400</v>
      </c>
      <c r="P407" s="17">
        <f t="shared" si="6"/>
        <v>226300</v>
      </c>
      <c r="Q407" s="18" t="s">
        <v>22</v>
      </c>
      <c r="R407" s="23"/>
      <c r="S407" s="23"/>
    </row>
    <row r="408" spans="1:19" x14ac:dyDescent="0.25">
      <c r="A408" s="14">
        <v>402</v>
      </c>
      <c r="B408" s="15" t="s">
        <v>652</v>
      </c>
      <c r="C408" s="20">
        <v>980115</v>
      </c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7">
        <f t="shared" si="6"/>
        <v>0</v>
      </c>
      <c r="Q408" s="18" t="s">
        <v>22</v>
      </c>
      <c r="R408" s="23"/>
      <c r="S408" s="23"/>
    </row>
    <row r="409" spans="1:19" x14ac:dyDescent="0.25">
      <c r="A409" s="14">
        <v>403</v>
      </c>
      <c r="B409" s="15" t="s">
        <v>653</v>
      </c>
      <c r="C409" s="20">
        <v>980193</v>
      </c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7">
        <f t="shared" si="6"/>
        <v>0</v>
      </c>
      <c r="Q409" s="18" t="s">
        <v>22</v>
      </c>
      <c r="R409" s="23"/>
      <c r="S409" s="23"/>
    </row>
    <row r="410" spans="1:19" x14ac:dyDescent="0.25">
      <c r="A410" s="14">
        <v>404</v>
      </c>
      <c r="B410" s="15" t="s">
        <v>654</v>
      </c>
      <c r="C410" s="20">
        <v>980801</v>
      </c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7">
        <f t="shared" si="6"/>
        <v>0</v>
      </c>
      <c r="Q410" s="18" t="s">
        <v>22</v>
      </c>
      <c r="R410" s="23"/>
      <c r="S410" s="23"/>
    </row>
    <row r="411" spans="1:19" x14ac:dyDescent="0.25">
      <c r="A411" s="14">
        <v>405</v>
      </c>
      <c r="B411" s="15" t="s">
        <v>655</v>
      </c>
      <c r="C411" s="14" t="s">
        <v>656</v>
      </c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7">
        <f t="shared" si="6"/>
        <v>0</v>
      </c>
      <c r="Q411" s="18" t="s">
        <v>22</v>
      </c>
      <c r="R411" s="23"/>
      <c r="S411" s="23"/>
    </row>
    <row r="412" spans="1:19" x14ac:dyDescent="0.25">
      <c r="A412" s="14">
        <v>406</v>
      </c>
      <c r="B412" s="15"/>
      <c r="C412" s="20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7">
        <f t="shared" si="6"/>
        <v>0</v>
      </c>
      <c r="Q412" s="18" t="s">
        <v>22</v>
      </c>
      <c r="R412" s="23"/>
      <c r="S412" s="23"/>
    </row>
    <row r="413" spans="1:19" x14ac:dyDescent="0.25">
      <c r="A413" s="14">
        <v>407</v>
      </c>
      <c r="B413" s="15"/>
      <c r="C413" s="20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7">
        <f t="shared" si="6"/>
        <v>0</v>
      </c>
      <c r="Q413" s="18" t="s">
        <v>22</v>
      </c>
      <c r="R413" s="23"/>
      <c r="S413" s="23"/>
    </row>
    <row r="414" spans="1:19" x14ac:dyDescent="0.25">
      <c r="A414" s="14"/>
      <c r="B414" s="14" t="s">
        <v>657</v>
      </c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7">
        <f t="shared" si="6"/>
        <v>0</v>
      </c>
      <c r="Q414" s="18" t="s">
        <v>22</v>
      </c>
      <c r="R414" s="24"/>
      <c r="S414" s="24"/>
    </row>
    <row r="415" spans="1:19" x14ac:dyDescent="0.25">
      <c r="A415" s="14"/>
      <c r="B415" s="25"/>
      <c r="C415" s="25"/>
      <c r="D415" s="26">
        <f>SUM(D7:D414)</f>
        <v>2806150</v>
      </c>
      <c r="E415" s="26">
        <f t="shared" ref="E415:O415" si="7">SUM(E7:E414)</f>
        <v>1725550</v>
      </c>
      <c r="F415" s="26">
        <f t="shared" si="7"/>
        <v>1415100</v>
      </c>
      <c r="G415" s="26">
        <f t="shared" si="7"/>
        <v>1539550</v>
      </c>
      <c r="H415" s="26">
        <f t="shared" si="7"/>
        <v>1085600</v>
      </c>
      <c r="I415" s="26">
        <f t="shared" si="7"/>
        <v>2184700</v>
      </c>
      <c r="J415" s="26">
        <f t="shared" si="7"/>
        <v>969300</v>
      </c>
      <c r="K415" s="26">
        <f t="shared" si="7"/>
        <v>1933350</v>
      </c>
      <c r="L415" s="26">
        <f t="shared" si="7"/>
        <v>1176150</v>
      </c>
      <c r="M415" s="26">
        <f t="shared" si="7"/>
        <v>1574950</v>
      </c>
      <c r="N415" s="26">
        <f t="shared" si="7"/>
        <v>1556850</v>
      </c>
      <c r="O415" s="26">
        <f t="shared" si="7"/>
        <v>867750</v>
      </c>
      <c r="P415" s="26">
        <f>SUM(P7:P414)</f>
        <v>18835000</v>
      </c>
      <c r="Q415" s="27"/>
      <c r="R415" s="27"/>
      <c r="S415" s="27"/>
    </row>
    <row r="416" spans="1:19" x14ac:dyDescent="0.25">
      <c r="A416" s="28"/>
      <c r="B416" s="29"/>
      <c r="C416" s="30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2"/>
    </row>
    <row r="417" spans="1:19" x14ac:dyDescent="0.25">
      <c r="A417" s="33"/>
      <c r="B417" s="34"/>
      <c r="C417" s="34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</row>
    <row r="418" spans="1:19" x14ac:dyDescent="0.25">
      <c r="A418" s="33"/>
      <c r="B418" s="35"/>
      <c r="C418" s="35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</row>
    <row r="419" spans="1:19" x14ac:dyDescent="0.25">
      <c r="A419" s="37" t="s">
        <v>658</v>
      </c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</row>
    <row r="420" spans="1:19" x14ac:dyDescent="0.25">
      <c r="A420" s="33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</row>
    <row r="421" spans="1:19" x14ac:dyDescent="0.25">
      <c r="A421" s="33"/>
      <c r="B421" s="38" t="s">
        <v>659</v>
      </c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</row>
    <row r="422" spans="1:19" x14ac:dyDescent="0.25">
      <c r="A422" s="10" t="s">
        <v>17</v>
      </c>
      <c r="B422" s="10" t="s">
        <v>0</v>
      </c>
      <c r="C422" s="10" t="s">
        <v>1</v>
      </c>
      <c r="D422" s="11">
        <v>43160</v>
      </c>
      <c r="E422" s="11">
        <v>43161</v>
      </c>
      <c r="F422" s="11">
        <v>43164</v>
      </c>
      <c r="G422" s="11">
        <v>43165</v>
      </c>
      <c r="H422" s="11">
        <v>43166</v>
      </c>
      <c r="I422" s="11">
        <v>43167</v>
      </c>
      <c r="J422" s="11">
        <v>43168</v>
      </c>
      <c r="K422" s="11">
        <v>43171</v>
      </c>
      <c r="L422" s="11">
        <v>43172</v>
      </c>
      <c r="M422" s="11">
        <v>43173</v>
      </c>
      <c r="N422" s="11">
        <v>43174</v>
      </c>
      <c r="O422" s="11">
        <v>43175</v>
      </c>
      <c r="P422" s="12" t="s">
        <v>2</v>
      </c>
      <c r="Q422" s="10" t="s">
        <v>18</v>
      </c>
      <c r="R422" s="10" t="s">
        <v>3</v>
      </c>
      <c r="S422" s="10" t="s">
        <v>19</v>
      </c>
    </row>
    <row r="423" spans="1:19" x14ac:dyDescent="0.25">
      <c r="A423" s="13"/>
      <c r="B423" s="13"/>
      <c r="C423" s="13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40"/>
      <c r="Q423" s="13"/>
      <c r="R423" s="13" t="s">
        <v>4</v>
      </c>
      <c r="S423" s="13"/>
    </row>
    <row r="424" spans="1:19" x14ac:dyDescent="0.25">
      <c r="A424" s="14">
        <v>1</v>
      </c>
      <c r="B424" s="15" t="s">
        <v>79</v>
      </c>
      <c r="C424" s="14" t="s">
        <v>80</v>
      </c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2">
        <f t="shared" ref="P424:P487" si="8">SUM(D424:O424)</f>
        <v>0</v>
      </c>
      <c r="Q424" s="15"/>
      <c r="R424" s="15"/>
      <c r="S424" s="15"/>
    </row>
    <row r="425" spans="1:19" x14ac:dyDescent="0.25">
      <c r="A425" s="14">
        <v>2</v>
      </c>
      <c r="B425" s="15" t="s">
        <v>660</v>
      </c>
      <c r="C425" s="20">
        <v>973845</v>
      </c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2">
        <f t="shared" si="8"/>
        <v>0</v>
      </c>
      <c r="Q425" s="15"/>
      <c r="R425" s="15"/>
      <c r="S425" s="15"/>
    </row>
    <row r="426" spans="1:19" x14ac:dyDescent="0.25">
      <c r="A426" s="14">
        <v>3</v>
      </c>
      <c r="B426" s="15" t="s">
        <v>444</v>
      </c>
      <c r="C426" s="14" t="s">
        <v>445</v>
      </c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2">
        <f t="shared" si="8"/>
        <v>0</v>
      </c>
      <c r="Q426" s="15"/>
      <c r="R426" s="15"/>
      <c r="S426" s="15"/>
    </row>
    <row r="427" spans="1:19" x14ac:dyDescent="0.25">
      <c r="A427" s="14">
        <v>4</v>
      </c>
      <c r="B427" s="15" t="s">
        <v>161</v>
      </c>
      <c r="C427" s="14" t="s">
        <v>5</v>
      </c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2">
        <f t="shared" si="8"/>
        <v>0</v>
      </c>
      <c r="Q427" s="15"/>
      <c r="R427" s="15"/>
      <c r="S427" s="15"/>
    </row>
    <row r="428" spans="1:19" x14ac:dyDescent="0.25">
      <c r="A428" s="14">
        <v>5</v>
      </c>
      <c r="B428" s="15" t="s">
        <v>597</v>
      </c>
      <c r="C428" s="14" t="s">
        <v>598</v>
      </c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2">
        <f t="shared" si="8"/>
        <v>0</v>
      </c>
      <c r="Q428" s="15"/>
      <c r="R428" s="15"/>
      <c r="S428" s="15"/>
    </row>
    <row r="429" spans="1:19" x14ac:dyDescent="0.25">
      <c r="A429" s="14">
        <v>6</v>
      </c>
      <c r="B429" s="15" t="s">
        <v>356</v>
      </c>
      <c r="C429" s="14" t="s">
        <v>357</v>
      </c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2">
        <f t="shared" si="8"/>
        <v>0</v>
      </c>
      <c r="Q429" s="15"/>
      <c r="R429" s="15"/>
      <c r="S429" s="15"/>
    </row>
    <row r="430" spans="1:19" x14ac:dyDescent="0.25">
      <c r="A430" s="14">
        <v>7</v>
      </c>
      <c r="B430" s="15" t="s">
        <v>512</v>
      </c>
      <c r="C430" s="14" t="s">
        <v>661</v>
      </c>
      <c r="D430" s="41"/>
      <c r="E430" s="41"/>
      <c r="F430" s="41">
        <v>90000</v>
      </c>
      <c r="G430" s="41"/>
      <c r="H430" s="41"/>
      <c r="I430" s="41"/>
      <c r="J430" s="41"/>
      <c r="K430" s="41"/>
      <c r="L430" s="41"/>
      <c r="M430" s="41"/>
      <c r="N430" s="41"/>
      <c r="O430" s="41"/>
      <c r="P430" s="42">
        <f t="shared" si="8"/>
        <v>90000</v>
      </c>
      <c r="Q430" s="15"/>
      <c r="R430" s="15"/>
      <c r="S430" s="15"/>
    </row>
    <row r="431" spans="1:19" x14ac:dyDescent="0.25">
      <c r="A431" s="14">
        <v>8</v>
      </c>
      <c r="B431" s="15" t="s">
        <v>617</v>
      </c>
      <c r="C431" s="14" t="s">
        <v>618</v>
      </c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2">
        <f t="shared" si="8"/>
        <v>0</v>
      </c>
      <c r="Q431" s="15"/>
      <c r="R431" s="15"/>
      <c r="S431" s="15"/>
    </row>
    <row r="432" spans="1:19" x14ac:dyDescent="0.25">
      <c r="A432" s="14">
        <v>9</v>
      </c>
      <c r="B432" s="15" t="s">
        <v>7</v>
      </c>
      <c r="C432" s="14" t="s">
        <v>223</v>
      </c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2">
        <f t="shared" si="8"/>
        <v>0</v>
      </c>
      <c r="Q432" s="15"/>
      <c r="R432" s="15"/>
      <c r="S432" s="15"/>
    </row>
    <row r="433" spans="1:19" x14ac:dyDescent="0.25">
      <c r="A433" s="14">
        <v>10</v>
      </c>
      <c r="B433" s="15" t="s">
        <v>343</v>
      </c>
      <c r="C433" s="14" t="s">
        <v>344</v>
      </c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>
        <v>50000</v>
      </c>
      <c r="O433" s="41"/>
      <c r="P433" s="42">
        <f t="shared" si="8"/>
        <v>50000</v>
      </c>
      <c r="Q433" s="15"/>
      <c r="R433" s="15"/>
      <c r="S433" s="15"/>
    </row>
    <row r="434" spans="1:19" x14ac:dyDescent="0.25">
      <c r="A434" s="14">
        <v>11</v>
      </c>
      <c r="B434" s="15" t="s">
        <v>294</v>
      </c>
      <c r="C434" s="14">
        <v>902540</v>
      </c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2">
        <f t="shared" si="8"/>
        <v>0</v>
      </c>
      <c r="Q434" s="15"/>
      <c r="R434" s="15"/>
      <c r="S434" s="15"/>
    </row>
    <row r="435" spans="1:19" x14ac:dyDescent="0.25">
      <c r="A435" s="14">
        <v>12</v>
      </c>
      <c r="B435" s="15" t="s">
        <v>276</v>
      </c>
      <c r="C435" s="14" t="s">
        <v>277</v>
      </c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2">
        <f t="shared" si="8"/>
        <v>0</v>
      </c>
      <c r="Q435" s="15"/>
      <c r="R435" s="15"/>
      <c r="S435" s="15"/>
    </row>
    <row r="436" spans="1:19" x14ac:dyDescent="0.25">
      <c r="A436" s="14">
        <v>13</v>
      </c>
      <c r="B436" s="15" t="s">
        <v>435</v>
      </c>
      <c r="C436" s="20" t="s">
        <v>436</v>
      </c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2">
        <f t="shared" si="8"/>
        <v>0</v>
      </c>
      <c r="Q436" s="15"/>
      <c r="R436" s="15"/>
      <c r="S436" s="15"/>
    </row>
    <row r="437" spans="1:19" x14ac:dyDescent="0.25">
      <c r="A437" s="14">
        <v>14</v>
      </c>
      <c r="B437" s="15" t="s">
        <v>35</v>
      </c>
      <c r="C437" s="14" t="s">
        <v>36</v>
      </c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2">
        <f t="shared" si="8"/>
        <v>0</v>
      </c>
      <c r="Q437" s="15"/>
      <c r="R437" s="15"/>
      <c r="S437" s="15"/>
    </row>
    <row r="438" spans="1:19" x14ac:dyDescent="0.25">
      <c r="A438" s="14">
        <v>15</v>
      </c>
      <c r="B438" s="15" t="s">
        <v>288</v>
      </c>
      <c r="C438" s="14" t="s">
        <v>289</v>
      </c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2">
        <f t="shared" si="8"/>
        <v>0</v>
      </c>
      <c r="Q438" s="15">
        <v>0</v>
      </c>
      <c r="R438" s="15"/>
      <c r="S438" s="15"/>
    </row>
    <row r="439" spans="1:19" x14ac:dyDescent="0.25">
      <c r="A439" s="14">
        <v>16</v>
      </c>
      <c r="B439" s="15" t="s">
        <v>662</v>
      </c>
      <c r="C439" s="20" t="s">
        <v>34</v>
      </c>
      <c r="D439" s="41"/>
      <c r="E439" s="41"/>
      <c r="F439" s="41"/>
      <c r="G439" s="41"/>
      <c r="H439" s="41"/>
      <c r="I439" s="41">
        <v>122000</v>
      </c>
      <c r="J439" s="41"/>
      <c r="K439" s="41"/>
      <c r="L439" s="41"/>
      <c r="M439" s="41"/>
      <c r="N439" s="41"/>
      <c r="O439" s="41"/>
      <c r="P439" s="42">
        <f t="shared" si="8"/>
        <v>122000</v>
      </c>
      <c r="Q439" s="15"/>
      <c r="R439" s="15"/>
      <c r="S439" s="15"/>
    </row>
    <row r="440" spans="1:19" x14ac:dyDescent="0.25">
      <c r="A440" s="14">
        <v>17</v>
      </c>
      <c r="B440" s="15" t="s">
        <v>630</v>
      </c>
      <c r="C440" s="14" t="s">
        <v>631</v>
      </c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2">
        <f t="shared" si="8"/>
        <v>0</v>
      </c>
      <c r="Q440" s="15"/>
      <c r="R440" s="15"/>
      <c r="S440" s="15"/>
    </row>
    <row r="441" spans="1:19" x14ac:dyDescent="0.25">
      <c r="A441" s="14">
        <v>18</v>
      </c>
      <c r="B441" s="15" t="s">
        <v>380</v>
      </c>
      <c r="C441" s="14">
        <v>913622</v>
      </c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2">
        <f t="shared" si="8"/>
        <v>0</v>
      </c>
      <c r="Q441" s="15"/>
      <c r="R441" s="15"/>
      <c r="S441" s="15"/>
    </row>
    <row r="442" spans="1:19" x14ac:dyDescent="0.25">
      <c r="A442" s="14">
        <v>19</v>
      </c>
      <c r="B442" s="15" t="s">
        <v>454</v>
      </c>
      <c r="C442" s="20">
        <v>950020</v>
      </c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2">
        <f t="shared" si="8"/>
        <v>0</v>
      </c>
      <c r="Q442" s="15"/>
      <c r="R442" s="15"/>
      <c r="S442" s="15"/>
    </row>
    <row r="443" spans="1:19" x14ac:dyDescent="0.25">
      <c r="A443" s="14">
        <v>20</v>
      </c>
      <c r="B443" s="15" t="s">
        <v>87</v>
      </c>
      <c r="C443" s="20" t="s">
        <v>88</v>
      </c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2">
        <f t="shared" si="8"/>
        <v>0</v>
      </c>
      <c r="Q443" s="15"/>
      <c r="R443" s="15"/>
      <c r="S443" s="15"/>
    </row>
    <row r="444" spans="1:19" x14ac:dyDescent="0.25">
      <c r="A444" s="14">
        <v>21</v>
      </c>
      <c r="B444" s="15" t="s">
        <v>200</v>
      </c>
      <c r="C444" s="20">
        <v>896480</v>
      </c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2">
        <f t="shared" si="8"/>
        <v>0</v>
      </c>
      <c r="Q444" s="15"/>
      <c r="R444" s="15"/>
      <c r="S444" s="15"/>
    </row>
    <row r="445" spans="1:19" x14ac:dyDescent="0.25">
      <c r="A445" s="14">
        <v>22</v>
      </c>
      <c r="B445" s="15" t="s">
        <v>663</v>
      </c>
      <c r="C445" s="20">
        <v>970654</v>
      </c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2">
        <f t="shared" si="8"/>
        <v>0</v>
      </c>
      <c r="Q445" s="15"/>
      <c r="R445" s="15"/>
      <c r="S445" s="15"/>
    </row>
    <row r="446" spans="1:19" x14ac:dyDescent="0.25">
      <c r="A446" s="14">
        <v>23</v>
      </c>
      <c r="B446" s="15" t="s">
        <v>593</v>
      </c>
      <c r="C446" s="20">
        <v>973204</v>
      </c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2">
        <f t="shared" si="8"/>
        <v>0</v>
      </c>
      <c r="Q446" s="15"/>
      <c r="R446" s="15"/>
      <c r="S446" s="15"/>
    </row>
    <row r="447" spans="1:19" x14ac:dyDescent="0.25">
      <c r="A447" s="14">
        <v>24</v>
      </c>
      <c r="B447" s="15" t="s">
        <v>117</v>
      </c>
      <c r="C447" s="20" t="s">
        <v>118</v>
      </c>
      <c r="D447" s="41"/>
      <c r="E447" s="41"/>
      <c r="F447" s="41"/>
      <c r="G447" s="41"/>
      <c r="H447" s="41"/>
      <c r="I447" s="41"/>
      <c r="J447" s="41"/>
      <c r="K447" s="41">
        <v>31000</v>
      </c>
      <c r="L447" s="41"/>
      <c r="M447" s="41"/>
      <c r="N447" s="41"/>
      <c r="O447" s="41"/>
      <c r="P447" s="42">
        <f t="shared" si="8"/>
        <v>31000</v>
      </c>
      <c r="Q447" s="15"/>
      <c r="R447" s="15"/>
      <c r="S447" s="15"/>
    </row>
    <row r="448" spans="1:19" x14ac:dyDescent="0.25">
      <c r="A448" s="14">
        <v>25</v>
      </c>
      <c r="B448" s="15" t="s">
        <v>664</v>
      </c>
      <c r="C448" s="20">
        <v>900257</v>
      </c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2">
        <f t="shared" si="8"/>
        <v>0</v>
      </c>
      <c r="Q448" s="15"/>
      <c r="R448" s="15"/>
      <c r="S448" s="15"/>
    </row>
    <row r="449" spans="1:19" x14ac:dyDescent="0.25">
      <c r="A449" s="14">
        <v>26</v>
      </c>
      <c r="B449" s="15" t="s">
        <v>647</v>
      </c>
      <c r="C449" s="20">
        <v>976579</v>
      </c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2">
        <f t="shared" si="8"/>
        <v>0</v>
      </c>
      <c r="Q449" s="15"/>
      <c r="R449" s="15"/>
      <c r="S449" s="15"/>
    </row>
    <row r="450" spans="1:19" x14ac:dyDescent="0.25">
      <c r="A450" s="14">
        <v>27</v>
      </c>
      <c r="B450" s="15" t="s">
        <v>8</v>
      </c>
      <c r="C450" s="20">
        <v>901149</v>
      </c>
      <c r="D450" s="41">
        <v>310000</v>
      </c>
      <c r="E450" s="41"/>
      <c r="F450" s="41"/>
      <c r="G450" s="41"/>
      <c r="H450" s="41"/>
      <c r="I450" s="41"/>
      <c r="J450" s="41"/>
      <c r="K450" s="41">
        <v>146000</v>
      </c>
      <c r="L450" s="41"/>
      <c r="M450" s="41"/>
      <c r="N450" s="41"/>
      <c r="O450" s="41"/>
      <c r="P450" s="42">
        <f t="shared" si="8"/>
        <v>456000</v>
      </c>
      <c r="Q450" s="15"/>
      <c r="R450" s="15"/>
      <c r="S450" s="15"/>
    </row>
    <row r="451" spans="1:19" x14ac:dyDescent="0.25">
      <c r="A451" s="14">
        <v>28</v>
      </c>
      <c r="B451" s="15" t="s">
        <v>665</v>
      </c>
      <c r="C451" s="20" t="s">
        <v>76</v>
      </c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2">
        <f t="shared" si="8"/>
        <v>0</v>
      </c>
      <c r="Q451" s="15"/>
      <c r="R451" s="15"/>
      <c r="S451" s="15"/>
    </row>
    <row r="452" spans="1:19" x14ac:dyDescent="0.25">
      <c r="A452" s="14">
        <v>29</v>
      </c>
      <c r="B452" s="15" t="s">
        <v>573</v>
      </c>
      <c r="C452" s="20">
        <v>972131</v>
      </c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2">
        <f t="shared" si="8"/>
        <v>0</v>
      </c>
      <c r="Q452" s="15"/>
      <c r="R452" s="15"/>
      <c r="S452" s="15"/>
    </row>
    <row r="453" spans="1:19" x14ac:dyDescent="0.25">
      <c r="A453" s="14">
        <v>30</v>
      </c>
      <c r="B453" s="15" t="s">
        <v>515</v>
      </c>
      <c r="C453" s="20">
        <v>963185</v>
      </c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>
        <v>80000</v>
      </c>
      <c r="O453" s="41"/>
      <c r="P453" s="42">
        <f t="shared" si="8"/>
        <v>80000</v>
      </c>
      <c r="Q453" s="15"/>
      <c r="R453" s="15"/>
      <c r="S453" s="15"/>
    </row>
    <row r="454" spans="1:19" x14ac:dyDescent="0.25">
      <c r="A454" s="14">
        <v>31</v>
      </c>
      <c r="B454" s="15" t="s">
        <v>321</v>
      </c>
      <c r="C454" s="20">
        <v>910476</v>
      </c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2">
        <f t="shared" si="8"/>
        <v>0</v>
      </c>
      <c r="Q454" s="15"/>
      <c r="R454" s="15"/>
      <c r="S454" s="15"/>
    </row>
    <row r="455" spans="1:19" x14ac:dyDescent="0.25">
      <c r="A455" s="14">
        <v>32</v>
      </c>
      <c r="B455" s="15" t="s">
        <v>45</v>
      </c>
      <c r="C455" s="20" t="s">
        <v>46</v>
      </c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2">
        <f t="shared" si="8"/>
        <v>0</v>
      </c>
      <c r="Q455" s="15"/>
      <c r="R455" s="15"/>
      <c r="S455" s="15"/>
    </row>
    <row r="456" spans="1:19" x14ac:dyDescent="0.25">
      <c r="A456" s="14">
        <v>33</v>
      </c>
      <c r="B456" s="15" t="s">
        <v>472</v>
      </c>
      <c r="C456" s="20">
        <v>960929</v>
      </c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2">
        <f t="shared" si="8"/>
        <v>0</v>
      </c>
      <c r="Q456" s="15"/>
      <c r="R456" s="15"/>
      <c r="S456" s="15"/>
    </row>
    <row r="457" spans="1:19" x14ac:dyDescent="0.25">
      <c r="A457" s="14">
        <v>34</v>
      </c>
      <c r="B457" s="15" t="s">
        <v>666</v>
      </c>
      <c r="C457" s="20" t="s">
        <v>74</v>
      </c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2">
        <f t="shared" si="8"/>
        <v>0</v>
      </c>
      <c r="Q457" s="15"/>
      <c r="R457" s="15"/>
      <c r="S457" s="15"/>
    </row>
    <row r="458" spans="1:19" x14ac:dyDescent="0.25">
      <c r="A458" s="14">
        <v>35</v>
      </c>
      <c r="B458" s="15" t="s">
        <v>527</v>
      </c>
      <c r="C458" s="20">
        <v>963713</v>
      </c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2">
        <f t="shared" si="8"/>
        <v>0</v>
      </c>
      <c r="Q458" s="15"/>
      <c r="R458" s="15"/>
      <c r="S458" s="15"/>
    </row>
    <row r="459" spans="1:19" x14ac:dyDescent="0.25">
      <c r="A459" s="14">
        <v>36</v>
      </c>
      <c r="B459" s="15" t="s">
        <v>319</v>
      </c>
      <c r="C459" s="20">
        <v>910250</v>
      </c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2">
        <f t="shared" si="8"/>
        <v>0</v>
      </c>
      <c r="Q459" s="15"/>
      <c r="R459" s="15"/>
      <c r="S459" s="15"/>
    </row>
    <row r="460" spans="1:19" x14ac:dyDescent="0.25">
      <c r="A460" s="14">
        <v>37</v>
      </c>
      <c r="B460" s="15" t="s">
        <v>284</v>
      </c>
      <c r="C460" s="20">
        <v>902254</v>
      </c>
      <c r="D460" s="41"/>
      <c r="E460" s="41"/>
      <c r="F460" s="41"/>
      <c r="G460" s="41"/>
      <c r="H460" s="41"/>
      <c r="I460" s="43"/>
      <c r="J460" s="41"/>
      <c r="K460" s="41"/>
      <c r="L460" s="41"/>
      <c r="M460" s="41"/>
      <c r="N460" s="41"/>
      <c r="O460" s="41"/>
      <c r="P460" s="42">
        <f t="shared" si="8"/>
        <v>0</v>
      </c>
      <c r="Q460" s="15"/>
      <c r="R460" s="15"/>
      <c r="S460" s="15"/>
    </row>
    <row r="461" spans="1:19" x14ac:dyDescent="0.25">
      <c r="A461" s="14">
        <v>38</v>
      </c>
      <c r="B461" s="15" t="s">
        <v>667</v>
      </c>
      <c r="C461" s="20">
        <v>898343</v>
      </c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>
        <v>95000</v>
      </c>
      <c r="O461" s="41"/>
      <c r="P461" s="42">
        <f t="shared" si="8"/>
        <v>95000</v>
      </c>
      <c r="Q461" s="15"/>
      <c r="R461" s="15"/>
      <c r="S461" s="15"/>
    </row>
    <row r="462" spans="1:19" x14ac:dyDescent="0.25">
      <c r="A462" s="14">
        <v>39</v>
      </c>
      <c r="B462" s="15" t="s">
        <v>71</v>
      </c>
      <c r="C462" s="20" t="s">
        <v>72</v>
      </c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2">
        <f t="shared" si="8"/>
        <v>0</v>
      </c>
      <c r="Q462" s="15"/>
      <c r="R462" s="15"/>
      <c r="S462" s="15"/>
    </row>
    <row r="463" spans="1:19" x14ac:dyDescent="0.25">
      <c r="A463" s="14">
        <v>40</v>
      </c>
      <c r="B463" s="15" t="s">
        <v>668</v>
      </c>
      <c r="C463" s="20">
        <v>973200</v>
      </c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2">
        <f t="shared" si="8"/>
        <v>0</v>
      </c>
      <c r="Q463" s="15"/>
      <c r="R463" s="15"/>
      <c r="S463" s="15"/>
    </row>
    <row r="464" spans="1:19" x14ac:dyDescent="0.25">
      <c r="A464" s="14">
        <v>41</v>
      </c>
      <c r="B464" s="15" t="s">
        <v>669</v>
      </c>
      <c r="C464" s="20">
        <v>920216</v>
      </c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2">
        <f t="shared" si="8"/>
        <v>0</v>
      </c>
      <c r="Q464" s="15"/>
      <c r="R464" s="15"/>
      <c r="S464" s="15"/>
    </row>
    <row r="465" spans="1:19" x14ac:dyDescent="0.25">
      <c r="A465" s="14">
        <v>42</v>
      </c>
      <c r="B465" s="15" t="s">
        <v>670</v>
      </c>
      <c r="C465" s="20">
        <v>900781</v>
      </c>
      <c r="D465" s="41"/>
      <c r="E465" s="41"/>
      <c r="F465" s="41"/>
      <c r="G465" s="41"/>
      <c r="H465" s="41"/>
      <c r="I465" s="41"/>
      <c r="J465" s="41">
        <v>125000</v>
      </c>
      <c r="K465" s="41"/>
      <c r="L465" s="41"/>
      <c r="M465" s="41"/>
      <c r="N465" s="41"/>
      <c r="O465" s="41"/>
      <c r="P465" s="42">
        <f t="shared" si="8"/>
        <v>125000</v>
      </c>
      <c r="Q465" s="15"/>
      <c r="R465" s="15"/>
      <c r="S465" s="15"/>
    </row>
    <row r="466" spans="1:19" x14ac:dyDescent="0.25">
      <c r="A466" s="14">
        <v>43</v>
      </c>
      <c r="B466" s="15" t="s">
        <v>121</v>
      </c>
      <c r="C466" s="20" t="s">
        <v>122</v>
      </c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2">
        <f t="shared" si="8"/>
        <v>0</v>
      </c>
      <c r="Q466" s="15"/>
      <c r="R466" s="15"/>
      <c r="S466" s="15"/>
    </row>
    <row r="467" spans="1:19" x14ac:dyDescent="0.25">
      <c r="A467" s="14">
        <v>44</v>
      </c>
      <c r="B467" s="15" t="s">
        <v>671</v>
      </c>
      <c r="C467" s="20">
        <v>899557</v>
      </c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2">
        <f t="shared" si="8"/>
        <v>0</v>
      </c>
      <c r="Q467" s="15"/>
      <c r="R467" s="15"/>
      <c r="S467" s="15"/>
    </row>
    <row r="468" spans="1:19" x14ac:dyDescent="0.25">
      <c r="A468" s="14">
        <v>45</v>
      </c>
      <c r="B468" s="15" t="s">
        <v>672</v>
      </c>
      <c r="C468" s="20">
        <v>843032</v>
      </c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2">
        <f t="shared" si="8"/>
        <v>0</v>
      </c>
      <c r="Q468" s="15"/>
      <c r="R468" s="15"/>
      <c r="S468" s="15"/>
    </row>
    <row r="469" spans="1:19" x14ac:dyDescent="0.25">
      <c r="A469" s="14">
        <v>46</v>
      </c>
      <c r="B469" s="15" t="s">
        <v>53</v>
      </c>
      <c r="C469" s="20" t="s">
        <v>54</v>
      </c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2">
        <f t="shared" si="8"/>
        <v>0</v>
      </c>
      <c r="Q469" s="15"/>
      <c r="R469" s="15"/>
      <c r="S469" s="15"/>
    </row>
    <row r="470" spans="1:19" x14ac:dyDescent="0.25">
      <c r="A470" s="14">
        <v>47</v>
      </c>
      <c r="B470" s="15" t="s">
        <v>69</v>
      </c>
      <c r="C470" s="20" t="s">
        <v>70</v>
      </c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2">
        <f t="shared" si="8"/>
        <v>0</v>
      </c>
      <c r="Q470" s="15"/>
      <c r="R470" s="15"/>
      <c r="S470" s="15"/>
    </row>
    <row r="471" spans="1:19" x14ac:dyDescent="0.25">
      <c r="A471" s="14">
        <v>48</v>
      </c>
      <c r="B471" s="15" t="s">
        <v>297</v>
      </c>
      <c r="C471" s="20">
        <v>902859</v>
      </c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2">
        <f t="shared" si="8"/>
        <v>0</v>
      </c>
      <c r="Q471" s="15"/>
      <c r="R471" s="15"/>
      <c r="S471" s="15"/>
    </row>
    <row r="472" spans="1:19" x14ac:dyDescent="0.25">
      <c r="A472" s="14">
        <v>49</v>
      </c>
      <c r="B472" s="15" t="s">
        <v>587</v>
      </c>
      <c r="C472" s="20" t="s">
        <v>588</v>
      </c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2">
        <f t="shared" si="8"/>
        <v>0</v>
      </c>
      <c r="Q472" s="15"/>
      <c r="R472" s="15"/>
      <c r="S472" s="15"/>
    </row>
    <row r="473" spans="1:19" x14ac:dyDescent="0.25">
      <c r="A473" s="14">
        <v>50</v>
      </c>
      <c r="B473" s="15" t="s">
        <v>565</v>
      </c>
      <c r="C473" s="14" t="s">
        <v>566</v>
      </c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2">
        <f t="shared" si="8"/>
        <v>0</v>
      </c>
      <c r="Q473" s="15"/>
      <c r="R473" s="15"/>
      <c r="S473" s="15"/>
    </row>
    <row r="474" spans="1:19" x14ac:dyDescent="0.25">
      <c r="A474" s="14">
        <v>51</v>
      </c>
      <c r="B474" s="15" t="s">
        <v>673</v>
      </c>
      <c r="C474" s="20">
        <v>911094</v>
      </c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2">
        <f t="shared" si="8"/>
        <v>0</v>
      </c>
      <c r="Q474" s="15"/>
      <c r="R474" s="15"/>
      <c r="S474" s="15"/>
    </row>
    <row r="475" spans="1:19" x14ac:dyDescent="0.25">
      <c r="A475" s="14">
        <v>52</v>
      </c>
      <c r="B475" s="15" t="s">
        <v>323</v>
      </c>
      <c r="C475" s="20">
        <v>910522</v>
      </c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2">
        <f t="shared" si="8"/>
        <v>0</v>
      </c>
      <c r="Q475" s="15"/>
      <c r="R475" s="15"/>
      <c r="S475" s="15"/>
    </row>
    <row r="476" spans="1:19" x14ac:dyDescent="0.25">
      <c r="A476" s="14">
        <v>53</v>
      </c>
      <c r="B476" s="15" t="s">
        <v>533</v>
      </c>
      <c r="C476" s="20">
        <v>963888</v>
      </c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2">
        <f t="shared" si="8"/>
        <v>0</v>
      </c>
      <c r="Q476" s="15"/>
      <c r="R476" s="15"/>
      <c r="S476" s="15"/>
    </row>
    <row r="477" spans="1:19" x14ac:dyDescent="0.25">
      <c r="A477" s="14">
        <v>54</v>
      </c>
      <c r="B477" s="15" t="s">
        <v>466</v>
      </c>
      <c r="C477" s="20">
        <v>960381</v>
      </c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2">
        <f t="shared" si="8"/>
        <v>0</v>
      </c>
      <c r="Q477" s="15"/>
      <c r="R477" s="15"/>
      <c r="S477" s="15"/>
    </row>
    <row r="478" spans="1:19" x14ac:dyDescent="0.25">
      <c r="A478" s="14">
        <v>55</v>
      </c>
      <c r="B478" s="15" t="s">
        <v>327</v>
      </c>
      <c r="C478" s="20">
        <v>910546</v>
      </c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2">
        <f t="shared" si="8"/>
        <v>0</v>
      </c>
      <c r="Q478" s="15"/>
      <c r="R478" s="15"/>
      <c r="S478" s="15"/>
    </row>
    <row r="479" spans="1:19" x14ac:dyDescent="0.25">
      <c r="A479" s="14">
        <v>56</v>
      </c>
      <c r="B479" s="15" t="s">
        <v>674</v>
      </c>
      <c r="C479" s="20">
        <v>897647</v>
      </c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2">
        <f t="shared" si="8"/>
        <v>0</v>
      </c>
      <c r="Q479" s="15"/>
      <c r="R479" s="15"/>
      <c r="S479" s="15"/>
    </row>
    <row r="480" spans="1:19" x14ac:dyDescent="0.25">
      <c r="A480" s="14">
        <v>57</v>
      </c>
      <c r="B480" s="15" t="s">
        <v>83</v>
      </c>
      <c r="C480" s="20" t="s">
        <v>84</v>
      </c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2">
        <f t="shared" si="8"/>
        <v>0</v>
      </c>
      <c r="Q480" s="15"/>
      <c r="R480" s="15"/>
      <c r="S480" s="15"/>
    </row>
    <row r="481" spans="1:19" x14ac:dyDescent="0.25">
      <c r="A481" s="14">
        <v>58</v>
      </c>
      <c r="B481" s="15" t="s">
        <v>617</v>
      </c>
      <c r="C481" s="20">
        <v>974015</v>
      </c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2">
        <f t="shared" si="8"/>
        <v>0</v>
      </c>
      <c r="Q481" s="15"/>
      <c r="R481" s="15"/>
      <c r="S481" s="15"/>
    </row>
    <row r="482" spans="1:19" x14ac:dyDescent="0.25">
      <c r="A482" s="14">
        <v>59</v>
      </c>
      <c r="B482" s="15" t="s">
        <v>478</v>
      </c>
      <c r="C482" s="20">
        <v>961551</v>
      </c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2">
        <f t="shared" si="8"/>
        <v>0</v>
      </c>
      <c r="Q482" s="15"/>
      <c r="R482" s="15"/>
      <c r="S482" s="15"/>
    </row>
    <row r="483" spans="1:19" x14ac:dyDescent="0.25">
      <c r="A483" s="14">
        <v>60</v>
      </c>
      <c r="B483" s="15" t="s">
        <v>452</v>
      </c>
      <c r="C483" s="20">
        <v>941153</v>
      </c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2">
        <f t="shared" si="8"/>
        <v>0</v>
      </c>
      <c r="Q483" s="15"/>
      <c r="R483" s="15"/>
      <c r="S483" s="15"/>
    </row>
    <row r="484" spans="1:19" x14ac:dyDescent="0.25">
      <c r="A484" s="14">
        <v>61</v>
      </c>
      <c r="B484" s="15" t="s">
        <v>675</v>
      </c>
      <c r="C484" s="20">
        <v>973623</v>
      </c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2">
        <f t="shared" si="8"/>
        <v>0</v>
      </c>
      <c r="Q484" s="15"/>
      <c r="R484" s="15"/>
      <c r="S484" s="15"/>
    </row>
    <row r="485" spans="1:19" x14ac:dyDescent="0.25">
      <c r="A485" s="14">
        <v>62</v>
      </c>
      <c r="B485" s="15" t="s">
        <v>427</v>
      </c>
      <c r="C485" s="20">
        <v>921870</v>
      </c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2">
        <f t="shared" si="8"/>
        <v>0</v>
      </c>
      <c r="Q485" s="15"/>
      <c r="R485" s="15"/>
      <c r="S485" s="15"/>
    </row>
    <row r="486" spans="1:19" x14ac:dyDescent="0.25">
      <c r="A486" s="14">
        <v>63</v>
      </c>
      <c r="B486" s="15" t="s">
        <v>676</v>
      </c>
      <c r="C486" s="20" t="s">
        <v>78</v>
      </c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2">
        <f t="shared" si="8"/>
        <v>0</v>
      </c>
      <c r="Q486" s="15"/>
      <c r="R486" s="15"/>
      <c r="S486" s="15"/>
    </row>
    <row r="487" spans="1:19" x14ac:dyDescent="0.25">
      <c r="A487" s="14">
        <v>64</v>
      </c>
      <c r="B487" s="15" t="s">
        <v>677</v>
      </c>
      <c r="C487" s="20">
        <v>971238</v>
      </c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2">
        <f t="shared" si="8"/>
        <v>0</v>
      </c>
      <c r="Q487" s="15"/>
      <c r="R487" s="15"/>
      <c r="S487" s="15"/>
    </row>
    <row r="488" spans="1:19" x14ac:dyDescent="0.25">
      <c r="A488" s="14">
        <v>65</v>
      </c>
      <c r="B488" s="15" t="s">
        <v>678</v>
      </c>
      <c r="C488" s="20">
        <v>912208</v>
      </c>
      <c r="D488" s="41"/>
      <c r="E488" s="41"/>
      <c r="F488" s="41"/>
      <c r="G488" s="41"/>
      <c r="H488" s="41"/>
      <c r="I488" s="41"/>
      <c r="J488" s="41"/>
      <c r="K488" s="41">
        <v>45000</v>
      </c>
      <c r="L488" s="41"/>
      <c r="M488" s="41"/>
      <c r="N488" s="41"/>
      <c r="O488" s="41"/>
      <c r="P488" s="42">
        <f t="shared" ref="P488:P535" si="9">SUM(D488:O488)</f>
        <v>45000</v>
      </c>
      <c r="Q488" s="15"/>
      <c r="R488" s="15"/>
      <c r="S488" s="15"/>
    </row>
    <row r="489" spans="1:19" x14ac:dyDescent="0.25">
      <c r="A489" s="14">
        <v>66</v>
      </c>
      <c r="B489" s="15" t="s">
        <v>572</v>
      </c>
      <c r="C489" s="20">
        <v>971990</v>
      </c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2">
        <f t="shared" si="9"/>
        <v>0</v>
      </c>
      <c r="Q489" s="15"/>
      <c r="R489" s="15"/>
      <c r="S489" s="15"/>
    </row>
    <row r="490" spans="1:19" x14ac:dyDescent="0.25">
      <c r="A490" s="14">
        <v>67</v>
      </c>
      <c r="B490" s="15" t="s">
        <v>580</v>
      </c>
      <c r="C490" s="20">
        <v>972948</v>
      </c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2">
        <f t="shared" si="9"/>
        <v>0</v>
      </c>
      <c r="Q490" s="15"/>
      <c r="R490" s="15"/>
      <c r="S490" s="15"/>
    </row>
    <row r="491" spans="1:19" x14ac:dyDescent="0.25">
      <c r="A491" s="14">
        <v>68</v>
      </c>
      <c r="B491" s="15" t="s">
        <v>256</v>
      </c>
      <c r="C491" s="20">
        <v>900593</v>
      </c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2">
        <f t="shared" si="9"/>
        <v>0</v>
      </c>
      <c r="Q491" s="15"/>
      <c r="R491" s="15"/>
      <c r="S491" s="15"/>
    </row>
    <row r="492" spans="1:19" x14ac:dyDescent="0.25">
      <c r="A492" s="14">
        <v>69</v>
      </c>
      <c r="B492" s="15" t="s">
        <v>679</v>
      </c>
      <c r="C492" s="20">
        <v>963723</v>
      </c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2">
        <f t="shared" si="9"/>
        <v>0</v>
      </c>
      <c r="Q492" s="15"/>
      <c r="R492" s="15"/>
      <c r="S492" s="15"/>
    </row>
    <row r="493" spans="1:19" x14ac:dyDescent="0.25">
      <c r="A493" s="14">
        <v>70</v>
      </c>
      <c r="B493" s="15" t="s">
        <v>352</v>
      </c>
      <c r="C493" s="20">
        <v>911814</v>
      </c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2">
        <f t="shared" si="9"/>
        <v>0</v>
      </c>
      <c r="Q493" s="15"/>
      <c r="R493" s="15"/>
      <c r="S493" s="15"/>
    </row>
    <row r="494" spans="1:19" x14ac:dyDescent="0.25">
      <c r="A494" s="14">
        <v>71</v>
      </c>
      <c r="B494" s="15" t="s">
        <v>210</v>
      </c>
      <c r="C494" s="20">
        <v>896942</v>
      </c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2">
        <f t="shared" si="9"/>
        <v>0</v>
      </c>
      <c r="Q494" s="15"/>
      <c r="R494" s="15"/>
      <c r="S494" s="15"/>
    </row>
    <row r="495" spans="1:19" x14ac:dyDescent="0.25">
      <c r="A495" s="14">
        <v>72</v>
      </c>
      <c r="B495" s="15" t="s">
        <v>655</v>
      </c>
      <c r="C495" s="14" t="s">
        <v>656</v>
      </c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2">
        <f t="shared" si="9"/>
        <v>0</v>
      </c>
      <c r="Q495" s="15"/>
      <c r="R495" s="15"/>
      <c r="S495" s="15"/>
    </row>
    <row r="496" spans="1:19" x14ac:dyDescent="0.25">
      <c r="A496" s="14">
        <v>73</v>
      </c>
      <c r="B496" s="15" t="s">
        <v>680</v>
      </c>
      <c r="C496" s="20" t="s">
        <v>86</v>
      </c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2">
        <f t="shared" si="9"/>
        <v>0</v>
      </c>
      <c r="Q496" s="15"/>
      <c r="R496" s="15"/>
      <c r="S496" s="15"/>
    </row>
    <row r="497" spans="1:19" x14ac:dyDescent="0.25">
      <c r="A497" s="14">
        <v>74</v>
      </c>
      <c r="B497" s="15" t="s">
        <v>586</v>
      </c>
      <c r="C497" s="20">
        <v>973145</v>
      </c>
      <c r="D497" s="41"/>
      <c r="E497" s="41"/>
      <c r="F497" s="41"/>
      <c r="G497" s="41"/>
      <c r="H497" s="41"/>
      <c r="I497" s="41"/>
      <c r="J497" s="41">
        <v>76000</v>
      </c>
      <c r="K497" s="41"/>
      <c r="L497" s="41"/>
      <c r="M497" s="41"/>
      <c r="N497" s="41"/>
      <c r="O497" s="41"/>
      <c r="P497" s="42">
        <f t="shared" si="9"/>
        <v>76000</v>
      </c>
      <c r="Q497" s="15"/>
      <c r="R497" s="15"/>
      <c r="S497" s="15"/>
    </row>
    <row r="498" spans="1:19" x14ac:dyDescent="0.25">
      <c r="A498" s="14">
        <v>75</v>
      </c>
      <c r="B498" s="15" t="s">
        <v>548</v>
      </c>
      <c r="C498" s="20">
        <v>970675</v>
      </c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2">
        <f t="shared" si="9"/>
        <v>0</v>
      </c>
      <c r="Q498" s="15"/>
      <c r="R498" s="15"/>
      <c r="S498" s="15"/>
    </row>
    <row r="499" spans="1:19" x14ac:dyDescent="0.25">
      <c r="A499" s="14">
        <v>76</v>
      </c>
      <c r="B499" s="15" t="s">
        <v>109</v>
      </c>
      <c r="C499" s="20" t="s">
        <v>110</v>
      </c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2">
        <f t="shared" si="9"/>
        <v>0</v>
      </c>
      <c r="Q499" s="15"/>
      <c r="R499" s="15"/>
      <c r="S499" s="15"/>
    </row>
    <row r="500" spans="1:19" x14ac:dyDescent="0.25">
      <c r="A500" s="14">
        <v>77</v>
      </c>
      <c r="B500" s="15" t="s">
        <v>9</v>
      </c>
      <c r="C500" s="20">
        <v>913368</v>
      </c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2">
        <f t="shared" si="9"/>
        <v>0</v>
      </c>
      <c r="Q500" s="15"/>
      <c r="R500" s="15"/>
      <c r="S500" s="15"/>
    </row>
    <row r="501" spans="1:19" x14ac:dyDescent="0.25">
      <c r="A501" s="14">
        <v>78</v>
      </c>
      <c r="B501" s="15" t="s">
        <v>359</v>
      </c>
      <c r="C501" s="20">
        <v>912201</v>
      </c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2">
        <f t="shared" si="9"/>
        <v>0</v>
      </c>
      <c r="Q501" s="15"/>
      <c r="R501" s="15"/>
      <c r="S501" s="15"/>
    </row>
    <row r="502" spans="1:19" x14ac:dyDescent="0.25">
      <c r="A502" s="14">
        <v>79</v>
      </c>
      <c r="B502" s="15" t="s">
        <v>681</v>
      </c>
      <c r="C502" s="20" t="s">
        <v>167</v>
      </c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2">
        <f t="shared" si="9"/>
        <v>0</v>
      </c>
      <c r="Q502" s="15"/>
      <c r="R502" s="15"/>
      <c r="S502" s="15"/>
    </row>
    <row r="503" spans="1:19" x14ac:dyDescent="0.25">
      <c r="A503" s="14">
        <v>80</v>
      </c>
      <c r="B503" s="15" t="s">
        <v>682</v>
      </c>
      <c r="C503" s="20">
        <v>101011</v>
      </c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2">
        <f t="shared" si="9"/>
        <v>0</v>
      </c>
      <c r="Q503" s="15"/>
      <c r="R503" s="15"/>
      <c r="S503" s="15"/>
    </row>
    <row r="504" spans="1:19" x14ac:dyDescent="0.25">
      <c r="A504" s="14">
        <v>81</v>
      </c>
      <c r="B504" s="15" t="s">
        <v>683</v>
      </c>
      <c r="C504" s="20">
        <v>974072</v>
      </c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2">
        <f t="shared" si="9"/>
        <v>0</v>
      </c>
      <c r="Q504" s="15"/>
      <c r="R504" s="15"/>
      <c r="S504" s="15"/>
    </row>
    <row r="505" spans="1:19" x14ac:dyDescent="0.25">
      <c r="A505" s="14">
        <v>82</v>
      </c>
      <c r="B505" s="15" t="s">
        <v>408</v>
      </c>
      <c r="C505" s="20">
        <v>920892</v>
      </c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2">
        <f t="shared" si="9"/>
        <v>0</v>
      </c>
      <c r="Q505" s="15"/>
      <c r="R505" s="15"/>
      <c r="S505" s="15"/>
    </row>
    <row r="506" spans="1:19" x14ac:dyDescent="0.25">
      <c r="A506" s="14">
        <v>83</v>
      </c>
      <c r="B506" s="15" t="s">
        <v>684</v>
      </c>
      <c r="C506" s="20">
        <v>975130</v>
      </c>
      <c r="D506" s="41"/>
      <c r="E506" s="41"/>
      <c r="F506" s="41"/>
      <c r="G506" s="41"/>
      <c r="H506" s="41"/>
      <c r="I506" s="41"/>
      <c r="J506" s="41"/>
      <c r="K506" s="41"/>
      <c r="L506" s="41">
        <v>76000</v>
      </c>
      <c r="M506" s="41"/>
      <c r="N506" s="41"/>
      <c r="O506" s="41"/>
      <c r="P506" s="42">
        <f t="shared" si="9"/>
        <v>76000</v>
      </c>
      <c r="Q506" s="15"/>
      <c r="R506" s="15"/>
      <c r="S506" s="15"/>
    </row>
    <row r="507" spans="1:19" x14ac:dyDescent="0.25">
      <c r="A507" s="14">
        <v>84</v>
      </c>
      <c r="B507" s="15" t="s">
        <v>478</v>
      </c>
      <c r="C507" s="20">
        <v>961551</v>
      </c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2">
        <f t="shared" si="9"/>
        <v>0</v>
      </c>
      <c r="Q507" s="15"/>
      <c r="R507" s="15"/>
      <c r="S507" s="15"/>
    </row>
    <row r="508" spans="1:19" x14ac:dyDescent="0.25">
      <c r="A508" s="14">
        <v>85</v>
      </c>
      <c r="B508" s="15" t="s">
        <v>685</v>
      </c>
      <c r="C508" s="20">
        <v>911812</v>
      </c>
      <c r="D508" s="41"/>
      <c r="E508" s="41"/>
      <c r="F508" s="41"/>
      <c r="G508" s="41"/>
      <c r="H508" s="41"/>
      <c r="I508" s="43"/>
      <c r="J508" s="41"/>
      <c r="K508" s="41"/>
      <c r="L508" s="41"/>
      <c r="M508" s="41"/>
      <c r="N508" s="41"/>
      <c r="O508" s="41"/>
      <c r="P508" s="42">
        <f t="shared" si="9"/>
        <v>0</v>
      </c>
      <c r="Q508" s="15"/>
      <c r="R508" s="15"/>
      <c r="S508" s="15"/>
    </row>
    <row r="509" spans="1:19" x14ac:dyDescent="0.25">
      <c r="A509" s="14">
        <v>86</v>
      </c>
      <c r="B509" s="15" t="s">
        <v>686</v>
      </c>
      <c r="C509" s="20">
        <v>951269</v>
      </c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2">
        <f t="shared" si="9"/>
        <v>0</v>
      </c>
      <c r="Q509" s="15"/>
      <c r="R509" s="15"/>
      <c r="S509" s="15"/>
    </row>
    <row r="510" spans="1:19" x14ac:dyDescent="0.25">
      <c r="A510" s="14">
        <v>87</v>
      </c>
      <c r="B510" s="15" t="s">
        <v>687</v>
      </c>
      <c r="C510" s="20">
        <v>863912</v>
      </c>
      <c r="D510" s="41"/>
      <c r="E510" s="41"/>
      <c r="F510" s="41"/>
      <c r="G510" s="41"/>
      <c r="H510" s="41"/>
      <c r="I510" s="43"/>
      <c r="J510" s="41"/>
      <c r="K510" s="41"/>
      <c r="L510" s="41"/>
      <c r="M510" s="41"/>
      <c r="N510" s="41"/>
      <c r="O510" s="41"/>
      <c r="P510" s="42">
        <f t="shared" si="9"/>
        <v>0</v>
      </c>
      <c r="Q510" s="15"/>
      <c r="R510" s="15"/>
      <c r="S510" s="15"/>
    </row>
    <row r="511" spans="1:19" x14ac:dyDescent="0.25">
      <c r="A511" s="14">
        <v>88</v>
      </c>
      <c r="B511" s="15" t="s">
        <v>422</v>
      </c>
      <c r="C511" s="14" t="s">
        <v>423</v>
      </c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2">
        <f t="shared" si="9"/>
        <v>0</v>
      </c>
      <c r="Q511" s="15"/>
      <c r="R511" s="15"/>
      <c r="S511" s="15"/>
    </row>
    <row r="512" spans="1:19" x14ac:dyDescent="0.25">
      <c r="A512" s="14">
        <v>89</v>
      </c>
      <c r="B512" s="15" t="s">
        <v>688</v>
      </c>
      <c r="C512" s="20" t="s">
        <v>42</v>
      </c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2">
        <f t="shared" si="9"/>
        <v>0</v>
      </c>
      <c r="Q512" s="15"/>
      <c r="R512" s="15"/>
      <c r="S512" s="15"/>
    </row>
    <row r="513" spans="1:19" x14ac:dyDescent="0.25">
      <c r="A513" s="14">
        <v>90</v>
      </c>
      <c r="B513" s="15" t="s">
        <v>689</v>
      </c>
      <c r="C513" s="20">
        <v>960694</v>
      </c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2">
        <f t="shared" si="9"/>
        <v>0</v>
      </c>
      <c r="Q513" s="15"/>
      <c r="R513" s="15"/>
      <c r="S513" s="15"/>
    </row>
    <row r="514" spans="1:19" x14ac:dyDescent="0.25">
      <c r="A514" s="14">
        <v>91</v>
      </c>
      <c r="B514" s="15" t="s">
        <v>560</v>
      </c>
      <c r="C514" s="20" t="s">
        <v>561</v>
      </c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2">
        <f t="shared" si="9"/>
        <v>0</v>
      </c>
      <c r="Q514" s="15"/>
      <c r="R514" s="15"/>
      <c r="S514" s="15"/>
    </row>
    <row r="515" spans="1:19" x14ac:dyDescent="0.25">
      <c r="A515" s="14">
        <v>92</v>
      </c>
      <c r="B515" s="15" t="s">
        <v>690</v>
      </c>
      <c r="C515" s="20">
        <v>920410</v>
      </c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2">
        <f t="shared" si="9"/>
        <v>0</v>
      </c>
      <c r="Q515" s="15"/>
      <c r="R515" s="15"/>
      <c r="S515" s="15"/>
    </row>
    <row r="516" spans="1:19" x14ac:dyDescent="0.25">
      <c r="A516" s="14">
        <v>93</v>
      </c>
      <c r="B516" s="15" t="s">
        <v>55</v>
      </c>
      <c r="C516" s="14" t="s">
        <v>56</v>
      </c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2">
        <f t="shared" si="9"/>
        <v>0</v>
      </c>
      <c r="Q516" s="15"/>
      <c r="R516" s="15"/>
      <c r="S516" s="15"/>
    </row>
    <row r="517" spans="1:19" x14ac:dyDescent="0.25">
      <c r="A517" s="14">
        <v>94</v>
      </c>
      <c r="B517" s="15" t="s">
        <v>691</v>
      </c>
      <c r="C517" s="14">
        <v>975392</v>
      </c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2">
        <f t="shared" si="9"/>
        <v>0</v>
      </c>
      <c r="Q517" s="15"/>
      <c r="R517" s="15"/>
      <c r="S517" s="15"/>
    </row>
    <row r="518" spans="1:19" x14ac:dyDescent="0.25">
      <c r="A518" s="14">
        <v>95</v>
      </c>
      <c r="B518" s="15" t="s">
        <v>230</v>
      </c>
      <c r="C518" s="20">
        <v>898787</v>
      </c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2">
        <f t="shared" si="9"/>
        <v>0</v>
      </c>
      <c r="Q518" s="15"/>
      <c r="R518" s="15"/>
      <c r="S518" s="15"/>
    </row>
    <row r="519" spans="1:19" x14ac:dyDescent="0.25">
      <c r="A519" s="14">
        <v>96</v>
      </c>
      <c r="B519" s="15" t="s">
        <v>504</v>
      </c>
      <c r="C519" s="20">
        <v>962810</v>
      </c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2">
        <f t="shared" si="9"/>
        <v>0</v>
      </c>
      <c r="Q519" s="15"/>
      <c r="R519" s="15"/>
      <c r="S519" s="15"/>
    </row>
    <row r="520" spans="1:19" x14ac:dyDescent="0.25">
      <c r="A520" s="14">
        <v>97</v>
      </c>
      <c r="B520" s="15" t="s">
        <v>424</v>
      </c>
      <c r="C520" s="14" t="s">
        <v>425</v>
      </c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2">
        <f t="shared" si="9"/>
        <v>0</v>
      </c>
      <c r="Q520" s="15"/>
      <c r="R520" s="15"/>
      <c r="S520" s="15"/>
    </row>
    <row r="521" spans="1:19" x14ac:dyDescent="0.25">
      <c r="A521" s="14">
        <v>98</v>
      </c>
      <c r="B521" s="15" t="s">
        <v>213</v>
      </c>
      <c r="C521" s="14" t="s">
        <v>214</v>
      </c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2">
        <f t="shared" si="9"/>
        <v>0</v>
      </c>
      <c r="Q521" s="15"/>
      <c r="R521" s="15"/>
      <c r="S521" s="15"/>
    </row>
    <row r="522" spans="1:19" x14ac:dyDescent="0.25">
      <c r="A522" s="14">
        <v>99</v>
      </c>
      <c r="B522" s="15" t="s">
        <v>405</v>
      </c>
      <c r="C522" s="14">
        <v>920413</v>
      </c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2">
        <f t="shared" si="9"/>
        <v>0</v>
      </c>
      <c r="Q522" s="15"/>
      <c r="R522" s="15"/>
      <c r="S522" s="15"/>
    </row>
    <row r="523" spans="1:19" x14ac:dyDescent="0.25">
      <c r="A523" s="14">
        <v>100</v>
      </c>
      <c r="B523" s="15" t="s">
        <v>254</v>
      </c>
      <c r="C523" s="14" t="s">
        <v>255</v>
      </c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2">
        <f t="shared" si="9"/>
        <v>0</v>
      </c>
      <c r="Q523" s="15"/>
      <c r="R523" s="15"/>
      <c r="S523" s="15"/>
    </row>
    <row r="524" spans="1:19" x14ac:dyDescent="0.25">
      <c r="A524" s="14">
        <v>101</v>
      </c>
      <c r="B524" s="15" t="s">
        <v>340</v>
      </c>
      <c r="C524" s="20">
        <v>911095</v>
      </c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2">
        <f t="shared" si="9"/>
        <v>0</v>
      </c>
      <c r="Q524" s="15"/>
      <c r="R524" s="15"/>
      <c r="S524" s="15"/>
    </row>
    <row r="525" spans="1:19" x14ac:dyDescent="0.25">
      <c r="A525" s="14">
        <v>102</v>
      </c>
      <c r="B525" s="15" t="s">
        <v>401</v>
      </c>
      <c r="C525" s="14" t="s">
        <v>402</v>
      </c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2">
        <f t="shared" si="9"/>
        <v>0</v>
      </c>
      <c r="Q525" s="15"/>
      <c r="R525" s="15"/>
      <c r="S525" s="15"/>
    </row>
    <row r="526" spans="1:19" x14ac:dyDescent="0.25">
      <c r="A526" s="14">
        <v>103</v>
      </c>
      <c r="B526" s="15" t="s">
        <v>476</v>
      </c>
      <c r="C526" s="20">
        <v>961300</v>
      </c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2">
        <f t="shared" si="9"/>
        <v>0</v>
      </c>
      <c r="Q526" s="15"/>
      <c r="R526" s="15"/>
      <c r="S526" s="15"/>
    </row>
    <row r="527" spans="1:19" x14ac:dyDescent="0.25">
      <c r="A527" s="14">
        <v>104</v>
      </c>
      <c r="B527" s="15" t="s">
        <v>498</v>
      </c>
      <c r="C527" s="14">
        <v>962414</v>
      </c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2">
        <f t="shared" si="9"/>
        <v>0</v>
      </c>
      <c r="Q527" s="15"/>
      <c r="R527" s="15"/>
      <c r="S527" s="15"/>
    </row>
    <row r="528" spans="1:19" x14ac:dyDescent="0.25">
      <c r="A528" s="14">
        <v>105</v>
      </c>
      <c r="B528" s="15" t="s">
        <v>203</v>
      </c>
      <c r="C528" s="20">
        <v>896621</v>
      </c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2">
        <f t="shared" si="9"/>
        <v>0</v>
      </c>
      <c r="Q528" s="15"/>
      <c r="R528" s="15"/>
      <c r="S528" s="15"/>
    </row>
    <row r="529" spans="1:19" x14ac:dyDescent="0.25">
      <c r="A529" s="14">
        <v>106</v>
      </c>
      <c r="B529" s="15" t="s">
        <v>221</v>
      </c>
      <c r="C529" s="14">
        <v>897725</v>
      </c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2">
        <f t="shared" si="9"/>
        <v>0</v>
      </c>
      <c r="Q529" s="15"/>
      <c r="R529" s="15"/>
      <c r="S529" s="15"/>
    </row>
    <row r="530" spans="1:19" x14ac:dyDescent="0.25">
      <c r="A530" s="14">
        <v>107</v>
      </c>
      <c r="B530" s="15" t="s">
        <v>614</v>
      </c>
      <c r="C530" s="14">
        <v>973873</v>
      </c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2">
        <f t="shared" si="9"/>
        <v>0</v>
      </c>
      <c r="Q530" s="15"/>
      <c r="R530" s="15"/>
      <c r="S530" s="15"/>
    </row>
    <row r="531" spans="1:19" x14ac:dyDescent="0.25">
      <c r="A531" s="14">
        <v>108</v>
      </c>
      <c r="B531" s="15" t="s">
        <v>392</v>
      </c>
      <c r="C531" s="20">
        <v>914072</v>
      </c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2">
        <f t="shared" si="9"/>
        <v>0</v>
      </c>
      <c r="Q531" s="15"/>
      <c r="R531" s="15"/>
      <c r="S531" s="15"/>
    </row>
    <row r="532" spans="1:19" x14ac:dyDescent="0.25">
      <c r="A532" s="14">
        <v>109</v>
      </c>
      <c r="B532" s="15" t="s">
        <v>221</v>
      </c>
      <c r="C532" s="14">
        <v>897725</v>
      </c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2">
        <f t="shared" si="9"/>
        <v>0</v>
      </c>
      <c r="Q532" s="15"/>
      <c r="R532" s="15"/>
      <c r="S532" s="15"/>
    </row>
    <row r="533" spans="1:19" x14ac:dyDescent="0.25">
      <c r="A533" s="14">
        <v>110</v>
      </c>
      <c r="B533" s="15" t="s">
        <v>23</v>
      </c>
      <c r="C533" s="20" t="s">
        <v>24</v>
      </c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2">
        <f t="shared" si="9"/>
        <v>0</v>
      </c>
      <c r="Q533" s="15"/>
      <c r="R533" s="15"/>
      <c r="S533" s="15"/>
    </row>
    <row r="534" spans="1:19" x14ac:dyDescent="0.25">
      <c r="A534" s="14">
        <v>111</v>
      </c>
      <c r="B534" s="15" t="s">
        <v>692</v>
      </c>
      <c r="C534" s="20" t="s">
        <v>693</v>
      </c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2">
        <f t="shared" si="9"/>
        <v>0</v>
      </c>
      <c r="Q534" s="15"/>
      <c r="R534" s="15"/>
      <c r="S534" s="15"/>
    </row>
    <row r="535" spans="1:19" x14ac:dyDescent="0.25">
      <c r="A535" s="14">
        <v>112</v>
      </c>
      <c r="B535" s="15" t="s">
        <v>59</v>
      </c>
      <c r="C535" s="20" t="s">
        <v>60</v>
      </c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2">
        <f t="shared" si="9"/>
        <v>0</v>
      </c>
      <c r="Q535" s="15"/>
      <c r="R535" s="15"/>
      <c r="S535" s="15"/>
    </row>
    <row r="536" spans="1:19" x14ac:dyDescent="0.25">
      <c r="A536" s="14"/>
      <c r="B536" s="15"/>
      <c r="C536" s="14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2"/>
      <c r="Q536" s="15"/>
      <c r="R536" s="15"/>
      <c r="S536" s="15"/>
    </row>
    <row r="537" spans="1:19" x14ac:dyDescent="0.25">
      <c r="A537" s="14"/>
      <c r="B537" s="15" t="s">
        <v>694</v>
      </c>
      <c r="C537" s="15"/>
      <c r="D537" s="41">
        <f>SUM(D424:D536)</f>
        <v>310000</v>
      </c>
      <c r="E537" s="41">
        <f t="shared" ref="E537:O537" si="10">SUM(E424:E536)</f>
        <v>0</v>
      </c>
      <c r="F537" s="41">
        <f t="shared" si="10"/>
        <v>90000</v>
      </c>
      <c r="G537" s="41">
        <f t="shared" si="10"/>
        <v>0</v>
      </c>
      <c r="H537" s="41">
        <f t="shared" si="10"/>
        <v>0</v>
      </c>
      <c r="I537" s="41">
        <f t="shared" si="10"/>
        <v>122000</v>
      </c>
      <c r="J537" s="41">
        <f t="shared" si="10"/>
        <v>201000</v>
      </c>
      <c r="K537" s="41">
        <f t="shared" si="10"/>
        <v>222000</v>
      </c>
      <c r="L537" s="41">
        <f t="shared" si="10"/>
        <v>76000</v>
      </c>
      <c r="M537" s="41">
        <f t="shared" si="10"/>
        <v>0</v>
      </c>
      <c r="N537" s="41">
        <f t="shared" si="10"/>
        <v>225000</v>
      </c>
      <c r="O537" s="41">
        <f t="shared" si="10"/>
        <v>0</v>
      </c>
      <c r="P537" s="44">
        <f>SUM(P424:P536)</f>
        <v>1246000</v>
      </c>
      <c r="Q537" s="15"/>
      <c r="R537" s="15"/>
      <c r="S537" s="15"/>
    </row>
    <row r="540" spans="1:19" x14ac:dyDescent="0.25">
      <c r="A540" s="37" t="s">
        <v>695</v>
      </c>
    </row>
    <row r="542" spans="1:19" x14ac:dyDescent="0.25">
      <c r="B542" s="29" t="s">
        <v>696</v>
      </c>
      <c r="C542" s="30"/>
    </row>
    <row r="543" spans="1:19" x14ac:dyDescent="0.25">
      <c r="B543" s="29"/>
      <c r="C543" s="30"/>
    </row>
    <row r="544" spans="1:19" x14ac:dyDescent="0.25">
      <c r="B544" s="29" t="s">
        <v>697</v>
      </c>
      <c r="C544" s="45" t="s">
        <v>11</v>
      </c>
    </row>
    <row r="545" spans="2:3" x14ac:dyDescent="0.25">
      <c r="B545" s="45"/>
    </row>
    <row r="546" spans="2:3" x14ac:dyDescent="0.25">
      <c r="B546" s="45"/>
    </row>
    <row r="547" spans="2:3" x14ac:dyDescent="0.25">
      <c r="B547" s="45"/>
    </row>
    <row r="548" spans="2:3" x14ac:dyDescent="0.25">
      <c r="B548" s="45" t="s">
        <v>698</v>
      </c>
      <c r="C548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Koperasi</dc:creator>
  <cp:lastModifiedBy>Lenovo</cp:lastModifiedBy>
  <cp:lastPrinted>2018-01-19T02:06:51Z</cp:lastPrinted>
  <dcterms:created xsi:type="dcterms:W3CDTF">2016-05-03T04:52:30Z</dcterms:created>
  <dcterms:modified xsi:type="dcterms:W3CDTF">2018-04-11T09:49:11Z</dcterms:modified>
</cp:coreProperties>
</file>