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1" sheetId="1" r:id="rId1"/>
    <sheet name="Sheet2" sheetId="2" r:id="rId2"/>
    <sheet name="Sheet3" sheetId="3" r:id="rId3"/>
  </sheets>
  <definedNames>
    <definedName name="_xlnm.Print_Area" localSheetId="0">'1'!$A$1:$F$69</definedName>
  </definedNames>
  <calcPr calcId="144525"/>
</workbook>
</file>

<file path=xl/calcChain.xml><?xml version="1.0" encoding="utf-8"?>
<calcChain xmlns="http://schemas.openxmlformats.org/spreadsheetml/2006/main">
  <c r="F34" i="1" l="1"/>
  <c r="F11" i="1" l="1"/>
  <c r="F57" i="1" l="1"/>
  <c r="H40" i="1" l="1"/>
  <c r="F28" i="1"/>
  <c r="F56" i="1"/>
  <c r="F55" i="1"/>
  <c r="F54" i="1"/>
  <c r="F13" i="1"/>
  <c r="F52" i="1"/>
  <c r="F51" i="1"/>
  <c r="F50" i="1"/>
  <c r="F48" i="1"/>
  <c r="F47" i="1"/>
  <c r="F46" i="1"/>
  <c r="F45" i="1"/>
  <c r="F44" i="1"/>
  <c r="F43" i="1"/>
  <c r="F39" i="1"/>
  <c r="F38" i="1"/>
  <c r="F33" i="1"/>
  <c r="F32" i="1"/>
  <c r="F31" i="1"/>
  <c r="F30" i="1"/>
  <c r="F29" i="1"/>
  <c r="F27" i="1"/>
  <c r="F26" i="1"/>
  <c r="F25" i="1"/>
  <c r="B7" i="1"/>
  <c r="B8" i="1" s="1"/>
  <c r="B9" i="1" s="1"/>
  <c r="B10" i="1" s="1"/>
  <c r="B11" i="1" s="1"/>
  <c r="B12" i="1" s="1"/>
  <c r="B14" i="1" s="1"/>
  <c r="F35" i="1" l="1"/>
  <c r="H35" i="1" s="1"/>
  <c r="H57" i="1"/>
  <c r="F40" i="1"/>
  <c r="F61" i="1" l="1"/>
  <c r="F63" i="1" s="1"/>
</calcChain>
</file>

<file path=xl/sharedStrings.xml><?xml version="1.0" encoding="utf-8"?>
<sst xmlns="http://schemas.openxmlformats.org/spreadsheetml/2006/main" count="135" uniqueCount="114">
  <si>
    <t>KOPERASI KARYAWAN PT. BCA MITRA SEJAHTERA</t>
  </si>
  <si>
    <t>Upload koperasi, meliputi :</t>
  </si>
  <si>
    <t>Total Simp Pokok</t>
  </si>
  <si>
    <t>Total Simp Wajib</t>
  </si>
  <si>
    <t>Total Sukarela</t>
  </si>
  <si>
    <t>Total Qurban</t>
  </si>
  <si>
    <t>Total Pinjaman Normatif</t>
  </si>
  <si>
    <t>Total Pinjaman Normatif Barang</t>
  </si>
  <si>
    <t>Total Pinjaman Non Normatif</t>
  </si>
  <si>
    <t>Total</t>
  </si>
  <si>
    <t>Total Jenis Tertentu, terdiri dari :</t>
  </si>
  <si>
    <t>a</t>
  </si>
  <si>
    <t>Total denda normatif</t>
  </si>
  <si>
    <t>b</t>
  </si>
  <si>
    <t>Total bunga normatif</t>
  </si>
  <si>
    <t>c</t>
  </si>
  <si>
    <t>Total denda non normatif</t>
  </si>
  <si>
    <t>d</t>
  </si>
  <si>
    <t>Total bunga non normatif</t>
  </si>
  <si>
    <t>e</t>
  </si>
  <si>
    <t>Total debet OMI</t>
  </si>
  <si>
    <t>f</t>
  </si>
  <si>
    <t>Total debet AIR MINUM MINERAL</t>
  </si>
  <si>
    <t>g</t>
  </si>
  <si>
    <t>Total pinjaman retail, meliputi :</t>
  </si>
  <si>
    <t>1)</t>
  </si>
  <si>
    <t>Total debet pinjaman anggota sewa mobil</t>
  </si>
  <si>
    <t>2)</t>
  </si>
  <si>
    <t>Total debet pinjaman anggota pengurusan STNK</t>
  </si>
  <si>
    <t>3)</t>
  </si>
  <si>
    <t>Total debet pinjaman anggota pembelian tiket</t>
  </si>
  <si>
    <t>4)</t>
  </si>
  <si>
    <t>Total debet pinjaman anggota pembelian token</t>
  </si>
  <si>
    <t>5)</t>
  </si>
  <si>
    <t>Total debet pinjaman anggota pembelian pulsa</t>
  </si>
  <si>
    <t>6)</t>
  </si>
  <si>
    <t>Total debet pinjaman anggota pembelian BAF</t>
  </si>
  <si>
    <t>7)</t>
  </si>
  <si>
    <t>Total debet pinjaman anggota pembelian Listrik</t>
  </si>
  <si>
    <t>8)</t>
  </si>
  <si>
    <t>Total debet pinjaman anggota pembelian Telepon</t>
  </si>
  <si>
    <t>9)</t>
  </si>
  <si>
    <t>Total debet pinjaman anggota pembelian Tagihan Hallo</t>
  </si>
  <si>
    <t>10)</t>
  </si>
  <si>
    <t>Total debet pinjaman anggota pembelian PDAM</t>
  </si>
  <si>
    <t>11)</t>
  </si>
  <si>
    <t>Total debet pinjaman materai</t>
  </si>
  <si>
    <t>12)</t>
  </si>
  <si>
    <t>Total debet pinjaman lain-lain</t>
  </si>
  <si>
    <t>h</t>
  </si>
  <si>
    <t>k</t>
  </si>
  <si>
    <t>i</t>
  </si>
  <si>
    <t>Total Jenis Tertentu</t>
  </si>
  <si>
    <t>j</t>
  </si>
  <si>
    <t>Total Pinjaman Potong TAT 2017</t>
  </si>
  <si>
    <t>Total Grup Upload, terdiri dari :</t>
  </si>
  <si>
    <t>Total auto debet SP Produktiva</t>
  </si>
  <si>
    <t>Total auto debet Motorclub Bikers</t>
  </si>
  <si>
    <t>Total auto debet PUK FSP NIBA KSPSI</t>
  </si>
  <si>
    <t>Total auto debet SP BCA Bersatu</t>
  </si>
  <si>
    <t>Total debet pinjaman bukan anggota</t>
  </si>
  <si>
    <t>Total premi BUMIDA pij Angg Kopdnorm</t>
  </si>
  <si>
    <t>Total premi Asuransi Reliance Motor</t>
  </si>
  <si>
    <t>Total debet pinjaman KOMDA</t>
  </si>
  <si>
    <t>Total debet pinjaman supplier dokter Koperasi</t>
  </si>
  <si>
    <t>l</t>
  </si>
  <si>
    <t>m</t>
  </si>
  <si>
    <t>Total debet biaya notaris</t>
  </si>
  <si>
    <t>n</t>
  </si>
  <si>
    <t>Total debet kerjasama koperasi SSB</t>
  </si>
  <si>
    <t>Total Upload</t>
  </si>
  <si>
    <t>Pembuat,                                                        Menyetujui,</t>
  </si>
  <si>
    <r>
      <t>Wiwid Widyawati</t>
    </r>
    <r>
      <rPr>
        <sz val="11"/>
        <rFont val="Calibri"/>
        <family val="2"/>
        <scheme val="minor"/>
      </rPr>
      <t xml:space="preserve">                                       </t>
    </r>
    <r>
      <rPr>
        <b/>
        <u/>
        <sz val="11"/>
        <rFont val="Calibri"/>
        <family val="2"/>
        <scheme val="minor"/>
      </rPr>
      <t>M. Arief Kaprawi</t>
    </r>
    <r>
      <rPr>
        <sz val="11"/>
        <rFont val="Calibri"/>
        <family val="2"/>
        <scheme val="minor"/>
      </rPr>
      <t xml:space="preserve">                   </t>
    </r>
    <r>
      <rPr>
        <b/>
        <u/>
        <sz val="11"/>
        <rFont val="Calibri"/>
        <family val="2"/>
        <scheme val="minor"/>
      </rPr>
      <t>Wina Saraswati</t>
    </r>
  </si>
  <si>
    <t>Kabag Unit Simpan Pinjam                       Ketua I                                      Bendahara II</t>
  </si>
  <si>
    <t>UPLOAD TGL 24 APRIL 2018</t>
  </si>
  <si>
    <t>Pinjaman potong bonus April 2018 biasa</t>
  </si>
  <si>
    <t>Total Pinjaman Potong Bonus April 2018 :</t>
  </si>
  <si>
    <t xml:space="preserve">Total potong bonus April 2018 Pinjaman Normatif </t>
  </si>
  <si>
    <t xml:space="preserve">Total potong bonus April 2018 Pinjaman Diluar Normatif </t>
  </si>
  <si>
    <t xml:space="preserve">Total potong bonus April 2018 Pinjaman Khusus </t>
  </si>
  <si>
    <t>Total potong bonus April 2018 Pelunasan Pinjaman Diluar Normatif</t>
  </si>
  <si>
    <t xml:space="preserve">Total potong bonus April 2018 pinjaman potong TAT Gagal </t>
  </si>
  <si>
    <t>Total debet pinjaman bukan anggota unit retail</t>
  </si>
  <si>
    <t>Total Rekening Upload bulan April 2018 = 7.712</t>
  </si>
  <si>
    <t>Kode</t>
  </si>
  <si>
    <t>001</t>
  </si>
  <si>
    <t>003</t>
  </si>
  <si>
    <t>004</t>
  </si>
  <si>
    <t>005</t>
  </si>
  <si>
    <t>008</t>
  </si>
  <si>
    <t>014</t>
  </si>
  <si>
    <t>010</t>
  </si>
  <si>
    <t>018</t>
  </si>
  <si>
    <t>013</t>
  </si>
  <si>
    <t>016</t>
  </si>
  <si>
    <t>017</t>
  </si>
  <si>
    <t>021</t>
  </si>
  <si>
    <t>023</t>
  </si>
  <si>
    <t>022</t>
  </si>
  <si>
    <t>BRG</t>
  </si>
  <si>
    <t>LNRM</t>
  </si>
  <si>
    <t>TUND</t>
  </si>
  <si>
    <t>PBNS</t>
  </si>
  <si>
    <t>QURB</t>
  </si>
  <si>
    <t>RELA</t>
  </si>
  <si>
    <t>U004</t>
  </si>
  <si>
    <t>U005</t>
  </si>
  <si>
    <t>U006</t>
  </si>
  <si>
    <t>U007</t>
  </si>
  <si>
    <t>U012</t>
  </si>
  <si>
    <t>U015</t>
  </si>
  <si>
    <t>U017</t>
  </si>
  <si>
    <t>U016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</si>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</sst>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43" fontId="3" fillId="0" borderId="0" xfId="1" applyFont="1"/>
    <xf numFmtId="0" fontId="4" fillId="0" borderId="0" xfId="0" applyFont="1"/>
    <xf numFmtId="0" fontId="3" fillId="0" borderId="0" xfId="0" applyFont="1" applyAlignment="1">
      <alignment horizontal="center"/>
    </xf>
    <xf numFmtId="39" fontId="3" fillId="0" borderId="1" xfId="1" applyNumberFormat="1" applyFont="1" applyBorder="1"/>
    <xf numFmtId="39" fontId="3" fillId="0" borderId="0" xfId="0" applyNumberFormat="1" applyFont="1"/>
    <xf numFmtId="0" fontId="3" fillId="2" borderId="0" xfId="0" applyFont="1" applyFill="1"/>
    <xf numFmtId="43" fontId="3" fillId="0" borderId="0" xfId="0" applyNumberFormat="1" applyFont="1"/>
    <xf numFmtId="43" fontId="3" fillId="0" borderId="1" xfId="1" applyFont="1" applyBorder="1"/>
    <xf numFmtId="43" fontId="3" fillId="0" borderId="0" xfId="1" applyFont="1" applyFill="1" applyBorder="1"/>
    <xf numFmtId="43" fontId="3" fillId="0" borderId="0" xfId="1" applyFont="1" applyBorder="1"/>
    <xf numFmtId="0" fontId="3" fillId="0" borderId="0" xfId="0" quotePrefix="1" applyFont="1"/>
    <xf numFmtId="43" fontId="3" fillId="0" borderId="1" xfId="1" applyFont="1" applyFill="1" applyBorder="1"/>
    <xf numFmtId="0" fontId="6" fillId="0" borderId="0" xfId="0" applyFont="1"/>
    <xf numFmtId="164" fontId="3" fillId="0" borderId="0" xfId="2" applyNumberFormat="1" applyFont="1"/>
    <xf numFmtId="164" fontId="5" fillId="0" borderId="0" xfId="2" applyNumberFormat="1" applyFont="1"/>
    <xf numFmtId="43" fontId="5" fillId="0" borderId="0" xfId="1" applyFont="1"/>
    <xf numFmtId="43" fontId="7" fillId="2" borderId="2" xfId="1" applyFont="1" applyFill="1" applyBorder="1"/>
    <xf numFmtId="43" fontId="7" fillId="2" borderId="1" xfId="1" applyFont="1" applyFill="1" applyBorder="1"/>
    <xf numFmtId="43" fontId="7" fillId="2" borderId="0" xfId="1" applyFont="1" applyFill="1"/>
    <xf numFmtId="164" fontId="8" fillId="0" borderId="0" xfId="2" applyNumberFormat="1" applyFont="1" applyAlignment="1">
      <alignment horizontal="right"/>
    </xf>
    <xf numFmtId="0" fontId="9" fillId="0" borderId="0" xfId="0" applyFont="1"/>
    <xf numFmtId="0" fontId="10" fillId="0" borderId="0" xfId="0" applyFont="1"/>
    <xf numFmtId="0" fontId="9" fillId="0" borderId="0" xfId="0" quotePrefix="1" applyFont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showGridLines="0" tabSelected="1" view="pageBreakPreview" zoomScaleSheetLayoutView="100" workbookViewId="0"/>
  </sheetViews>
  <sheetFormatPr defaultRowHeight="15" x14ac:dyDescent="0.25"/>
  <cols>
    <col min="1" max="1" width="7.140625" style="2" customWidth="1"/>
    <col min="2" max="2" width="9.5703125" style="2" bestFit="1" customWidth="1"/>
    <col min="3" max="3" width="2.5703125" style="2" customWidth="1"/>
    <col min="4" max="4" width="2.85546875" style="2" customWidth="1"/>
    <col min="5" max="5" width="57.140625" style="2" customWidth="1"/>
    <col min="6" max="6" width="19" style="3" bestFit="1" customWidth="1"/>
    <col min="7" max="8" width="16.85546875" style="2" bestFit="1" customWidth="1"/>
    <col min="9" max="16384" width="9.140625" style="2"/>
  </cols>
  <sheetData>
    <row r="1" spans="1:7" ht="18.75" x14ac:dyDescent="0.3">
      <c r="A1" s="1" t="s">
        <v>0</v>
      </c>
      <c r="B1" s="1"/>
    </row>
    <row r="2" spans="1:7" ht="18.75" x14ac:dyDescent="0.3">
      <c r="A2" s="1" t="s">
        <v>74</v>
      </c>
      <c r="B2" s="1"/>
    </row>
    <row r="3" spans="1:7" ht="18.75" x14ac:dyDescent="0.3">
      <c r="B3" s="1"/>
    </row>
    <row r="4" spans="1:7" ht="18.75" x14ac:dyDescent="0.3">
      <c r="A4" s="4" t="s">
        <v>1</v>
      </c>
      <c r="B4" s="4"/>
    </row>
    <row r="5" spans="1:7" ht="18.75" x14ac:dyDescent="0.3">
      <c r="A5" s="4" t="s">
        <v>84</v>
      </c>
      <c r="B5" s="4"/>
    </row>
    <row r="6" spans="1:7" x14ac:dyDescent="0.25">
      <c r="A6" s="23"/>
      <c r="B6" s="5">
        <v>1</v>
      </c>
      <c r="C6" s="2" t="s">
        <v>2</v>
      </c>
      <c r="F6" s="3">
        <v>1400000</v>
      </c>
    </row>
    <row r="7" spans="1:7" x14ac:dyDescent="0.25">
      <c r="A7" s="23"/>
      <c r="B7" s="5">
        <f t="shared" ref="B7:B12" si="0">+B6+1</f>
        <v>2</v>
      </c>
      <c r="C7" s="2" t="s">
        <v>3</v>
      </c>
      <c r="F7" s="3">
        <v>160000000</v>
      </c>
    </row>
    <row r="8" spans="1:7" x14ac:dyDescent="0.25">
      <c r="A8" s="24" t="s">
        <v>104</v>
      </c>
      <c r="B8" s="5">
        <f t="shared" si="0"/>
        <v>3</v>
      </c>
      <c r="C8" s="2" t="s">
        <v>4</v>
      </c>
      <c r="F8" s="3">
        <v>9400000</v>
      </c>
    </row>
    <row r="9" spans="1:7" x14ac:dyDescent="0.25">
      <c r="A9" s="24" t="s">
        <v>103</v>
      </c>
      <c r="B9" s="5">
        <f t="shared" si="0"/>
        <v>4</v>
      </c>
      <c r="C9" s="2" t="s">
        <v>5</v>
      </c>
      <c r="F9" s="3">
        <v>2600000</v>
      </c>
    </row>
    <row r="10" spans="1:7" x14ac:dyDescent="0.25">
      <c r="A10" s="23" t="s">
        <v>101</v>
      </c>
      <c r="B10" s="5">
        <f t="shared" si="0"/>
        <v>5</v>
      </c>
      <c r="C10" s="2" t="s">
        <v>6</v>
      </c>
      <c r="F10" s="3">
        <v>419200540</v>
      </c>
    </row>
    <row r="11" spans="1:7" x14ac:dyDescent="0.25">
      <c r="A11" s="23" t="s">
        <v>99</v>
      </c>
      <c r="B11" s="5">
        <f t="shared" si="0"/>
        <v>6</v>
      </c>
      <c r="C11" s="2" t="s">
        <v>7</v>
      </c>
      <c r="F11" s="3">
        <f>26400307</f>
        <v>26400307</v>
      </c>
    </row>
    <row r="12" spans="1:7" x14ac:dyDescent="0.25">
      <c r="A12" s="23" t="s">
        <v>100</v>
      </c>
      <c r="B12" s="5">
        <f t="shared" si="0"/>
        <v>7</v>
      </c>
      <c r="C12" s="2" t="s">
        <v>8</v>
      </c>
      <c r="F12" s="6">
        <v>876012262</v>
      </c>
      <c r="G12" s="7"/>
    </row>
    <row r="13" spans="1:7" x14ac:dyDescent="0.25">
      <c r="A13" s="23"/>
      <c r="B13" s="5"/>
      <c r="E13" s="2" t="s">
        <v>9</v>
      </c>
      <c r="F13" s="19">
        <f>SUM(F6:F12)</f>
        <v>1495013109</v>
      </c>
    </row>
    <row r="14" spans="1:7" x14ac:dyDescent="0.25">
      <c r="A14" s="23"/>
      <c r="B14" s="5">
        <f>+B12+1</f>
        <v>8</v>
      </c>
      <c r="C14" s="8" t="s">
        <v>10</v>
      </c>
      <c r="D14" s="8"/>
      <c r="E14" s="8"/>
    </row>
    <row r="15" spans="1:7" x14ac:dyDescent="0.25">
      <c r="A15" s="24" t="s">
        <v>108</v>
      </c>
      <c r="B15" s="5"/>
      <c r="C15" s="2" t="s">
        <v>11</v>
      </c>
      <c r="D15" s="2" t="s">
        <v>12</v>
      </c>
      <c r="F15" s="3">
        <v>2237114</v>
      </c>
    </row>
    <row r="16" spans="1:7" x14ac:dyDescent="0.25">
      <c r="A16" s="24" t="s">
        <v>107</v>
      </c>
      <c r="B16" s="5"/>
      <c r="C16" s="2" t="s">
        <v>13</v>
      </c>
      <c r="D16" s="2" t="s">
        <v>14</v>
      </c>
      <c r="F16" s="3">
        <v>11588014</v>
      </c>
    </row>
    <row r="17" spans="1:8" x14ac:dyDescent="0.25">
      <c r="A17" s="24" t="s">
        <v>110</v>
      </c>
      <c r="B17" s="5"/>
      <c r="C17" s="2" t="s">
        <v>15</v>
      </c>
      <c r="D17" s="2" t="s">
        <v>16</v>
      </c>
      <c r="F17" s="3">
        <v>26641160</v>
      </c>
    </row>
    <row r="18" spans="1:8" x14ac:dyDescent="0.25">
      <c r="A18" s="24" t="s">
        <v>109</v>
      </c>
      <c r="B18" s="5"/>
      <c r="C18" s="2" t="s">
        <v>17</v>
      </c>
      <c r="D18" s="2" t="s">
        <v>18</v>
      </c>
      <c r="F18" s="3">
        <v>294461250</v>
      </c>
    </row>
    <row r="19" spans="1:8" x14ac:dyDescent="0.25">
      <c r="A19" s="24" t="s">
        <v>106</v>
      </c>
      <c r="B19" s="5"/>
      <c r="C19" s="2" t="s">
        <v>19</v>
      </c>
      <c r="D19" s="2" t="s">
        <v>20</v>
      </c>
      <c r="F19" s="3">
        <v>47934000</v>
      </c>
    </row>
    <row r="20" spans="1:8" x14ac:dyDescent="0.25">
      <c r="A20" s="24" t="s">
        <v>112</v>
      </c>
      <c r="B20" s="5"/>
      <c r="C20" s="2" t="s">
        <v>21</v>
      </c>
      <c r="D20" s="2" t="s">
        <v>22</v>
      </c>
      <c r="F20" s="3">
        <v>525000</v>
      </c>
    </row>
    <row r="21" spans="1:8" x14ac:dyDescent="0.25">
      <c r="A21" s="23"/>
      <c r="B21" s="5"/>
      <c r="C21" s="2" t="s">
        <v>23</v>
      </c>
      <c r="D21" s="2" t="s">
        <v>24</v>
      </c>
    </row>
    <row r="22" spans="1:8" x14ac:dyDescent="0.25">
      <c r="A22" s="23"/>
      <c r="B22" s="5"/>
      <c r="D22" s="2" t="s">
        <v>25</v>
      </c>
      <c r="E22" s="2" t="s">
        <v>26</v>
      </c>
      <c r="F22" s="3">
        <v>0</v>
      </c>
      <c r="H22" s="9"/>
    </row>
    <row r="23" spans="1:8" x14ac:dyDescent="0.25">
      <c r="A23" s="23"/>
      <c r="B23" s="5"/>
      <c r="D23" s="2" t="s">
        <v>27</v>
      </c>
      <c r="E23" s="2" t="s">
        <v>28</v>
      </c>
      <c r="F23" s="3">
        <v>0</v>
      </c>
      <c r="H23" s="7"/>
    </row>
    <row r="24" spans="1:8" x14ac:dyDescent="0.25">
      <c r="A24" s="24" t="s">
        <v>111</v>
      </c>
      <c r="B24" s="5"/>
      <c r="D24" s="2" t="s">
        <v>29</v>
      </c>
      <c r="E24" s="2" t="s">
        <v>30</v>
      </c>
      <c r="F24" s="3">
        <v>30832556</v>
      </c>
      <c r="H24" s="9"/>
    </row>
    <row r="25" spans="1:8" x14ac:dyDescent="0.25">
      <c r="A25" s="24" t="s">
        <v>111</v>
      </c>
      <c r="B25" s="5"/>
      <c r="D25" s="2" t="s">
        <v>31</v>
      </c>
      <c r="E25" s="2" t="s">
        <v>32</v>
      </c>
      <c r="F25" s="3">
        <f>10258970</f>
        <v>10258970</v>
      </c>
    </row>
    <row r="26" spans="1:8" x14ac:dyDescent="0.25">
      <c r="A26" s="24" t="s">
        <v>111</v>
      </c>
      <c r="B26" s="5"/>
      <c r="D26" s="2" t="s">
        <v>33</v>
      </c>
      <c r="E26" s="2" t="s">
        <v>34</v>
      </c>
      <c r="F26" s="3">
        <f>3911686</f>
        <v>3911686</v>
      </c>
    </row>
    <row r="27" spans="1:8" x14ac:dyDescent="0.25">
      <c r="A27" s="24" t="s">
        <v>111</v>
      </c>
      <c r="B27" s="5"/>
      <c r="D27" s="2" t="s">
        <v>35</v>
      </c>
      <c r="E27" s="2" t="s">
        <v>36</v>
      </c>
      <c r="F27" s="3">
        <f>5230684</f>
        <v>5230684</v>
      </c>
    </row>
    <row r="28" spans="1:8" x14ac:dyDescent="0.25">
      <c r="A28" s="24" t="s">
        <v>111</v>
      </c>
      <c r="B28" s="5"/>
      <c r="D28" s="2" t="s">
        <v>37</v>
      </c>
      <c r="E28" s="2" t="s">
        <v>38</v>
      </c>
      <c r="F28" s="3">
        <f>17945891</f>
        <v>17945891</v>
      </c>
    </row>
    <row r="29" spans="1:8" x14ac:dyDescent="0.25">
      <c r="A29" s="24" t="s">
        <v>111</v>
      </c>
      <c r="B29" s="5"/>
      <c r="D29" s="2" t="s">
        <v>39</v>
      </c>
      <c r="E29" s="2" t="s">
        <v>40</v>
      </c>
      <c r="F29" s="3">
        <f>1203016</f>
        <v>1203016</v>
      </c>
    </row>
    <row r="30" spans="1:8" x14ac:dyDescent="0.25">
      <c r="A30" s="24" t="s">
        <v>111</v>
      </c>
      <c r="B30" s="5"/>
      <c r="D30" s="2" t="s">
        <v>41</v>
      </c>
      <c r="E30" s="2" t="s">
        <v>42</v>
      </c>
      <c r="F30" s="3">
        <f>361691</f>
        <v>361691</v>
      </c>
    </row>
    <row r="31" spans="1:8" x14ac:dyDescent="0.25">
      <c r="A31" s="24" t="s">
        <v>111</v>
      </c>
      <c r="B31" s="5"/>
      <c r="D31" s="2" t="s">
        <v>43</v>
      </c>
      <c r="E31" s="2" t="s">
        <v>44</v>
      </c>
      <c r="F31" s="3">
        <f>7296000</f>
        <v>7296000</v>
      </c>
    </row>
    <row r="32" spans="1:8" x14ac:dyDescent="0.25">
      <c r="A32" s="24" t="s">
        <v>111</v>
      </c>
      <c r="B32" s="5"/>
      <c r="D32" s="2" t="s">
        <v>45</v>
      </c>
      <c r="E32" s="2" t="s">
        <v>46</v>
      </c>
      <c r="F32" s="3">
        <f>2057500</f>
        <v>2057500</v>
      </c>
    </row>
    <row r="33" spans="1:8" x14ac:dyDescent="0.25">
      <c r="A33" s="24" t="s">
        <v>111</v>
      </c>
      <c r="B33" s="5"/>
      <c r="D33" s="2" t="s">
        <v>47</v>
      </c>
      <c r="E33" s="2" t="s">
        <v>48</v>
      </c>
      <c r="F33" s="3">
        <f>3489596</f>
        <v>3489596</v>
      </c>
    </row>
    <row r="34" spans="1:8" x14ac:dyDescent="0.25">
      <c r="A34" s="24" t="s">
        <v>105</v>
      </c>
      <c r="B34" s="5"/>
      <c r="C34" s="2" t="s">
        <v>49</v>
      </c>
      <c r="D34" s="2" t="s">
        <v>75</v>
      </c>
      <c r="F34" s="3">
        <f>4808958173-10500000</f>
        <v>4798458173</v>
      </c>
      <c r="G34" s="9"/>
    </row>
    <row r="35" spans="1:8" x14ac:dyDescent="0.25">
      <c r="A35" s="23"/>
      <c r="B35" s="5"/>
      <c r="E35" s="2" t="s">
        <v>52</v>
      </c>
      <c r="F35" s="19">
        <f>SUM(F15:F34)</f>
        <v>5264432301</v>
      </c>
      <c r="G35" s="3">
        <v>5264432301</v>
      </c>
      <c r="H35" s="9">
        <f>F35-G35</f>
        <v>0</v>
      </c>
    </row>
    <row r="36" spans="1:8" x14ac:dyDescent="0.25">
      <c r="A36" s="23"/>
      <c r="B36" s="5"/>
      <c r="F36" s="11"/>
    </row>
    <row r="37" spans="1:8" x14ac:dyDescent="0.25">
      <c r="A37" s="23"/>
      <c r="B37" s="5">
        <v>9</v>
      </c>
      <c r="C37" s="8" t="s">
        <v>76</v>
      </c>
      <c r="D37" s="8"/>
      <c r="E37" s="8"/>
    </row>
    <row r="38" spans="1:8" x14ac:dyDescent="0.25">
      <c r="A38" s="23" t="s">
        <v>102</v>
      </c>
      <c r="B38" s="5"/>
      <c r="C38" s="2" t="s">
        <v>51</v>
      </c>
      <c r="D38" s="2" t="s">
        <v>78</v>
      </c>
      <c r="F38" s="3">
        <f>5333274835</f>
        <v>5333274835</v>
      </c>
    </row>
    <row r="39" spans="1:8" x14ac:dyDescent="0.25">
      <c r="A39" s="23" t="s">
        <v>102</v>
      </c>
      <c r="B39" s="5"/>
      <c r="C39" s="2" t="s">
        <v>53</v>
      </c>
      <c r="D39" s="2" t="s">
        <v>77</v>
      </c>
      <c r="F39" s="10">
        <f>73322000</f>
        <v>73322000</v>
      </c>
    </row>
    <row r="40" spans="1:8" x14ac:dyDescent="0.25">
      <c r="A40" s="23"/>
      <c r="B40" s="5"/>
      <c r="E40" s="2" t="s">
        <v>54</v>
      </c>
      <c r="F40" s="19">
        <f>SUM(F38:F39)</f>
        <v>5406596835</v>
      </c>
      <c r="G40" s="16">
        <v>5406596835</v>
      </c>
      <c r="H40" s="9">
        <f>F40-G40</f>
        <v>0</v>
      </c>
    </row>
    <row r="41" spans="1:8" x14ac:dyDescent="0.25">
      <c r="A41" s="23"/>
      <c r="B41" s="5"/>
      <c r="F41" s="12"/>
    </row>
    <row r="42" spans="1:8" x14ac:dyDescent="0.25">
      <c r="A42" s="23"/>
      <c r="B42" s="5">
        <v>10</v>
      </c>
      <c r="C42" s="8" t="s">
        <v>55</v>
      </c>
      <c r="D42" s="8"/>
      <c r="E42" s="8"/>
    </row>
    <row r="43" spans="1:8" x14ac:dyDescent="0.25">
      <c r="A43" s="25" t="s">
        <v>85</v>
      </c>
      <c r="C43" s="2" t="s">
        <v>11</v>
      </c>
      <c r="D43" s="2" t="s">
        <v>56</v>
      </c>
      <c r="F43" s="3">
        <f>930000</f>
        <v>930000</v>
      </c>
    </row>
    <row r="44" spans="1:8" x14ac:dyDescent="0.25">
      <c r="A44" s="25" t="s">
        <v>86</v>
      </c>
      <c r="C44" s="2" t="s">
        <v>13</v>
      </c>
      <c r="D44" s="2" t="s">
        <v>57</v>
      </c>
      <c r="F44" s="3">
        <f>640000</f>
        <v>640000</v>
      </c>
    </row>
    <row r="45" spans="1:8" x14ac:dyDescent="0.25">
      <c r="A45" s="25" t="s">
        <v>87</v>
      </c>
      <c r="C45" s="2" t="s">
        <v>15</v>
      </c>
      <c r="D45" s="2" t="s">
        <v>58</v>
      </c>
      <c r="F45" s="3">
        <f>440000</f>
        <v>440000</v>
      </c>
    </row>
    <row r="46" spans="1:8" x14ac:dyDescent="0.25">
      <c r="A46" s="25" t="s">
        <v>88</v>
      </c>
      <c r="C46" s="2" t="s">
        <v>17</v>
      </c>
      <c r="D46" s="2" t="s">
        <v>59</v>
      </c>
      <c r="F46" s="3">
        <f>7102000</f>
        <v>7102000</v>
      </c>
    </row>
    <row r="47" spans="1:8" x14ac:dyDescent="0.25">
      <c r="A47" s="25" t="s">
        <v>89</v>
      </c>
      <c r="C47" s="2" t="s">
        <v>19</v>
      </c>
      <c r="D47" s="2" t="s">
        <v>60</v>
      </c>
      <c r="F47" s="3">
        <f>16157259</f>
        <v>16157259</v>
      </c>
    </row>
    <row r="48" spans="1:8" x14ac:dyDescent="0.25">
      <c r="A48" s="25" t="s">
        <v>90</v>
      </c>
      <c r="C48" s="2" t="s">
        <v>21</v>
      </c>
      <c r="D48" s="2" t="s">
        <v>82</v>
      </c>
      <c r="F48" s="3">
        <f>3186022</f>
        <v>3186022</v>
      </c>
    </row>
    <row r="49" spans="1:8" x14ac:dyDescent="0.25">
      <c r="A49" s="25" t="s">
        <v>91</v>
      </c>
      <c r="C49" s="2" t="s">
        <v>23</v>
      </c>
      <c r="D49" s="2" t="s">
        <v>61</v>
      </c>
      <c r="F49" s="3">
        <v>186025</v>
      </c>
    </row>
    <row r="50" spans="1:8" x14ac:dyDescent="0.25">
      <c r="A50" s="25" t="s">
        <v>92</v>
      </c>
      <c r="C50" s="2" t="s">
        <v>49</v>
      </c>
      <c r="D50" s="2" t="s">
        <v>62</v>
      </c>
      <c r="F50" s="3">
        <f>449699</f>
        <v>449699</v>
      </c>
    </row>
    <row r="51" spans="1:8" x14ac:dyDescent="0.25">
      <c r="A51" s="25" t="s">
        <v>93</v>
      </c>
      <c r="C51" s="2" t="s">
        <v>51</v>
      </c>
      <c r="D51" s="2" t="s">
        <v>63</v>
      </c>
      <c r="F51" s="3">
        <f>1859000</f>
        <v>1859000</v>
      </c>
    </row>
    <row r="52" spans="1:8" x14ac:dyDescent="0.25">
      <c r="A52" s="25" t="s">
        <v>94</v>
      </c>
      <c r="C52" s="2" t="s">
        <v>53</v>
      </c>
      <c r="D52" s="2" t="s">
        <v>64</v>
      </c>
      <c r="F52" s="12">
        <f>5000000</f>
        <v>5000000</v>
      </c>
    </row>
    <row r="53" spans="1:8" x14ac:dyDescent="0.25">
      <c r="A53" s="25" t="s">
        <v>95</v>
      </c>
      <c r="C53" s="2" t="s">
        <v>50</v>
      </c>
      <c r="D53" s="2" t="s">
        <v>67</v>
      </c>
      <c r="F53" s="12">
        <v>695936</v>
      </c>
    </row>
    <row r="54" spans="1:8" x14ac:dyDescent="0.25">
      <c r="A54" s="25" t="s">
        <v>96</v>
      </c>
      <c r="C54" s="2" t="s">
        <v>65</v>
      </c>
      <c r="D54" s="2" t="s">
        <v>79</v>
      </c>
      <c r="F54" s="3">
        <f>317000000</f>
        <v>317000000</v>
      </c>
    </row>
    <row r="55" spans="1:8" x14ac:dyDescent="0.25">
      <c r="A55" s="25" t="s">
        <v>97</v>
      </c>
      <c r="C55" s="2" t="s">
        <v>66</v>
      </c>
      <c r="D55" s="2" t="s">
        <v>80</v>
      </c>
      <c r="F55" s="12">
        <f>10509960</f>
        <v>10509960</v>
      </c>
    </row>
    <row r="56" spans="1:8" x14ac:dyDescent="0.25">
      <c r="A56" s="25" t="s">
        <v>98</v>
      </c>
      <c r="C56" s="2" t="s">
        <v>68</v>
      </c>
      <c r="D56" s="2" t="s">
        <v>81</v>
      </c>
      <c r="F56" s="10">
        <f>36500000</f>
        <v>36500000</v>
      </c>
    </row>
    <row r="57" spans="1:8" x14ac:dyDescent="0.25">
      <c r="A57" s="23"/>
      <c r="C57" s="13"/>
      <c r="E57" s="2" t="s">
        <v>9</v>
      </c>
      <c r="F57" s="20">
        <f>SUM(F43:F56)</f>
        <v>400655901</v>
      </c>
      <c r="G57" s="3">
        <v>400655901</v>
      </c>
      <c r="H57" s="9">
        <f>F57-G57</f>
        <v>0</v>
      </c>
    </row>
    <row r="58" spans="1:8" x14ac:dyDescent="0.25">
      <c r="A58" s="23"/>
      <c r="C58" s="13"/>
      <c r="F58" s="14"/>
    </row>
    <row r="59" spans="1:8" x14ac:dyDescent="0.25">
      <c r="A59" s="25" t="s">
        <v>113</v>
      </c>
      <c r="B59" s="5">
        <v>10</v>
      </c>
      <c r="C59" s="2" t="s">
        <v>69</v>
      </c>
      <c r="F59" s="20">
        <v>619489150</v>
      </c>
    </row>
    <row r="61" spans="1:8" x14ac:dyDescent="0.25">
      <c r="E61" s="8" t="s">
        <v>70</v>
      </c>
      <c r="F61" s="21">
        <f>F13+F35+F40+F57+F59</f>
        <v>13186187296</v>
      </c>
    </row>
    <row r="62" spans="1:8" x14ac:dyDescent="0.25">
      <c r="B62" s="2" t="s">
        <v>83</v>
      </c>
      <c r="F62" s="22">
        <v>13186187296</v>
      </c>
    </row>
    <row r="63" spans="1:8" x14ac:dyDescent="0.25">
      <c r="F63" s="17">
        <f>+F61-F62</f>
        <v>0</v>
      </c>
    </row>
    <row r="64" spans="1:8" x14ac:dyDescent="0.25">
      <c r="B64" s="2" t="s">
        <v>71</v>
      </c>
      <c r="F64" s="18"/>
    </row>
    <row r="68" spans="2:6" x14ac:dyDescent="0.25">
      <c r="B68" s="15" t="s">
        <v>72</v>
      </c>
      <c r="F68" s="2"/>
    </row>
    <row r="69" spans="2:6" x14ac:dyDescent="0.25">
      <c r="B69" s="2" t="s">
        <v>73</v>
      </c>
      <c r="F69" s="2"/>
    </row>
  </sheetData>
  <pageMargins left="0.39370078740157483" right="0.70866141732283472" top="0.55118110236220474" bottom="1.1811023622047245" header="0.19685039370078741" footer="0.31496062992125984"/>
  <pageSetup paperSize="9" scale="90" orientation="portrait" horizontalDpi="4294967293" verticalDpi="0" r:id="rId1"/>
  <headerFooter>
    <oddHeader>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</vt:lpstr>
      <vt:lpstr>Sheet2</vt:lpstr>
      <vt:lpstr>Sheet3</vt:lpstr>
      <vt:lpstr>'1'!Print_Area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Lenovo</cp:lastModifiedBy>
  <cp:lastPrinted>2018-05-09T02:29:04Z</cp:lastPrinted>
  <dcterms:created xsi:type="dcterms:W3CDTF">2018-04-23T07:11:11Z</dcterms:created>
  <dcterms:modified xsi:type="dcterms:W3CDTF">2018-05-09T02:39:15Z</dcterms:modified>
</cp:coreProperties>
</file>