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8910" windowWidth="12120" windowHeight="1185" activeTab="2"/>
  </bookViews>
  <sheets>
    <sheet name="JAN'18" sheetId="37" r:id="rId1"/>
    <sheet name="FEB'118" sheetId="38" r:id="rId2"/>
    <sheet name="MAR'18" sheetId="39" r:id="rId3"/>
  </sheets>
  <definedNames>
    <definedName name="_xlnm.Print_Area" localSheetId="1">'FEB''118'!$B$226:$K$282</definedName>
    <definedName name="_xlnm.Print_Area" localSheetId="0">'JAN''18'!$B$3027:$K$3084</definedName>
    <definedName name="_xlnm.Print_Area" localSheetId="2">'MAR''18'!$B$887:$K$939</definedName>
  </definedNames>
  <calcPr calcId="144525"/>
</workbook>
</file>

<file path=xl/calcChain.xml><?xml version="1.0" encoding="utf-8"?>
<calcChain xmlns="http://schemas.openxmlformats.org/spreadsheetml/2006/main">
  <c r="I914" i="39" l="1"/>
  <c r="B899" i="39" s="1"/>
  <c r="F899" i="39" s="1"/>
  <c r="G908" i="39"/>
  <c r="I915" i="39" l="1"/>
  <c r="B845" i="39"/>
  <c r="I860" i="39"/>
  <c r="G854" i="39"/>
  <c r="I806" i="39"/>
  <c r="B791" i="39" s="1"/>
  <c r="I807" i="39" s="1"/>
  <c r="G800" i="39"/>
  <c r="I861" i="39" l="1"/>
  <c r="F845" i="39"/>
  <c r="F791" i="39"/>
  <c r="B733" i="39" l="1"/>
  <c r="F733" i="39" s="1"/>
  <c r="I748" i="39"/>
  <c r="G742" i="39"/>
  <c r="G684" i="39"/>
  <c r="I749" i="39" l="1"/>
  <c r="I690" i="39"/>
  <c r="I691" i="39" s="1"/>
  <c r="B617" i="39" l="1"/>
  <c r="I632" i="39"/>
  <c r="G626" i="39"/>
  <c r="I633" i="39" l="1"/>
  <c r="I400" i="39" l="1"/>
  <c r="B563" i="39" l="1"/>
  <c r="F563" i="39" s="1"/>
  <c r="I578" i="39"/>
  <c r="G572" i="39"/>
  <c r="B509" i="39"/>
  <c r="I524" i="39"/>
  <c r="G518" i="39"/>
  <c r="I579" i="39" l="1"/>
  <c r="I525" i="39"/>
  <c r="F509" i="39"/>
  <c r="B451" i="39" l="1"/>
  <c r="F451" i="39" s="1"/>
  <c r="G460" i="39" l="1"/>
  <c r="I466" i="39" l="1"/>
  <c r="I467" i="39" s="1"/>
  <c r="B397" i="39" l="1"/>
  <c r="I412" i="39"/>
  <c r="I413" i="39" s="1"/>
  <c r="G406" i="39"/>
  <c r="F397" i="39" l="1"/>
  <c r="I358" i="39"/>
  <c r="G352" i="39"/>
  <c r="B343" i="39"/>
  <c r="I359" i="39" l="1"/>
  <c r="F343" i="39"/>
  <c r="B289" i="39" l="1"/>
  <c r="I304" i="39"/>
  <c r="G298" i="39"/>
  <c r="I305" i="39" l="1"/>
  <c r="F289" i="39"/>
  <c r="I236" i="39" l="1"/>
  <c r="G240" i="39" s="1"/>
  <c r="I235" i="39"/>
  <c r="I246" i="39"/>
  <c r="B231" i="39" s="1"/>
  <c r="I247" i="39" s="1"/>
  <c r="B177" i="39" l="1"/>
  <c r="I192" i="39"/>
  <c r="G186" i="39"/>
  <c r="I193" i="39" l="1"/>
  <c r="F177" i="39"/>
  <c r="B125" i="39" l="1"/>
  <c r="I139" i="39"/>
  <c r="G133" i="39"/>
  <c r="I140" i="39" l="1"/>
  <c r="B13" i="39"/>
  <c r="B67" i="39" l="1"/>
  <c r="I82" i="39"/>
  <c r="G76" i="39"/>
  <c r="I28" i="39"/>
  <c r="I29" i="39" s="1"/>
  <c r="G22" i="39"/>
  <c r="I83" i="39" l="1"/>
  <c r="F13" i="39"/>
  <c r="I505" i="37" l="1"/>
  <c r="I311" i="38" l="1"/>
  <c r="B296" i="38" s="1"/>
  <c r="I312" i="38" s="1"/>
  <c r="G305" i="38"/>
  <c r="F296" i="38" l="1"/>
  <c r="I3161" i="37" l="1"/>
  <c r="G3165" i="37" s="1"/>
  <c r="I3171" i="37" l="1"/>
  <c r="B3156" i="37" s="1"/>
  <c r="B238" i="38" l="1"/>
  <c r="G247" i="38"/>
  <c r="B67" i="38"/>
  <c r="I3172" i="37" l="1"/>
  <c r="I253" i="38"/>
  <c r="I254" i="38" s="1"/>
  <c r="I72" i="38"/>
  <c r="I184" i="38"/>
  <c r="G188" i="38" s="1"/>
  <c r="B179" i="38"/>
  <c r="I194" i="38"/>
  <c r="I195" i="38" s="1"/>
  <c r="B2596" i="37" l="1"/>
  <c r="B125" i="38" l="1"/>
  <c r="I140" i="38"/>
  <c r="G134" i="38"/>
  <c r="I141" i="38" l="1"/>
  <c r="F125" i="38"/>
  <c r="B13" i="38" l="1"/>
  <c r="I909" i="37" l="1"/>
  <c r="I82" i="38" l="1"/>
  <c r="G76" i="38"/>
  <c r="G22" i="38"/>
  <c r="I83" i="38" l="1"/>
  <c r="I28" i="38"/>
  <c r="I29" i="38" s="1"/>
  <c r="F13" i="38"/>
  <c r="B3098" i="37" l="1"/>
  <c r="I3113" i="37"/>
  <c r="G3107" i="37"/>
  <c r="I3114" i="37" l="1"/>
  <c r="B2926" i="37" l="1"/>
  <c r="B3039" i="37" l="1"/>
  <c r="I3043" i="37" l="1"/>
  <c r="I3054" i="37" s="1"/>
  <c r="I3042" i="37"/>
  <c r="G3048" i="37"/>
  <c r="I3055" i="37" l="1"/>
  <c r="I2990" i="37" l="1"/>
  <c r="G2994" i="37" s="1"/>
  <c r="I2929" i="37"/>
  <c r="G2935" i="37" s="1"/>
  <c r="I2875" i="37"/>
  <c r="G2881" i="37" s="1"/>
  <c r="B2872" i="37"/>
  <c r="B2159" i="37"/>
  <c r="I3000" i="37" l="1"/>
  <c r="I2941" i="37"/>
  <c r="I2942" i="37" s="1"/>
  <c r="I2887" i="37"/>
  <c r="I2888" i="37" s="1"/>
  <c r="F2872" i="37"/>
  <c r="I3001" i="37" l="1"/>
  <c r="B2985" i="37"/>
  <c r="F2985" i="37"/>
  <c r="I2822" i="37" l="1"/>
  <c r="I2834" i="37" s="1"/>
  <c r="B2819" i="37" s="1"/>
  <c r="G2828" i="37" l="1"/>
  <c r="I2835" i="37"/>
  <c r="F2819" i="37"/>
  <c r="B2488" i="37" l="1"/>
  <c r="I1552" i="37" l="1"/>
  <c r="I1494" i="37"/>
  <c r="B1489" i="37"/>
  <c r="I2769" i="37"/>
  <c r="G2775" i="37" s="1"/>
  <c r="I2781" i="37" l="1"/>
  <c r="B2766" i="37" s="1"/>
  <c r="I2782" i="37" l="1"/>
  <c r="F2766" i="37"/>
  <c r="I1726" i="37" l="1"/>
  <c r="B1721" i="37"/>
  <c r="B2708" i="37" l="1"/>
  <c r="G2717" i="37"/>
  <c r="I2723" i="37" l="1"/>
  <c r="I2655" i="37"/>
  <c r="I2724" i="37" l="1"/>
  <c r="I2665" i="37" l="1"/>
  <c r="B2650" i="37" s="1"/>
  <c r="G2659" i="37"/>
  <c r="I2599" i="37"/>
  <c r="I2611" i="37" s="1"/>
  <c r="F2596" i="37"/>
  <c r="I2545" i="37"/>
  <c r="G2551" i="37" s="1"/>
  <c r="B2542" i="37"/>
  <c r="I2612" i="37" l="1"/>
  <c r="G2605" i="37"/>
  <c r="I2666" i="37"/>
  <c r="I2557" i="37"/>
  <c r="I2558" i="37" s="1"/>
  <c r="F2542" i="37"/>
  <c r="I2491" i="37" l="1"/>
  <c r="I2503" i="37" s="1"/>
  <c r="F2488" i="37"/>
  <c r="G2497" i="37" l="1"/>
  <c r="I2504" i="37"/>
  <c r="G2443" i="37" l="1"/>
  <c r="B2434" i="37"/>
  <c r="I2449" i="37" l="1"/>
  <c r="I2450" i="37" s="1"/>
  <c r="F2434" i="37"/>
  <c r="B2380" i="37" l="1"/>
  <c r="I2275" i="37" l="1"/>
  <c r="I2329" i="37"/>
  <c r="I2383" i="37"/>
  <c r="G2389" i="37" s="1"/>
  <c r="I2395" i="37" l="1"/>
  <c r="I2396" i="37" s="1"/>
  <c r="F2380" i="37"/>
  <c r="I2221" i="37" l="1"/>
  <c r="B2272" i="37" l="1"/>
  <c r="I2341" i="37" l="1"/>
  <c r="G2335" i="37"/>
  <c r="B2326" i="37"/>
  <c r="F2326" i="37" s="1"/>
  <c r="I2287" i="37"/>
  <c r="G2281" i="37"/>
  <c r="F2272" i="37"/>
  <c r="B2218" i="37"/>
  <c r="F2218" i="37" s="1"/>
  <c r="I2233" i="37"/>
  <c r="G2227" i="37"/>
  <c r="I2342" i="37" l="1"/>
  <c r="I2288" i="37"/>
  <c r="I2234" i="37"/>
  <c r="I863" i="37" l="1"/>
  <c r="B848" i="37" s="1"/>
  <c r="I864" i="37" s="1"/>
  <c r="G857" i="37"/>
  <c r="I2174" i="37" l="1"/>
  <c r="G2168" i="37"/>
  <c r="I2175" i="37" l="1"/>
  <c r="B1779" i="37"/>
  <c r="I2120" i="37" l="1"/>
  <c r="B2105" i="37" s="1"/>
  <c r="F2105" i="37" s="1"/>
  <c r="G2114" i="37"/>
  <c r="I2121" i="37" l="1"/>
  <c r="B2051" i="37" l="1"/>
  <c r="F2051" i="37" s="1"/>
  <c r="I2066" i="37"/>
  <c r="G2060" i="37"/>
  <c r="I2067" i="37" l="1"/>
  <c r="B1943" i="37"/>
  <c r="B1605" i="37" l="1"/>
  <c r="B1997" i="37" l="1"/>
  <c r="I2012" i="37"/>
  <c r="G2006" i="37"/>
  <c r="I2013" i="37" l="1"/>
  <c r="F1997" i="37"/>
  <c r="I1958" i="37" l="1"/>
  <c r="G1952" i="37"/>
  <c r="I1959" i="37" l="1"/>
  <c r="F1943" i="37"/>
  <c r="B1891" i="37" l="1"/>
  <c r="I1905" i="37"/>
  <c r="G1899" i="37"/>
  <c r="I1906" i="37" l="1"/>
  <c r="B1837" i="37" l="1"/>
  <c r="F1837" i="37" s="1"/>
  <c r="I1852" i="37"/>
  <c r="G1846" i="37"/>
  <c r="I1853" i="37" l="1"/>
  <c r="I1794" i="37" l="1"/>
  <c r="I1795" i="37" s="1"/>
  <c r="G1788" i="37"/>
  <c r="I1439" i="37" l="1"/>
  <c r="I1736" i="37" l="1"/>
  <c r="I1737" i="37" s="1"/>
  <c r="G1730" i="37"/>
  <c r="B1663" i="37"/>
  <c r="I1678" i="37"/>
  <c r="G1672" i="37"/>
  <c r="I1620" i="37"/>
  <c r="G1614" i="37"/>
  <c r="I1679" i="37" l="1"/>
  <c r="I1621" i="37"/>
  <c r="I1562" i="37" l="1"/>
  <c r="G1556" i="37"/>
  <c r="B1547" i="37" l="1"/>
  <c r="I1563" i="37" s="1"/>
  <c r="I1504" i="37"/>
  <c r="G1498" i="37"/>
  <c r="I1451" i="37"/>
  <c r="B1436" i="37" s="1"/>
  <c r="F1436" i="37" s="1"/>
  <c r="G1445" i="37"/>
  <c r="I1505" i="37" l="1"/>
  <c r="I1452" i="37"/>
  <c r="I1398" i="37" l="1"/>
  <c r="B1383" i="37" s="1"/>
  <c r="I1399" i="37" s="1"/>
  <c r="G1392" i="37"/>
  <c r="F1383" i="37" l="1"/>
  <c r="I1345" i="37" l="1"/>
  <c r="B1330" i="37" s="1"/>
  <c r="G1339" i="37"/>
  <c r="F1330" i="37" l="1"/>
  <c r="I1346" i="37"/>
  <c r="I1292" i="37" l="1"/>
  <c r="G1286" i="37"/>
  <c r="B1277" i="37"/>
  <c r="I1239" i="37"/>
  <c r="G1233" i="37"/>
  <c r="B1224" i="37"/>
  <c r="F1224" i="37" s="1"/>
  <c r="G1180" i="37"/>
  <c r="B1171" i="37"/>
  <c r="I1293" i="37" l="1"/>
  <c r="F1277" i="37"/>
  <c r="I1240" i="37"/>
  <c r="I1186" i="37"/>
  <c r="I1187" i="37" s="1"/>
  <c r="F1171" i="37"/>
  <c r="I563" i="37" l="1"/>
  <c r="I1121" i="37" l="1"/>
  <c r="G1127" i="37" s="1"/>
  <c r="B1118" i="37"/>
  <c r="F1118" i="37" s="1"/>
  <c r="B1065" i="37"/>
  <c r="G1074" i="37"/>
  <c r="I1015" i="37"/>
  <c r="B1012" i="37"/>
  <c r="G1021" i="37"/>
  <c r="I1133" i="37" l="1"/>
  <c r="I1134" i="37" s="1"/>
  <c r="I1080" i="37"/>
  <c r="I1081" i="37" s="1"/>
  <c r="F1065" i="37"/>
  <c r="I1027" i="37"/>
  <c r="I1028" i="37" s="1"/>
  <c r="F1012" i="37"/>
  <c r="B959" i="37" l="1"/>
  <c r="F959" i="37" s="1"/>
  <c r="G968" i="37"/>
  <c r="I974" i="37"/>
  <c r="I975" i="37" s="1"/>
  <c r="G915" i="37" l="1"/>
  <c r="B906" i="37"/>
  <c r="F906" i="37" s="1"/>
  <c r="I921" i="37"/>
  <c r="I922" i="37" s="1"/>
  <c r="G799" i="37" l="1"/>
  <c r="I805" i="37" l="1"/>
  <c r="B790" i="37" l="1"/>
  <c r="I806" i="37" s="1"/>
  <c r="I737" i="37" l="1"/>
  <c r="G741" i="37" s="1"/>
  <c r="I747" i="37" l="1"/>
  <c r="B732" i="37" s="1"/>
  <c r="I748" i="37" s="1"/>
  <c r="G683" i="37" l="1"/>
  <c r="I689" i="37" l="1"/>
  <c r="B674" i="37" s="1"/>
  <c r="I690" i="37" l="1"/>
  <c r="F674" i="37"/>
  <c r="I621" i="37" l="1"/>
  <c r="G625" i="37" s="1"/>
  <c r="I631" i="37" l="1"/>
  <c r="B616" i="37" s="1"/>
  <c r="I632" i="37" s="1"/>
  <c r="I182" i="37" l="1"/>
  <c r="G567" i="37"/>
  <c r="I573" i="37"/>
  <c r="B558" i="37" s="1"/>
  <c r="I574" i="37" l="1"/>
  <c r="I515" i="37" l="1"/>
  <c r="B500" i="37" s="1"/>
  <c r="G509" i="37" l="1"/>
  <c r="I516" i="37"/>
  <c r="I457" i="37"/>
  <c r="G451" i="37"/>
  <c r="I404" i="37"/>
  <c r="G398" i="37"/>
  <c r="B389" i="37"/>
  <c r="I351" i="37"/>
  <c r="G345" i="37"/>
  <c r="B336" i="37"/>
  <c r="I298" i="37"/>
  <c r="G292" i="37"/>
  <c r="B283" i="37"/>
  <c r="F283" i="37" s="1"/>
  <c r="I245" i="37"/>
  <c r="G239" i="37"/>
  <c r="B230" i="37"/>
  <c r="B442" i="37" l="1"/>
  <c r="I458" i="37" s="1"/>
  <c r="I352" i="37"/>
  <c r="I405" i="37"/>
  <c r="I246" i="37"/>
  <c r="F389" i="37"/>
  <c r="F336" i="37"/>
  <c r="I299" i="37"/>
  <c r="F230" i="37"/>
  <c r="I192" i="37" l="1"/>
  <c r="G186" i="37"/>
  <c r="B177" i="37" l="1"/>
  <c r="I193" i="37" s="1"/>
  <c r="F177" i="37" l="1"/>
  <c r="I139" i="37"/>
  <c r="G133" i="37"/>
  <c r="B124" i="37"/>
  <c r="F124" i="37" s="1"/>
  <c r="B71" i="37"/>
  <c r="F71" i="37" s="1"/>
  <c r="I86" i="37"/>
  <c r="G80" i="37"/>
  <c r="I140" i="37" l="1"/>
  <c r="I87" i="37"/>
  <c r="G22" i="37" l="1"/>
  <c r="I28" i="37" l="1"/>
  <c r="I29" i="37" l="1"/>
  <c r="F13" i="37"/>
</calcChain>
</file>

<file path=xl/sharedStrings.xml><?xml version="1.0" encoding="utf-8"?>
<sst xmlns="http://schemas.openxmlformats.org/spreadsheetml/2006/main" count="5746" uniqueCount="536">
  <si>
    <t>SURAT PERNYATAAN</t>
  </si>
  <si>
    <t>Yang bertandatangan dibawah ini :</t>
  </si>
  <si>
    <t>Nama</t>
  </si>
  <si>
    <t>:</t>
  </si>
  <si>
    <t>NIP</t>
  </si>
  <si>
    <t>bahwa mengajukan pinjaman di koperasi karyawan BCA "Mitra Sejahtera" sebesar</t>
  </si>
  <si>
    <t>yang diangsur</t>
  </si>
  <si>
    <t>/bulan dalam jangka waktu</t>
  </si>
  <si>
    <t>bulan dengan bunga 1.2%/bulan,</t>
  </si>
  <si>
    <t>dengan rincian sebagai berikut :</t>
  </si>
  <si>
    <t>Tanda Tangan</t>
  </si>
  <si>
    <t>1.</t>
  </si>
  <si>
    <t>Pelunasan pinjaman normatif sebesar</t>
  </si>
  <si>
    <t>…..</t>
  </si>
  <si>
    <t>2.</t>
  </si>
  <si>
    <t>3.</t>
  </si>
  <si>
    <t>Pelunasan pinjaman diluar normatif sebesar</t>
  </si>
  <si>
    <t>4.</t>
  </si>
  <si>
    <t>5.</t>
  </si>
  <si>
    <t>6.</t>
  </si>
  <si>
    <t>7.</t>
  </si>
  <si>
    <t>Biaya penalty 2,5% dari</t>
  </si>
  <si>
    <t>sebesar</t>
  </si>
  <si>
    <t>8.</t>
  </si>
  <si>
    <t>Bunga berjalan 0 hari sebesar</t>
  </si>
  <si>
    <t>9.</t>
  </si>
  <si>
    <t>10.</t>
  </si>
  <si>
    <t>Denda gagal debet sebesar</t>
  </si>
  <si>
    <t>11.</t>
  </si>
  <si>
    <t>Biaya provisi 1% pinjaman diluar normatif sebesar</t>
  </si>
  <si>
    <t>12.</t>
  </si>
  <si>
    <t>Biaya adm. Pinjaman normatif diatas 30juta sebesar</t>
  </si>
  <si>
    <t>13.</t>
  </si>
  <si>
    <t>Total point (1-12)</t>
  </si>
  <si>
    <t>14.</t>
  </si>
  <si>
    <t>Dan sisa pinjaman setelah dikurangi point (13) sebesar</t>
  </si>
  <si>
    <t>Demikian surat pernyataan saya buat dengan sebenar-benarnya, atas bantuannya saya ucapkan terima</t>
  </si>
  <si>
    <t>kasih.</t>
  </si>
  <si>
    <t>Materai</t>
  </si>
  <si>
    <t>Pemohon</t>
  </si>
  <si>
    <t>MOHON SURAT PERNYATAAN ASLI DIKIRIM KEMBALI KE KOPERASI</t>
  </si>
  <si>
    <t>Bunga gagal debet sebesar</t>
  </si>
  <si>
    <t>No.Form</t>
  </si>
  <si>
    <t>Potong Bonus-bonus untuk per tahun sebesar Rp. 15,000,000,- dengan rincian :</t>
  </si>
  <si>
    <t>digunakan untuk modal kerja yang ditransfer ke rekening BCA ………………</t>
  </si>
  <si>
    <t>- Potong April dimulai 2018 s/d…….. = Rp. 10,000,000,-</t>
  </si>
  <si>
    <t>- Potong THR dimulai 2018 s/d……..   = Rp. 5,000,000,-</t>
  </si>
  <si>
    <t>Pelunasan pinjaman barang  sebesar</t>
  </si>
  <si>
    <t>Perhitungan pelunasan pinjaman di atas, setelah debet DESEMBER 2017</t>
  </si>
  <si>
    <t>- Potong TAT dimulai 2018 s/d……...  = Rp. 0,-</t>
  </si>
  <si>
    <t>TJATUR IDA HARIYATI</t>
  </si>
  <si>
    <t>973171</t>
  </si>
  <si>
    <t>001967</t>
  </si>
  <si>
    <t>Pelunasan pinjaman Omi sebesar</t>
  </si>
  <si>
    <t>Pelunasan pinjaman Retail sebesar</t>
  </si>
  <si>
    <t>atas nama Tjatur Ida Hariyati</t>
  </si>
  <si>
    <t>Surabaya, 02 Januari 2018</t>
  </si>
  <si>
    <t>FERDY WIDJAJA</t>
  </si>
  <si>
    <t>053749</t>
  </si>
  <si>
    <t>002048</t>
  </si>
  <si>
    <t>Pelunasan pinjaman khusus sebesar</t>
  </si>
  <si>
    <t>digunakan untuk keperluan keluarga yang ditransfer ke rekening BCA ………………</t>
  </si>
  <si>
    <t>atas nama Ferdy Widjaja</t>
  </si>
  <si>
    <t>Surabaya, 03 Januari 2018</t>
  </si>
  <si>
    <t>IFAN ARFIJANTO</t>
  </si>
  <si>
    <t>005880</t>
  </si>
  <si>
    <t>002142</t>
  </si>
  <si>
    <t>atas nama Ifan Arfijanto</t>
  </si>
  <si>
    <t>ANTO PRIYO M</t>
  </si>
  <si>
    <t>912127</t>
  </si>
  <si>
    <t>008135</t>
  </si>
  <si>
    <t>Pelunasan pinjaman retail sebesar</t>
  </si>
  <si>
    <t>atas nama Anto Priyo M</t>
  </si>
  <si>
    <t>PRILIA POERWITA</t>
  </si>
  <si>
    <t>899527</t>
  </si>
  <si>
    <t>002176</t>
  </si>
  <si>
    <t>atas nama Prilia Poerwita</t>
  </si>
  <si>
    <t>Surabaya, 05 Januari 2018</t>
  </si>
  <si>
    <t>NI KETUT DEWI SARINI</t>
  </si>
  <si>
    <t>000775</t>
  </si>
  <si>
    <t>009793</t>
  </si>
  <si>
    <t>atas nama Ni Ketut Dewi Sarini</t>
  </si>
  <si>
    <t>IZZUDIN ANANG</t>
  </si>
  <si>
    <t>973186</t>
  </si>
  <si>
    <t>002180</t>
  </si>
  <si>
    <t>atas nama Izzudin Anang</t>
  </si>
  <si>
    <t>YOSEPHINE K</t>
  </si>
  <si>
    <t>970056</t>
  </si>
  <si>
    <t>002139</t>
  </si>
  <si>
    <t>atas nama Yosephine K</t>
  </si>
  <si>
    <t>SUGIJARTO</t>
  </si>
  <si>
    <t>913375</t>
  </si>
  <si>
    <t>002173</t>
  </si>
  <si>
    <t>digunakan untuk sekolah yang ditransfer ke rekening BCA ………………</t>
  </si>
  <si>
    <t>atas nama Sugijarto</t>
  </si>
  <si>
    <t>Potong Bonus-bonus untuk per tahun sebesar Rp. 12,000,000,- dengan rincian :</t>
  </si>
  <si>
    <t>JAYADI</t>
  </si>
  <si>
    <t>921450</t>
  </si>
  <si>
    <t>001908</t>
  </si>
  <si>
    <t>atas nama Jayadi</t>
  </si>
  <si>
    <t>Pelunasan kekurangan KP sebesar</t>
  </si>
  <si>
    <t>- Potong April dimulai 2018 s/d…….. = Rp. 13,000,000,-</t>
  </si>
  <si>
    <t>- Potong TAT dimulai 2018 s/d……...  = Rp. 1,000,000,-</t>
  </si>
  <si>
    <t>Surabaya, 09 Januari 2018</t>
  </si>
  <si>
    <t>diangsur Rp. 1,500,000,-/bulan sesuai kemampuan dengan hitungan pokok angs dan bunga angs 1.2%/bulan</t>
  </si>
  <si>
    <t>jangka waktu 36 bulan, dengan rincian sebagai berikut :</t>
  </si>
  <si>
    <t>Surabaya, 11 Januari 2018</t>
  </si>
  <si>
    <t>- Potong April dimulai 2018 s/d…….. = Rp. 5,000,000,-</t>
  </si>
  <si>
    <t>- Potong THR dimulai 2018 s/d……..   = Rp. 2,000,000,-</t>
  </si>
  <si>
    <t>- Potong TAT dimulai 2018 s/d……...  = Rp. 5,000,000,-</t>
  </si>
  <si>
    <t>bns april 2018 7,500,000 + 5,000,000 = 12,500,000 ybs bersedia via telp</t>
  </si>
  <si>
    <t>FIFY SOEHENDRA</t>
  </si>
  <si>
    <t>974040</t>
  </si>
  <si>
    <t>002053</t>
  </si>
  <si>
    <t>digunakan untuk renovasi rumah yang ditransfer ke rekening BCA ………………</t>
  </si>
  <si>
    <t>atas nama Fify Soehendra</t>
  </si>
  <si>
    <t>Potong Bonus-bonus untuk per tahun sebesar Rp. 20,000,000,- dengan rincian :</t>
  </si>
  <si>
    <t>diangsur Rp. 2,477,500,-/bulan sesuai kemampuan dengan hitungan pokok angs dan bunga angs 1.2%/bulan</t>
  </si>
  <si>
    <t>- Potong April dimulai 2018 s/d…….. = Rp. 15,000,000,-</t>
  </si>
  <si>
    <t>- Potong THR dimulai 2018 s/d……..   = Rp. 2,500,000,-</t>
  </si>
  <si>
    <t>- Potong TAT dimulai 2018 s/d……...  = Rp. 2,500,000,-</t>
  </si>
  <si>
    <t>Perhitungan pelunasan pinjaman di atas, setelah debet JANUARI 2018</t>
  </si>
  <si>
    <t>MOHKAMAD DADANG PRIJONGGO</t>
  </si>
  <si>
    <t>912806</t>
  </si>
  <si>
    <t>009249</t>
  </si>
  <si>
    <t>atas nama Mohkamad Dadang Prijonggo</t>
  </si>
  <si>
    <t>Surabaya, 16 Januari 2018</t>
  </si>
  <si>
    <t>CHAIRUL ANAM</t>
  </si>
  <si>
    <t>902859</t>
  </si>
  <si>
    <t>001979</t>
  </si>
  <si>
    <t>- Potong April dimulai 2018 s/d…….. = Rp. 32,500,000,-</t>
  </si>
  <si>
    <t>- Potong THR dimulai 2018 s/d……..   = Rp. 7,500,000,-</t>
  </si>
  <si>
    <t>- Potong TAT dimulai 2018 s/d……...  = Rp. 10,000,000,-</t>
  </si>
  <si>
    <t>Potong Bonus-bonus untuk per tahun sebesar Rp. 50,000,000,- dengan rincian :</t>
  </si>
  <si>
    <t>digunakan untuk pelunasan BPR yang ditransfer ke rekening BCA ………………</t>
  </si>
  <si>
    <t>atas nama Chairul Anam</t>
  </si>
  <si>
    <t>YOPIE KOLOSIES</t>
  </si>
  <si>
    <t>- Potong TAT dimulai 2018 s/d……...  = Rp. 15,000,000,-</t>
  </si>
  <si>
    <t>- Potong THR dimulai 2018 s/d……..   = Rp. 15,000,000,-</t>
  </si>
  <si>
    <t>- Potong April dimulai 2018 s/d…….. = Rp. 65,000,000,-</t>
  </si>
  <si>
    <t>Potong Bonus-bonus untuk per tahun sebesar Rp. 95,000,000,- dengan rincian :</t>
  </si>
  <si>
    <t>atas nama Yopie Kolosies</t>
  </si>
  <si>
    <t>Pelunasan pinjaman klinik dan OMI sebesar</t>
  </si>
  <si>
    <t>Pelunasan pinjaman OMI sebesar</t>
  </si>
  <si>
    <t>Pelunasan pinjaman THR 2017 sebesar</t>
  </si>
  <si>
    <t>Pelunasan pinjaman barang sebesar</t>
  </si>
  <si>
    <t>diangsur Rp. 7,100,000,-/bulan sesuai kemampuan dengan hitungan pokok angs dan bunga angs 1.2%/bulan</t>
  </si>
  <si>
    <t>001909</t>
  </si>
  <si>
    <t>962810</t>
  </si>
  <si>
    <t>Surabaya, 25 Januari 2018</t>
  </si>
  <si>
    <t>jangka waktu 39 bulan, dengan rincian sebagai berikut :</t>
  </si>
  <si>
    <t>SOEYANTO</t>
  </si>
  <si>
    <t>900016</t>
  </si>
  <si>
    <t>002556</t>
  </si>
  <si>
    <t>atas nama Soeyanto</t>
  </si>
  <si>
    <t>Potong Bonus-bonus untuk per tahun sebesar Rp. 10,000,000,- dengan rincian :</t>
  </si>
  <si>
    <t>- Potong THR dimulai 2018 s/d……..   = Rp. 0,-</t>
  </si>
  <si>
    <t>Surabaya, 17 Januari 2018</t>
  </si>
  <si>
    <t>diangsur Rp. 985,000,-/bulan sesuai kemampuan dengan hitungan pokok angs dan bunga angs 1.2%/bulan</t>
  </si>
  <si>
    <t>jangka waktu 59 bulan, dengan rincian sebagai berikut :</t>
  </si>
  <si>
    <t>KARINA SANDRA DEVY</t>
  </si>
  <si>
    <t>056045</t>
  </si>
  <si>
    <t>002279</t>
  </si>
  <si>
    <t>atas nama Karina Sandra Devy</t>
  </si>
  <si>
    <t>ENDARTO</t>
  </si>
  <si>
    <t>'896621</t>
  </si>
  <si>
    <t>002557</t>
  </si>
  <si>
    <t>digunakan untuk pembelian sepeda yang ditransfer ke rekening BCA ………………</t>
  </si>
  <si>
    <t>atas nama Endarto</t>
  </si>
  <si>
    <t>Surabaya, 18 Januari 2018</t>
  </si>
  <si>
    <t xml:space="preserve">bulan </t>
  </si>
  <si>
    <t>JANGAN DI PAKAI</t>
  </si>
  <si>
    <t>INEKE COBO RAHAYU</t>
  </si>
  <si>
    <t>008888</t>
  </si>
  <si>
    <t>002278</t>
  </si>
  <si>
    <t>atas nama Ineke Cobo Rahayu</t>
  </si>
  <si>
    <t>Surabaya, 22 Januari 2018</t>
  </si>
  <si>
    <t>CHIN BUI LIONG</t>
  </si>
  <si>
    <t>972647</t>
  </si>
  <si>
    <t>009484</t>
  </si>
  <si>
    <t>atas nama Chin Bui Liong</t>
  </si>
  <si>
    <t>ONNY SURYANI</t>
  </si>
  <si>
    <t>911095</t>
  </si>
  <si>
    <t>002564</t>
  </si>
  <si>
    <t>atas nama Onny Suryani</t>
  </si>
  <si>
    <t>Surabaya, 24 Januari 2018</t>
  </si>
  <si>
    <t>jangka waktu 29 bulan, dengan rincian sebagai berikut :</t>
  </si>
  <si>
    <t>125% dari pinjaman</t>
  </si>
  <si>
    <t>ARYA FEBRIYANTO</t>
  </si>
  <si>
    <t>975770</t>
  </si>
  <si>
    <t>002286</t>
  </si>
  <si>
    <t>atas nama Arya Febriyanto</t>
  </si>
  <si>
    <t>LISA KARTIKA</t>
  </si>
  <si>
    <t>962308</t>
  </si>
  <si>
    <t>006385</t>
  </si>
  <si>
    <t>atas nama Lisa Kartika</t>
  </si>
  <si>
    <t>ERNY TEDJORAHARDJO</t>
  </si>
  <si>
    <t>900268</t>
  </si>
  <si>
    <t>001306</t>
  </si>
  <si>
    <t>atas nama Erny Tedjorahardjo</t>
  </si>
  <si>
    <t>MURNI JULIARSI</t>
  </si>
  <si>
    <t>898328</t>
  </si>
  <si>
    <t>001980</t>
  </si>
  <si>
    <t>digunakan untuk rumah sakit yang ditransfer ke rekening BCA ………………</t>
  </si>
  <si>
    <t>atas nama Murni Juliarsi</t>
  </si>
  <si>
    <t>MARZUKI</t>
  </si>
  <si>
    <t>897091</t>
  </si>
  <si>
    <t>002328</t>
  </si>
  <si>
    <t>digunakan untuk rumah sakit orang tua yang ditransfer ke rekening BCA ………………</t>
  </si>
  <si>
    <t>atas nama Marzuki</t>
  </si>
  <si>
    <t>Surabaya, 26 Januari 2018</t>
  </si>
  <si>
    <t>AMARINA</t>
  </si>
  <si>
    <t>910065</t>
  </si>
  <si>
    <t>002570</t>
  </si>
  <si>
    <t>atas nama Amarina</t>
  </si>
  <si>
    <t>KRISTINA DWI MAYA</t>
  </si>
  <si>
    <t>973274</t>
  </si>
  <si>
    <t>002195</t>
  </si>
  <si>
    <t>atas nama Kristina Dwi Maya</t>
  </si>
  <si>
    <t>- Potong April dimulai 2018 s/d…….. = Rp. 23,000,000,-</t>
  </si>
  <si>
    <t>- Potong TAT dimulai 2018 s/d……...  = Rp. 2,000,000,-</t>
  </si>
  <si>
    <t>Potong Bonus-bonus untuk per tahun sebesar Rp. 30,000,000,- dengan rincian :</t>
  </si>
  <si>
    <t>SLAMET RIADI</t>
  </si>
  <si>
    <t>912201</t>
  </si>
  <si>
    <t>002558</t>
  </si>
  <si>
    <t>atas nama Slamet Riadi</t>
  </si>
  <si>
    <t>Surabaya, 29 Januari 2018</t>
  </si>
  <si>
    <t>ERMYN SOESY</t>
  </si>
  <si>
    <t>900265</t>
  </si>
  <si>
    <t>002095</t>
  </si>
  <si>
    <t>digunakan untuk umroh Bu Ermyn &amp; anak 1 yang ditransfer ke rekening BCA ………………</t>
  </si>
  <si>
    <t>atas nama Ermyn Soesy</t>
  </si>
  <si>
    <t>digunakan untuk umroh anak 1 yang ditransfer ke rekening BCA ………………</t>
  </si>
  <si>
    <t>Potong Bonus-bonus untuk per tahun sebesar Rp. 9,500,000,- dengan rincian :</t>
  </si>
  <si>
    <t>- Potong April dimulai 2018 s/d……..  = Rp. 9,500,000,-</t>
  </si>
  <si>
    <t>SRI UNTARI</t>
  </si>
  <si>
    <t>911201</t>
  </si>
  <si>
    <t>002268</t>
  </si>
  <si>
    <t>atas nama Sri Untari</t>
  </si>
  <si>
    <t>- Potong TAT dimulai 2018 s/d……...  = Rp. 3,000,000,-</t>
  </si>
  <si>
    <t>Surabaya, 30 Januari 2018</t>
  </si>
  <si>
    <t>MUKAFFI</t>
  </si>
  <si>
    <t>922012</t>
  </si>
  <si>
    <t>002013</t>
  </si>
  <si>
    <t>atas nama Mukaffi</t>
  </si>
  <si>
    <t>SUWARNO ARIFIN</t>
  </si>
  <si>
    <t>970748</t>
  </si>
  <si>
    <t>002572</t>
  </si>
  <si>
    <t>atas nama Suwarno Arifin</t>
  </si>
  <si>
    <t>Surabaya, 31 Januari 2018</t>
  </si>
  <si>
    <t>bahwa mengajukan pinjaman khusus di koperasi karyawan BCA "Mitra Sejahtera" sebesar</t>
  </si>
  <si>
    <t>bunga 1,2% per bulan, dengan rincian :</t>
  </si>
  <si>
    <t>Pelunasan gagal debet TAT norm 2015 sebesar</t>
  </si>
  <si>
    <t>MUJIANA</t>
  </si>
  <si>
    <t>921870</t>
  </si>
  <si>
    <t>002574</t>
  </si>
  <si>
    <t>Bunga berjalan 4 bulan sebesar</t>
  </si>
  <si>
    <t xml:space="preserve">digunakan untuk pembangunan cafe di jl.sriwijaya (koperasi) &amp; pujasera di jl.kutisari </t>
  </si>
  <si>
    <t>Surabaya, 31 Desember 2016</t>
  </si>
  <si>
    <t>yang ditransfer ke rekening BCA ……………… atas nama Mujiana.</t>
  </si>
  <si>
    <t>ANGGI VANDIKA PRATAMA</t>
  </si>
  <si>
    <t>058501</t>
  </si>
  <si>
    <t>007865</t>
  </si>
  <si>
    <t>digunakan untuk pernikahan yang ditransfer ke rekening BCA ………………</t>
  </si>
  <si>
    <t>atas nama Anggi Vandika Pratama</t>
  </si>
  <si>
    <t>YOHANES ANDI S</t>
  </si>
  <si>
    <t>914072</t>
  </si>
  <si>
    <t>002348</t>
  </si>
  <si>
    <t>atas nama Yohanes Andi S</t>
  </si>
  <si>
    <t>FORMAT JANGAN DI PAKAI</t>
  </si>
  <si>
    <t>- Potong April dimulai 2018 s/d……..  = Rp. 12,000,000,-</t>
  </si>
  <si>
    <t>Surabaya, 02 Februari 2018</t>
  </si>
  <si>
    <t>diangsur Rp. 1,426,000,-/bulan sesuai kemampuan dengan hitungan pokok angs dan bunga angs 1.2%/bulan</t>
  </si>
  <si>
    <t>Surabaya, 05 Februari 2018</t>
  </si>
  <si>
    <t>FX ANSELMUS B</t>
  </si>
  <si>
    <t>901798</t>
  </si>
  <si>
    <t>002584</t>
  </si>
  <si>
    <t>atas nama FX Anselmus B</t>
  </si>
  <si>
    <t>DJOKO PRIYO UTOMO</t>
  </si>
  <si>
    <t>900257</t>
  </si>
  <si>
    <t>002372</t>
  </si>
  <si>
    <t>atas nama Djoko Priyo Utomo</t>
  </si>
  <si>
    <t>Surabaya, 06 Februari 2018</t>
  </si>
  <si>
    <t>diangsur Rp. 2,330,000,-/bulan sesuai kemampuan dengan hitungan pokok angs dan bunga angs 1.2%/bulan</t>
  </si>
  <si>
    <t>Surabaya, 07 Februari 2018</t>
  </si>
  <si>
    <t>SOLIKHATI</t>
  </si>
  <si>
    <t>971238</t>
  </si>
  <si>
    <t>002361</t>
  </si>
  <si>
    <t>atas nama Solikhati</t>
  </si>
  <si>
    <t>YANG INI BATAL</t>
  </si>
  <si>
    <t>diangsur Rp. 1,200,000,-/bulan sesuai kemampuan dengan hitungan pokok angs dan bunga angs 1.2%/bulan</t>
  </si>
  <si>
    <t>- Potong April dimulai 2018 s/d…….. = Rp. 12,000,000,-</t>
  </si>
  <si>
    <t>ENDANG TRI PURWANDARI</t>
  </si>
  <si>
    <t>912470</t>
  </si>
  <si>
    <t>001419</t>
  </si>
  <si>
    <t>digunakan untuk sekolah anak yang ditransfer ke rekening BCA ………………</t>
  </si>
  <si>
    <t xml:space="preserve">atas nama Endang Tri Purwandari </t>
  </si>
  <si>
    <t>Surabaya, 08 Februari 2018</t>
  </si>
  <si>
    <t>R AYU EVA YUANITA</t>
  </si>
  <si>
    <t>009683</t>
  </si>
  <si>
    <t>002337</t>
  </si>
  <si>
    <t>atas nama R Ayu Eva Yuanita</t>
  </si>
  <si>
    <t>SUSIANTO</t>
  </si>
  <si>
    <t>904182</t>
  </si>
  <si>
    <t>002582</t>
  </si>
  <si>
    <t>atas nama Susianto</t>
  </si>
  <si>
    <t>jangka waktu 24 bulan, dengan rincian sebagai berikut :</t>
  </si>
  <si>
    <t>Perhitungan pelunasan pinjaman di atas, setelah debet FEBRUARI 2018</t>
  </si>
  <si>
    <t>ERLINA YULI A</t>
  </si>
  <si>
    <t>901042</t>
  </si>
  <si>
    <t>001953</t>
  </si>
  <si>
    <t>atas nama Erlina Yuli A</t>
  </si>
  <si>
    <t>diangsur Rp. 2,800,000,-/bulan sesuai kemampuan dengan hitungan pokok angs dan bunga angs 1.2%/bulan</t>
  </si>
  <si>
    <t>jangka waktu 35 bulan, dengan rincian sebagai berikut :</t>
  </si>
  <si>
    <t>MOCH HARY KUSUMA</t>
  </si>
  <si>
    <t>962402</t>
  </si>
  <si>
    <t>002452</t>
  </si>
  <si>
    <t>digunakan untuk berobat orang tua yang ditransfer ke rekening BCA ………………</t>
  </si>
  <si>
    <t>atas nama Moch Hary Kusuma</t>
  </si>
  <si>
    <t>Surabaya, 12 Februari 2018</t>
  </si>
  <si>
    <t>ELYANY</t>
  </si>
  <si>
    <t>898345</t>
  </si>
  <si>
    <t>002370</t>
  </si>
  <si>
    <t>atas nama Elyany</t>
  </si>
  <si>
    <t>WARDA ROSITA</t>
  </si>
  <si>
    <t>920914</t>
  </si>
  <si>
    <t>002593</t>
  </si>
  <si>
    <t>atas nama Warda Rosita</t>
  </si>
  <si>
    <t>Surabaya, 13 Februari 2018</t>
  </si>
  <si>
    <t>SELVI KARTIKA</t>
  </si>
  <si>
    <t>020377</t>
  </si>
  <si>
    <t>004131</t>
  </si>
  <si>
    <t>atas nama Selvi Kartika</t>
  </si>
  <si>
    <t>ANA REKASARI</t>
  </si>
  <si>
    <t>970337</t>
  </si>
  <si>
    <t>002196</t>
  </si>
  <si>
    <t xml:space="preserve">atas nama Ana Rekasari </t>
  </si>
  <si>
    <t>- Potong April dimulai 2018 s/d…….. = Rp. 20,000,000,-</t>
  </si>
  <si>
    <t>ADA BNS APRIL 2018  14,363,548 ???</t>
  </si>
  <si>
    <t>ROBBY SETIAWAN</t>
  </si>
  <si>
    <t>899085</t>
  </si>
  <si>
    <t>002365</t>
  </si>
  <si>
    <t>digunakan untuk pelunasan kartu kredit yang ditransfer ke rekening BCA ………………</t>
  </si>
  <si>
    <t>atas nama Robby Setiawan</t>
  </si>
  <si>
    <t>Potong Bonus-bonus untuk per tahun sebesar Rp. 25,000,000,- dengan rincian :</t>
  </si>
  <si>
    <t>diangsur Rp. 3,885,000,-/bulan sesuai kemampuan dengan hitungan pokok angs dan bunga angs 1.2%/bulan</t>
  </si>
  <si>
    <t>diangsur Rp. 2,000,000,-/bulan sesuai kemampuan dengan hitungan pokok angs dan bunga angs 1.2%/bulan</t>
  </si>
  <si>
    <t>Surabaya, 19 Februari 2018</t>
  </si>
  <si>
    <t>jangka waktu 34 bulan, dengan rincian sebagai berikut :</t>
  </si>
  <si>
    <t>ANDIKA PANGESTU</t>
  </si>
  <si>
    <t>960951</t>
  </si>
  <si>
    <t>002451</t>
  </si>
  <si>
    <t>digunakan untuk barang elektronik yang ditransfer ke rekening BCA ………………</t>
  </si>
  <si>
    <t>atas nama Andika Pangestu</t>
  </si>
  <si>
    <t>jangka waktu 28 bulan, dengan rincian sebagai berikut :</t>
  </si>
  <si>
    <t>digunakan untuk pelunasan hutang di acc finance yang ditransfer ke rekening BCA ………………</t>
  </si>
  <si>
    <t>jangka waktu 46 bulan, dengan rincian sebagai berikut :</t>
  </si>
  <si>
    <t>Potong Bonus-bonus untuk per tahun sebesar Rp. 7,000,000,- dengan rincian :</t>
  </si>
  <si>
    <t>diangsur Rp. 759,000,-/bulan sesuai kemampuan dengan hitungan pokok angs dan bunga angs 1.2%/bulan</t>
  </si>
  <si>
    <t>AGUS BUDIYONO</t>
  </si>
  <si>
    <t>902874</t>
  </si>
  <si>
    <t>002403</t>
  </si>
  <si>
    <t>atas nama Agus Budiyono</t>
  </si>
  <si>
    <t>Surabaya, 21 Februari 2018</t>
  </si>
  <si>
    <t>THOMAS VILLANOVA M</t>
  </si>
  <si>
    <t>975336</t>
  </si>
  <si>
    <t>001676</t>
  </si>
  <si>
    <t>atas nama Thomas Villanova M</t>
  </si>
  <si>
    <t>Potong Bonus-bonus untuk per tahun sebesar Rp. 6,000,000,- dengan rincian :</t>
  </si>
  <si>
    <t>MULYADI</t>
  </si>
  <si>
    <t>911814</t>
  </si>
  <si>
    <t>002458</t>
  </si>
  <si>
    <t>Pelunasan pinjaman diluar norm sebesar</t>
  </si>
  <si>
    <t>atas nama Mulyadi</t>
  </si>
  <si>
    <t>MINTA RECOVERY</t>
  </si>
  <si>
    <t>digunakan untuk pelunasan hutang pihak ke 3 yang ditransfer ke rekening BCA ………………</t>
  </si>
  <si>
    <t>diangsur Rp. 1,334,000,-/bulan sesuai kemampuan dengan hitungan pokok angs dan bunga angs 1.2%/bulan</t>
  </si>
  <si>
    <t>MARGARETHA HENNY K</t>
  </si>
  <si>
    <t>971772</t>
  </si>
  <si>
    <t>002032</t>
  </si>
  <si>
    <t>atas nama Margaretha Henny K</t>
  </si>
  <si>
    <t>Surabaya, 22 Februari 2018</t>
  </si>
  <si>
    <t>diangsur Rp. 1,350,000,-/bulan sesuai kemampuan dengan hitungan pokok angs dan bunga angs 1.2%/bulan</t>
  </si>
  <si>
    <t>Potong Bonus-bonus untuk per tahun sebesar Rp. 3,000,000,- dengan rincian :</t>
  </si>
  <si>
    <t>- Potong April dimulai 2018 s/d…….. = Rp. 0,-</t>
  </si>
  <si>
    <t>KEN FITRI NILUH W</t>
  </si>
  <si>
    <t>913364</t>
  </si>
  <si>
    <t>002124</t>
  </si>
  <si>
    <t>digunakan untuk umroh yang ditransfer ke rekening BCA ………………</t>
  </si>
  <si>
    <t>atas nama Ken Fitri Niluh W</t>
  </si>
  <si>
    <t>Surabaya, 23 Februari 2018</t>
  </si>
  <si>
    <t>Potong Bonus-bonus untuk per tahun sebesar Rp. 12,500,000,- dengan rincian :</t>
  </si>
  <si>
    <t>- Potong April dimulai 2019 s/d…….. = Rp. 12,500,000,-</t>
  </si>
  <si>
    <t>BERANGKAT 17 APRIL 2018</t>
  </si>
  <si>
    <t>jangka waktu 32 bulan, dengan rincian sebagai berikut :</t>
  </si>
  <si>
    <t>diangsur Rp. 1,450,000,-/bulan sesuai kemampuan dengan hitungan pokok angs dan bunga angs 0.5%/bulan</t>
  </si>
  <si>
    <t>BUDI SETYANINGSIH</t>
  </si>
  <si>
    <t>901041</t>
  </si>
  <si>
    <t>008513</t>
  </si>
  <si>
    <t>digunakan untuk biaya kuliah anak yang ditransfer ke rekening BCA ………………</t>
  </si>
  <si>
    <t>atas nama Budi Setyaningsih</t>
  </si>
  <si>
    <t>Surabaya, 26 Februari 2018</t>
  </si>
  <si>
    <t>VERONICA LINDA</t>
  </si>
  <si>
    <t>974032</t>
  </si>
  <si>
    <t>007711</t>
  </si>
  <si>
    <t>CHOIRIYA CHRISDIANI</t>
  </si>
  <si>
    <t>975298</t>
  </si>
  <si>
    <t>002402</t>
  </si>
  <si>
    <t>atas nama Choiriya Chrisdiani</t>
  </si>
  <si>
    <t>Surabaya, 27 Februari 2018</t>
  </si>
  <si>
    <t>diangsur Rp. 2,500,000,-/bulan sesuai kemampuan dengan hitungan pokok angs dan bunga angs 1.2%/bulan</t>
  </si>
  <si>
    <t>jangka waktu 38 bulan, dengan rincian sebagai berikut :</t>
  </si>
  <si>
    <t>format jangan di pakai bunga 0,5%</t>
  </si>
  <si>
    <t>HENY RUSDIANA</t>
  </si>
  <si>
    <t>975392</t>
  </si>
  <si>
    <t>002480</t>
  </si>
  <si>
    <t>diangsur Rp. 1,300,000,-/bulan sesuai kemampuan dengan hitungan pokok angs dan bunga angs 1.2%/bulan</t>
  </si>
  <si>
    <t>atas nama Heny Rusdiana</t>
  </si>
  <si>
    <t>- Potong April dimulai 2018 s/d…….. = Rp. 6,000,000,-</t>
  </si>
  <si>
    <t>- Potong TAT dimulai 2018 s/d……...  = Rp. 4,000,000,-</t>
  </si>
  <si>
    <t>atas nama Veronica Linda</t>
  </si>
  <si>
    <t>SETYO WIDARTI</t>
  </si>
  <si>
    <t>921694</t>
  </si>
  <si>
    <t>002450</t>
  </si>
  <si>
    <t>diangsur Rp. 2,589,000,-/bulan sesuai kemampuan dengan hitungan pokok angs dan bunga angs 1.2%/bulan</t>
  </si>
  <si>
    <t>jangka waktu 31 bulan, dengan rincian sebagai berikut :</t>
  </si>
  <si>
    <t>digunakan untuk ......................... yang ditransfer ke rekening BCA ………………</t>
  </si>
  <si>
    <t>atas nama Setyo Widarti</t>
  </si>
  <si>
    <t>OEKIK DHIAN DAMAJANTI</t>
  </si>
  <si>
    <t>898830</t>
  </si>
  <si>
    <t>002596</t>
  </si>
  <si>
    <t>atas nama Oekik Dhian Damajanti</t>
  </si>
  <si>
    <t>jangka waktu 48 bulan, dengan rincian sebagai berikut :</t>
  </si>
  <si>
    <t>diangsur Rp. 5,000,000,-/bulan sesuai kemampuan dengan hitungan pokok angs dan bunga angs 1.2%/bulan</t>
  </si>
  <si>
    <t>Potong Bonus-bonus untuk per tahun sebesar Rp. 40,000,000,- dengan rincian :</t>
  </si>
  <si>
    <t>- Potong April dimulai 2018 s/d…….. = Rp. 40,000,000,-</t>
  </si>
  <si>
    <t>- Potong THR dimulai 2018 s/d……..   = Rp. 3,000,000,-</t>
  </si>
  <si>
    <t>IRA SHANTY</t>
  </si>
  <si>
    <t>975044</t>
  </si>
  <si>
    <t>009431</t>
  </si>
  <si>
    <t>atas nama Ira Shanty</t>
  </si>
  <si>
    <t>Surabaya, 28 Februari 2018</t>
  </si>
  <si>
    <t>MUHAMMAD HOJALI</t>
  </si>
  <si>
    <t>902098</t>
  </si>
  <si>
    <t>002523</t>
  </si>
  <si>
    <t>atas nama Muhammad Hojali</t>
  </si>
  <si>
    <t>Surabaya, 01 Maret 2018</t>
  </si>
  <si>
    <t>SUPARIADJI</t>
  </si>
  <si>
    <t>853365</t>
  </si>
  <si>
    <t>002505</t>
  </si>
  <si>
    <t>atas nama Supariadji</t>
  </si>
  <si>
    <t>Potong Bonus-bonus untuk per tahun sebesar Rp. 17,000,000,- dengan rincian :</t>
  </si>
  <si>
    <t>- Potong THR dimulai 2018 s/d……..   = Rp. 3,500,000,-</t>
  </si>
  <si>
    <t>- Potong TAT dimulai 2018 s/d……...  = Rp. 3,500,000,-</t>
  </si>
  <si>
    <t>diangsur Rp. 2,165,000,-/bulan sesuai kemampuan dengan hitungan pokok angs dan bunga angs 1.2%/bulan</t>
  </si>
  <si>
    <t>Surabaya, 02 Maret 2018</t>
  </si>
  <si>
    <t>UMAR</t>
  </si>
  <si>
    <t>974993</t>
  </si>
  <si>
    <t>002526</t>
  </si>
  <si>
    <t>Bunga berjalan 1 bulan sebesar</t>
  </si>
  <si>
    <t>digunakan untuk pembelian rumah chairul anam yang ditransfer ke rekening BCA ………………</t>
  </si>
  <si>
    <t>atas nama Umar</t>
  </si>
  <si>
    <t>Surabaya, 05 Maret 2018</t>
  </si>
  <si>
    <t>CATUR GANJAR S</t>
  </si>
  <si>
    <t>010413</t>
  </si>
  <si>
    <t>002528</t>
  </si>
  <si>
    <t>atas nama Catur Ganjar S</t>
  </si>
  <si>
    <t>JUNITA REBIKA</t>
  </si>
  <si>
    <t>970654</t>
  </si>
  <si>
    <t>002600</t>
  </si>
  <si>
    <t>- Potong April dimulai 2019 s/d…….. = Rp. 12,000,000,-</t>
  </si>
  <si>
    <t>Perhitungan pelunasan pinjaman di atas, setelah debet APRIL 2018</t>
  </si>
  <si>
    <t>atas nama Junita Rebika</t>
  </si>
  <si>
    <t>jangka waktu 56 bulan, dengan rincian sebagai berikut :</t>
  </si>
  <si>
    <t>FENNY JOHAN MULYONO</t>
  </si>
  <si>
    <t>910353</t>
  </si>
  <si>
    <t>002461</t>
  </si>
  <si>
    <t>digunakan untuk biaya operasi katarak orang tua &amp; suami yang ditransfer ke rekening BCA ………………</t>
  </si>
  <si>
    <t>atas nama Fenny Johan Mulyono</t>
  </si>
  <si>
    <t>Surabaya, 06 Maret 2018</t>
  </si>
  <si>
    <t>GERARDINE ROSA T</t>
  </si>
  <si>
    <t>005979</t>
  </si>
  <si>
    <t>001434</t>
  </si>
  <si>
    <t>digunakan untuk kontrak rumah yang ditransfer ke rekening BCA ………………</t>
  </si>
  <si>
    <t>atas nama Gerardine Rosa T</t>
  </si>
  <si>
    <t>Surabaya, 07 Maret 2018</t>
  </si>
  <si>
    <t>AGUSTININGRUM</t>
  </si>
  <si>
    <t>900848</t>
  </si>
  <si>
    <t>002494</t>
  </si>
  <si>
    <t>atas nama Agustiningrum</t>
  </si>
  <si>
    <t>CAHYANINGTYAS</t>
  </si>
  <si>
    <t>973149</t>
  </si>
  <si>
    <t>010057</t>
  </si>
  <si>
    <t>atas nama Cahyaningtyas</t>
  </si>
  <si>
    <t>Surabaya, 08 Maret 2018</t>
  </si>
  <si>
    <t>Potong Bonus-bonus untuk per tahun sebesar Rp. 18,000,000,- dengan rincian :</t>
  </si>
  <si>
    <t>VITRI WIDANINGSIH</t>
  </si>
  <si>
    <t>961436</t>
  </si>
  <si>
    <t>001614</t>
  </si>
  <si>
    <t>atas nama Vitri Widaningsih</t>
  </si>
  <si>
    <t>DIDIT HENDRO R</t>
  </si>
  <si>
    <t>990159</t>
  </si>
  <si>
    <t>008739</t>
  </si>
  <si>
    <t>atas nama Didit Hendro R</t>
  </si>
  <si>
    <t>Surabaya, 09 Maret 2018</t>
  </si>
  <si>
    <t>JONY YACUBUS</t>
  </si>
  <si>
    <t>970677</t>
  </si>
  <si>
    <t>002603</t>
  </si>
  <si>
    <t>atas nama Jony Yacubus</t>
  </si>
  <si>
    <t>RONY OWEN DINATA</t>
  </si>
  <si>
    <t>911099</t>
  </si>
  <si>
    <t>002414</t>
  </si>
  <si>
    <t>diangsur Rp. 4,200,000,-/bulan sesuai kemampuan dengan hitungan pokok angs dan bunga angs 1.2%/bulan</t>
  </si>
  <si>
    <t>digunakan untuk ...................... yang ditransfer ke rekening BCA ………………</t>
  </si>
  <si>
    <t>atas nama Rony Owen Dinata</t>
  </si>
  <si>
    <t>- Potong THR dimulai 2018 s/d……..   = Rp. 10,000,000,-</t>
  </si>
  <si>
    <t>- Potong April dimulai 2018 s/d…….. = Rp. 50,000,000,-</t>
  </si>
  <si>
    <t>Potong Bonus-bonus untuk per tahun sebesar Rp. 70,000,000,- dengan rincian :</t>
  </si>
  <si>
    <t>RAGA TAUFANI</t>
  </si>
  <si>
    <t>050958</t>
  </si>
  <si>
    <t>002135</t>
  </si>
  <si>
    <t xml:space="preserve">atas nama Raga Taufani </t>
  </si>
  <si>
    <t>DIAH NINGRUM ASTUTI</t>
  </si>
  <si>
    <t>057125</t>
  </si>
  <si>
    <t>002601</t>
  </si>
  <si>
    <t>atas nama Diah Ningrum Astuti</t>
  </si>
  <si>
    <t>SHANTI KARTIKA</t>
  </si>
  <si>
    <t>962140</t>
  </si>
  <si>
    <t>002542</t>
  </si>
  <si>
    <t>atas nama Shanti Kartika</t>
  </si>
  <si>
    <t>Surabaya, 13 Maret 2018</t>
  </si>
  <si>
    <t>YULI DWI HARTATI</t>
  </si>
  <si>
    <t>007044</t>
  </si>
  <si>
    <t>002666</t>
  </si>
  <si>
    <t>atas nama Yuli Dwi Hartati</t>
  </si>
  <si>
    <t>Surabaya, 14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</si>
</sst>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0"/>
      <name val="Calibri"/>
      <family val="2"/>
      <scheme val="minor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7"/>
      <name val="Arial Black"/>
      <family val="2"/>
    </font>
    <font>
      <sz val="8"/>
      <name val="Arial Black"/>
      <family val="2"/>
    </font>
    <font>
      <sz val="10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62">
    <xf numFmtId="0" fontId="0" fillId="0" borderId="0" xfId="0"/>
    <xf numFmtId="0" fontId="5" fillId="0" borderId="0" xfId="0" quotePrefix="1" applyFont="1" applyFill="1" applyBorder="1" applyAlignment="1">
      <alignment horizontal="left"/>
    </xf>
    <xf numFmtId="0" fontId="5" fillId="0" borderId="0" xfId="0" applyFont="1" applyFill="1"/>
    <xf numFmtId="0" fontId="3" fillId="0" borderId="0" xfId="0" applyFont="1" applyFill="1"/>
    <xf numFmtId="0" fontId="5" fillId="0" borderId="0" xfId="0" quotePrefix="1" applyFont="1" applyFill="1"/>
    <xf numFmtId="0" fontId="5" fillId="0" borderId="0" xfId="0" applyFont="1" applyFill="1" applyBorder="1"/>
    <xf numFmtId="0" fontId="6" fillId="0" borderId="0" xfId="0" applyFont="1" applyFill="1"/>
    <xf numFmtId="164" fontId="6" fillId="0" borderId="0" xfId="1" applyNumberFormat="1" applyFont="1" applyFill="1"/>
    <xf numFmtId="165" fontId="5" fillId="0" borderId="0" xfId="1" applyNumberFormat="1" applyFont="1" applyFill="1"/>
    <xf numFmtId="43" fontId="6" fillId="0" borderId="0" xfId="1" applyFont="1" applyFill="1"/>
    <xf numFmtId="0" fontId="7" fillId="0" borderId="0" xfId="0" applyFont="1" applyFill="1"/>
    <xf numFmtId="164" fontId="5" fillId="0" borderId="0" xfId="1" applyNumberFormat="1" applyFont="1" applyFill="1" applyBorder="1"/>
    <xf numFmtId="0" fontId="4" fillId="0" borderId="0" xfId="0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164" fontId="5" fillId="0" borderId="0" xfId="1" applyNumberFormat="1" applyFont="1" applyFill="1"/>
    <xf numFmtId="0" fontId="3" fillId="0" borderId="0" xfId="0" applyFont="1" applyFill="1" applyAlignment="1">
      <alignment horizontal="center"/>
    </xf>
    <xf numFmtId="164" fontId="5" fillId="0" borderId="1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0" fontId="9" fillId="0" borderId="0" xfId="0" applyFont="1" applyFill="1"/>
    <xf numFmtId="0" fontId="4" fillId="0" borderId="0" xfId="0" applyFont="1" applyFill="1"/>
    <xf numFmtId="0" fontId="10" fillId="0" borderId="0" xfId="0" applyFont="1" applyFill="1" applyBorder="1"/>
    <xf numFmtId="0" fontId="11" fillId="0" borderId="0" xfId="0" applyFont="1" applyFill="1"/>
    <xf numFmtId="0" fontId="11" fillId="0" borderId="0" xfId="0" quotePrefix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43" fontId="5" fillId="0" borderId="0" xfId="1" applyFont="1" applyFill="1"/>
    <xf numFmtId="0" fontId="13" fillId="0" borderId="0" xfId="0" applyFont="1" applyFill="1"/>
    <xf numFmtId="0" fontId="14" fillId="0" borderId="0" xfId="0" applyFont="1"/>
    <xf numFmtId="0" fontId="13" fillId="0" borderId="0" xfId="0" applyFont="1" applyFill="1" applyBorder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2" applyFont="1" applyFill="1" applyBorder="1" applyAlignment="1">
      <alignment horizontal="left"/>
    </xf>
    <xf numFmtId="0" fontId="13" fillId="2" borderId="0" xfId="0" applyFont="1" applyFill="1" applyBorder="1"/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/>
    <xf numFmtId="0" fontId="11" fillId="2" borderId="0" xfId="0" applyFont="1" applyFill="1"/>
    <xf numFmtId="0" fontId="11" fillId="2" borderId="0" xfId="0" quotePrefix="1" applyFont="1" applyFill="1" applyBorder="1" applyAlignment="1">
      <alignment horizontal="left"/>
    </xf>
    <xf numFmtId="0" fontId="10" fillId="2" borderId="0" xfId="0" applyFont="1" applyFill="1" applyBorder="1"/>
    <xf numFmtId="0" fontId="6" fillId="2" borderId="0" xfId="0" applyFont="1" applyFill="1"/>
    <xf numFmtId="164" fontId="6" fillId="2" borderId="0" xfId="1" applyNumberFormat="1" applyFont="1" applyFill="1"/>
    <xf numFmtId="165" fontId="5" fillId="2" borderId="0" xfId="1" applyNumberFormat="1" applyFont="1" applyFill="1"/>
    <xf numFmtId="0" fontId="5" fillId="2" borderId="0" xfId="0" quotePrefix="1" applyFont="1" applyFill="1"/>
    <xf numFmtId="43" fontId="6" fillId="2" borderId="0" xfId="1" applyFont="1" applyFill="1"/>
    <xf numFmtId="0" fontId="7" fillId="2" borderId="0" xfId="0" applyFont="1" applyFill="1"/>
    <xf numFmtId="0" fontId="5" fillId="2" borderId="0" xfId="0" quotePrefix="1" applyFont="1" applyFill="1" applyAlignment="1">
      <alignment horizontal="center"/>
    </xf>
    <xf numFmtId="164" fontId="5" fillId="2" borderId="0" xfId="1" applyNumberFormat="1" applyFont="1" applyFill="1"/>
    <xf numFmtId="0" fontId="3" fillId="2" borderId="0" xfId="0" applyFont="1" applyFill="1" applyAlignment="1">
      <alignment horizontal="center"/>
    </xf>
    <xf numFmtId="164" fontId="5" fillId="2" borderId="0" xfId="1" applyNumberFormat="1" applyFont="1" applyFill="1" applyBorder="1"/>
    <xf numFmtId="164" fontId="5" fillId="2" borderId="1" xfId="0" applyNumberFormat="1" applyFont="1" applyFill="1" applyBorder="1"/>
    <xf numFmtId="164" fontId="5" fillId="2" borderId="0" xfId="0" applyNumberFormat="1" applyFont="1" applyFill="1" applyBorder="1"/>
    <xf numFmtId="0" fontId="5" fillId="2" borderId="0" xfId="0" applyFont="1" applyFill="1" applyAlignment="1">
      <alignment horizontal="center"/>
    </xf>
    <xf numFmtId="0" fontId="8" fillId="2" borderId="0" xfId="2" applyFont="1" applyFill="1" applyBorder="1" applyAlignment="1">
      <alignment horizontal="left"/>
    </xf>
    <xf numFmtId="0" fontId="9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16" fillId="0" borderId="0" xfId="0" applyFont="1" applyFill="1"/>
    <xf numFmtId="0" fontId="3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200"/>
  <sheetViews>
    <sheetView topLeftCell="A2919" workbookViewId="0">
      <selection activeCell="I2922" sqref="I2922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60" t="s">
        <v>0</v>
      </c>
      <c r="C1" s="60"/>
      <c r="D1" s="60"/>
      <c r="E1" s="60"/>
      <c r="F1" s="60"/>
      <c r="G1" s="60"/>
      <c r="H1" s="60"/>
      <c r="I1" s="60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50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51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52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v>200000000</v>
      </c>
      <c r="C13" s="2" t="s">
        <v>6</v>
      </c>
      <c r="D13" s="2"/>
      <c r="E13" s="2"/>
      <c r="F13" s="8">
        <f>(B13/H13)+(B13*1.2%)</f>
        <v>5177777.777777778</v>
      </c>
      <c r="G13" s="4" t="s">
        <v>7</v>
      </c>
      <c r="H13" s="2">
        <v>72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47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13938770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16</v>
      </c>
      <c r="E19" s="2"/>
      <c r="F19" s="2"/>
      <c r="G19" s="2"/>
      <c r="H19" s="2"/>
      <c r="I19" s="14">
        <v>1887500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53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54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SUM(I16:I19)</f>
        <v>15826270</v>
      </c>
      <c r="H22" s="2" t="s">
        <v>22</v>
      </c>
      <c r="I22" s="11">
        <v>395657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413224</v>
      </c>
      <c r="J23" s="15" t="s">
        <v>13</v>
      </c>
      <c r="K23" s="3"/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550000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17385151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182614849</v>
      </c>
      <c r="J29" s="15" t="s">
        <v>13</v>
      </c>
      <c r="K29" s="3"/>
    </row>
    <row r="30" spans="2:11" ht="15.75" x14ac:dyDescent="0.25">
      <c r="B30" s="2"/>
      <c r="C30" s="2"/>
      <c r="D30" s="2" t="s">
        <v>44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55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43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45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46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 t="s">
        <v>56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 t="s">
        <v>38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>
        <v>6000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8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2"/>
      <c r="I50" s="2"/>
      <c r="J50" s="3"/>
      <c r="K50" s="3"/>
    </row>
    <row r="51" spans="2:11" ht="15.75" x14ac:dyDescent="0.25">
      <c r="B51" s="2"/>
      <c r="C51" s="2"/>
      <c r="D51" s="2"/>
      <c r="E51" s="2"/>
      <c r="F51" s="2"/>
      <c r="G51" s="2"/>
      <c r="H51" s="25" t="s">
        <v>50</v>
      </c>
      <c r="I51" s="2"/>
      <c r="J51" s="3"/>
      <c r="K51" s="3"/>
    </row>
    <row r="52" spans="2:11" ht="15.75" x14ac:dyDescent="0.25">
      <c r="B52" s="2"/>
      <c r="C52" s="2"/>
      <c r="D52" s="2"/>
      <c r="E52" s="2"/>
      <c r="F52" s="2"/>
      <c r="G52" s="2"/>
      <c r="H52" s="19" t="s">
        <v>39</v>
      </c>
      <c r="I52" s="2"/>
      <c r="J52" s="3"/>
      <c r="K52" s="3"/>
    </row>
    <row r="53" spans="2:11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 x14ac:dyDescent="0.25">
      <c r="B54" s="2"/>
      <c r="C54" s="2"/>
      <c r="D54" s="2"/>
      <c r="E54" s="2"/>
      <c r="F54" s="2"/>
      <c r="G54" s="2"/>
      <c r="H54" s="19"/>
      <c r="I54" s="2"/>
      <c r="J54" s="3"/>
      <c r="K54" s="3"/>
    </row>
    <row r="55" spans="2:11" ht="15.75" x14ac:dyDescent="0.25">
      <c r="B55" s="19"/>
      <c r="C55" s="2"/>
      <c r="D55" s="2"/>
      <c r="E55" s="2"/>
      <c r="F55" s="2"/>
      <c r="G55" s="2"/>
      <c r="H55" s="2"/>
      <c r="I55" s="2"/>
      <c r="J55" s="3"/>
      <c r="K55" s="3"/>
    </row>
    <row r="56" spans="2:11" ht="15.75" x14ac:dyDescent="0.25">
      <c r="B56" s="20" t="s">
        <v>40</v>
      </c>
      <c r="C56" s="2"/>
      <c r="D56" s="2"/>
      <c r="E56" s="2"/>
      <c r="F56" s="2"/>
      <c r="G56" s="2"/>
      <c r="H56" s="2"/>
      <c r="I56" s="2"/>
      <c r="J56" s="3"/>
      <c r="K56" s="3"/>
    </row>
    <row r="57" spans="2:11" ht="15.75" x14ac:dyDescent="0.25">
      <c r="B57" s="2" t="s">
        <v>48</v>
      </c>
      <c r="C57" s="3"/>
      <c r="D57" s="3"/>
      <c r="E57" s="3"/>
      <c r="F57" s="3"/>
      <c r="G57" s="3"/>
      <c r="H57" s="3"/>
      <c r="I57" s="3"/>
      <c r="J57" s="3"/>
      <c r="K57" s="3"/>
    </row>
    <row r="59" spans="2:11" ht="19.5" x14ac:dyDescent="0.3">
      <c r="B59" s="60" t="s">
        <v>0</v>
      </c>
      <c r="C59" s="60"/>
      <c r="D59" s="60"/>
      <c r="E59" s="60"/>
      <c r="F59" s="60"/>
      <c r="G59" s="60"/>
      <c r="H59" s="60"/>
      <c r="I59" s="60"/>
      <c r="J59" s="3"/>
      <c r="K59" s="3"/>
    </row>
    <row r="60" spans="2:11" ht="15.75" x14ac:dyDescent="0.25">
      <c r="B60" s="12"/>
      <c r="C60" s="12"/>
      <c r="D60" s="12"/>
      <c r="E60" s="12"/>
      <c r="F60" s="12"/>
      <c r="G60" s="12"/>
      <c r="H60" s="12"/>
      <c r="I60" s="1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/>
      <c r="D62" s="2"/>
      <c r="E62" s="2"/>
      <c r="F62" s="2"/>
      <c r="G62" s="2"/>
      <c r="H62" s="2"/>
      <c r="I62" s="2"/>
      <c r="J62" s="3"/>
      <c r="K62" s="3"/>
    </row>
    <row r="63" spans="2:11" ht="15.75" x14ac:dyDescent="0.25">
      <c r="B63" s="2" t="s">
        <v>1</v>
      </c>
      <c r="C63" s="2"/>
      <c r="D63" s="2"/>
      <c r="E63" s="2"/>
      <c r="F63" s="2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2"/>
      <c r="F65" s="2"/>
      <c r="G65" s="2"/>
      <c r="H65" s="2"/>
      <c r="I65" s="2"/>
      <c r="J65" s="3"/>
      <c r="K65" s="3"/>
    </row>
    <row r="66" spans="2:11" ht="15.75" x14ac:dyDescent="0.25">
      <c r="B66" s="2"/>
      <c r="C66" s="2" t="s">
        <v>2</v>
      </c>
      <c r="D66" s="2" t="s">
        <v>3</v>
      </c>
      <c r="E66" s="24" t="s">
        <v>57</v>
      </c>
      <c r="G66" s="2"/>
      <c r="H66" s="2"/>
      <c r="I66" s="2"/>
      <c r="J66" s="3"/>
      <c r="K66" s="3"/>
    </row>
    <row r="67" spans="2:11" ht="15.75" x14ac:dyDescent="0.25">
      <c r="B67" s="2"/>
      <c r="C67" s="2" t="s">
        <v>4</v>
      </c>
      <c r="D67" s="2" t="s">
        <v>3</v>
      </c>
      <c r="E67" s="1" t="s">
        <v>58</v>
      </c>
      <c r="F67" s="5"/>
      <c r="G67" s="2"/>
      <c r="H67" s="2"/>
      <c r="I67" s="2"/>
      <c r="J67" s="3"/>
      <c r="K67" s="3"/>
    </row>
    <row r="68" spans="2:11" ht="15.75" x14ac:dyDescent="0.25">
      <c r="B68" s="2"/>
      <c r="C68" s="22" t="s">
        <v>42</v>
      </c>
      <c r="D68" s="22" t="s">
        <v>3</v>
      </c>
      <c r="E68" s="23" t="s">
        <v>59</v>
      </c>
      <c r="F68" s="21"/>
      <c r="G68" s="2"/>
      <c r="H68" s="2"/>
      <c r="I68" s="2"/>
      <c r="J68" s="3"/>
      <c r="K68" s="3"/>
    </row>
    <row r="69" spans="2:11" ht="15.75" x14ac:dyDescent="0.25">
      <c r="B69" s="2"/>
      <c r="C69" s="2"/>
      <c r="D69" s="2"/>
      <c r="E69" s="1"/>
      <c r="F69" s="2"/>
      <c r="G69" s="2"/>
      <c r="H69" s="2"/>
      <c r="I69" s="2"/>
      <c r="J69" s="3"/>
      <c r="K69" s="3"/>
    </row>
    <row r="70" spans="2:11" ht="15.75" x14ac:dyDescent="0.25">
      <c r="B70" s="6" t="s">
        <v>5</v>
      </c>
      <c r="C70" s="6"/>
      <c r="D70" s="6"/>
      <c r="E70" s="6"/>
      <c r="F70" s="6"/>
      <c r="G70" s="6"/>
      <c r="H70" s="6"/>
      <c r="I70" s="6"/>
      <c r="J70" s="3"/>
      <c r="K70" s="3"/>
    </row>
    <row r="71" spans="2:11" ht="15.75" x14ac:dyDescent="0.25">
      <c r="B71" s="7">
        <f>30000000</f>
        <v>30000000</v>
      </c>
      <c r="C71" s="2" t="s">
        <v>6</v>
      </c>
      <c r="D71" s="2"/>
      <c r="E71" s="2"/>
      <c r="F71" s="8">
        <f>(B71/H71)+(B71*1.2%)</f>
        <v>1193333.3333333335</v>
      </c>
      <c r="G71" s="4" t="s">
        <v>7</v>
      </c>
      <c r="H71" s="2">
        <v>36</v>
      </c>
      <c r="I71" s="2" t="s">
        <v>8</v>
      </c>
      <c r="J71" s="3"/>
      <c r="K71" s="3"/>
    </row>
    <row r="72" spans="2:11" ht="15.75" x14ac:dyDescent="0.25">
      <c r="B72" s="6" t="s">
        <v>9</v>
      </c>
      <c r="C72" s="6"/>
      <c r="D72" s="6"/>
      <c r="E72" s="6"/>
      <c r="F72" s="9"/>
      <c r="G72" s="6"/>
      <c r="H72" s="6"/>
      <c r="I72" s="6"/>
      <c r="J72" s="3"/>
      <c r="K72" s="3"/>
    </row>
    <row r="73" spans="2:11" ht="15.75" x14ac:dyDescent="0.25">
      <c r="B73" s="2"/>
      <c r="C73" s="2"/>
      <c r="D73" s="2"/>
      <c r="E73" s="2"/>
      <c r="F73" s="2"/>
      <c r="G73" s="2"/>
      <c r="H73" s="2"/>
      <c r="I73" s="2"/>
      <c r="J73" s="3"/>
      <c r="K73" s="10" t="s">
        <v>10</v>
      </c>
    </row>
    <row r="74" spans="2:11" ht="15.75" x14ac:dyDescent="0.25">
      <c r="B74" s="2"/>
      <c r="C74" s="13" t="s">
        <v>11</v>
      </c>
      <c r="D74" s="2" t="s">
        <v>12</v>
      </c>
      <c r="E74" s="2"/>
      <c r="F74" s="2"/>
      <c r="G74" s="2"/>
      <c r="H74" s="2"/>
      <c r="I74" s="14">
        <v>16656000</v>
      </c>
      <c r="J74" s="15" t="s">
        <v>13</v>
      </c>
      <c r="K74" s="3"/>
    </row>
    <row r="75" spans="2:11" ht="15.75" x14ac:dyDescent="0.25">
      <c r="B75" s="2"/>
      <c r="C75" s="13" t="s">
        <v>14</v>
      </c>
      <c r="D75" s="2" t="s">
        <v>47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15</v>
      </c>
      <c r="D76" s="2" t="s">
        <v>16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 x14ac:dyDescent="0.25">
      <c r="B77" s="2"/>
      <c r="C77" s="13" t="s">
        <v>17</v>
      </c>
      <c r="D77" s="2" t="s">
        <v>60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 x14ac:dyDescent="0.25">
      <c r="B78" s="2"/>
      <c r="C78" s="13" t="s">
        <v>18</v>
      </c>
      <c r="D78" s="2" t="s">
        <v>53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 x14ac:dyDescent="0.25">
      <c r="B79" s="2"/>
      <c r="C79" s="13" t="s">
        <v>19</v>
      </c>
      <c r="D79" s="2" t="s">
        <v>54</v>
      </c>
      <c r="E79" s="2"/>
      <c r="F79" s="2"/>
      <c r="G79" s="2"/>
      <c r="H79" s="2"/>
      <c r="I79" s="14">
        <v>0</v>
      </c>
      <c r="J79" s="15" t="s">
        <v>13</v>
      </c>
      <c r="K79" s="3"/>
    </row>
    <row r="80" spans="2:11" ht="15.75" x14ac:dyDescent="0.25">
      <c r="B80" s="2"/>
      <c r="C80" s="13" t="s">
        <v>20</v>
      </c>
      <c r="D80" s="2" t="s">
        <v>21</v>
      </c>
      <c r="E80" s="2"/>
      <c r="F80" s="2"/>
      <c r="G80" s="14">
        <f>SUM(I74:I77)</f>
        <v>16656000</v>
      </c>
      <c r="H80" s="2" t="s">
        <v>22</v>
      </c>
      <c r="I80" s="11">
        <v>416400</v>
      </c>
      <c r="J80" s="15" t="s">
        <v>13</v>
      </c>
      <c r="K80" s="3"/>
    </row>
    <row r="81" spans="2:11" ht="15.75" x14ac:dyDescent="0.25">
      <c r="B81" s="2"/>
      <c r="C81" s="13" t="s">
        <v>23</v>
      </c>
      <c r="D81" s="2" t="s">
        <v>24</v>
      </c>
      <c r="E81" s="2"/>
      <c r="F81" s="2"/>
      <c r="G81" s="14"/>
      <c r="H81" s="2"/>
      <c r="I81" s="11">
        <v>139355</v>
      </c>
      <c r="J81" s="15" t="s">
        <v>13</v>
      </c>
      <c r="K81" s="3"/>
    </row>
    <row r="82" spans="2:11" ht="15.75" x14ac:dyDescent="0.25">
      <c r="B82" s="2"/>
      <c r="C82" s="13" t="s">
        <v>25</v>
      </c>
      <c r="D82" s="2" t="s">
        <v>41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26</v>
      </c>
      <c r="D83" s="2" t="s">
        <v>27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 x14ac:dyDescent="0.25">
      <c r="B84" s="2"/>
      <c r="C84" s="13" t="s">
        <v>28</v>
      </c>
      <c r="D84" s="2" t="s">
        <v>29</v>
      </c>
      <c r="E84" s="2"/>
      <c r="F84" s="2"/>
      <c r="G84" s="14"/>
      <c r="H84" s="2"/>
      <c r="I84" s="11">
        <v>0</v>
      </c>
      <c r="J84" s="15" t="s">
        <v>13</v>
      </c>
      <c r="K84" s="3"/>
    </row>
    <row r="85" spans="2:11" ht="15.75" x14ac:dyDescent="0.25">
      <c r="B85" s="2"/>
      <c r="C85" s="13" t="s">
        <v>30</v>
      </c>
      <c r="D85" s="2" t="s">
        <v>31</v>
      </c>
      <c r="E85" s="2"/>
      <c r="F85" s="2"/>
      <c r="G85" s="14"/>
      <c r="H85" s="2"/>
      <c r="I85" s="11">
        <v>0</v>
      </c>
      <c r="J85" s="15" t="s">
        <v>13</v>
      </c>
      <c r="K85" s="3"/>
    </row>
    <row r="86" spans="2:11" ht="15.75" x14ac:dyDescent="0.25">
      <c r="B86" s="2"/>
      <c r="C86" s="13" t="s">
        <v>32</v>
      </c>
      <c r="D86" s="2" t="s">
        <v>33</v>
      </c>
      <c r="E86" s="2"/>
      <c r="F86" s="2"/>
      <c r="G86" s="2"/>
      <c r="H86" s="2"/>
      <c r="I86" s="16">
        <f>SUM(I74:I85)</f>
        <v>17211755</v>
      </c>
      <c r="J86" s="15" t="s">
        <v>13</v>
      </c>
      <c r="K86" s="3"/>
    </row>
    <row r="87" spans="2:11" ht="15.75" x14ac:dyDescent="0.25">
      <c r="B87" s="2"/>
      <c r="C87" s="13" t="s">
        <v>34</v>
      </c>
      <c r="D87" s="2" t="s">
        <v>35</v>
      </c>
      <c r="E87" s="2"/>
      <c r="F87" s="2"/>
      <c r="G87" s="2"/>
      <c r="H87" s="2"/>
      <c r="I87" s="17">
        <f>+B71-I86</f>
        <v>12788245</v>
      </c>
      <c r="J87" s="15" t="s">
        <v>13</v>
      </c>
      <c r="K87" s="3"/>
    </row>
    <row r="88" spans="2:11" ht="15.75" x14ac:dyDescent="0.25">
      <c r="B88" s="2"/>
      <c r="C88" s="2"/>
      <c r="D88" s="2" t="s">
        <v>61</v>
      </c>
      <c r="E88" s="2"/>
      <c r="F88" s="2"/>
      <c r="G88" s="2"/>
      <c r="H88" s="2"/>
      <c r="I88" s="5"/>
      <c r="J88" s="3"/>
      <c r="K88" s="3"/>
    </row>
    <row r="89" spans="2:11" ht="15.75" x14ac:dyDescent="0.25">
      <c r="B89" s="2"/>
      <c r="C89" s="2"/>
      <c r="D89" s="2" t="s">
        <v>62</v>
      </c>
      <c r="E89" s="2"/>
      <c r="F89" s="2"/>
      <c r="G89" s="2"/>
      <c r="H89" s="2"/>
      <c r="I89" s="2"/>
      <c r="J89" s="3"/>
      <c r="K89" s="3"/>
    </row>
    <row r="90" spans="2:11" ht="15.75" x14ac:dyDescent="0.25">
      <c r="B90" s="2"/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36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 t="s">
        <v>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 t="s">
        <v>63</v>
      </c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18" t="s">
        <v>38</v>
      </c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>
        <v>6000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8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2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5" t="s">
        <v>57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9" t="s">
        <v>39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/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 x14ac:dyDescent="0.25">
      <c r="B108" s="19"/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 x14ac:dyDescent="0.25">
      <c r="B109" s="20" t="s">
        <v>40</v>
      </c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 x14ac:dyDescent="0.25">
      <c r="B110" s="2" t="s">
        <v>48</v>
      </c>
      <c r="C110" s="3"/>
      <c r="D110" s="3"/>
      <c r="E110" s="3"/>
      <c r="F110" s="3"/>
      <c r="G110" s="3"/>
      <c r="H110" s="3"/>
      <c r="I110" s="3"/>
      <c r="J110" s="3"/>
      <c r="K110" s="3"/>
    </row>
    <row r="112" spans="2:11" ht="19.5" x14ac:dyDescent="0.3">
      <c r="B112" s="60" t="s">
        <v>0</v>
      </c>
      <c r="C112" s="60"/>
      <c r="D112" s="60"/>
      <c r="E112" s="60"/>
      <c r="F112" s="60"/>
      <c r="G112" s="60"/>
      <c r="H112" s="60"/>
      <c r="I112" s="60"/>
      <c r="J112" s="3"/>
      <c r="K112" s="3"/>
    </row>
    <row r="113" spans="2:11" ht="15.75" x14ac:dyDescent="0.25">
      <c r="B113" s="12"/>
      <c r="C113" s="12"/>
      <c r="D113" s="12"/>
      <c r="E113" s="12"/>
      <c r="F113" s="12"/>
      <c r="G113" s="12"/>
      <c r="H113" s="12"/>
      <c r="I113" s="12"/>
      <c r="J113" s="3"/>
      <c r="K113" s="3"/>
    </row>
    <row r="114" spans="2:11" ht="15.75" x14ac:dyDescent="0.2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 t="s">
        <v>1</v>
      </c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 t="s">
        <v>2</v>
      </c>
      <c r="D119" s="2" t="s">
        <v>3</v>
      </c>
      <c r="E119" s="24" t="s">
        <v>64</v>
      </c>
      <c r="G119" s="2"/>
      <c r="H119" s="2"/>
      <c r="I119" s="2"/>
      <c r="J119" s="3"/>
      <c r="K119" s="3"/>
    </row>
    <row r="120" spans="2:11" ht="15.75" x14ac:dyDescent="0.25">
      <c r="B120" s="2"/>
      <c r="C120" s="2" t="s">
        <v>4</v>
      </c>
      <c r="D120" s="2" t="s">
        <v>3</v>
      </c>
      <c r="E120" s="1" t="s">
        <v>65</v>
      </c>
      <c r="F120" s="5"/>
      <c r="G120" s="2"/>
      <c r="H120" s="2"/>
      <c r="I120" s="2"/>
      <c r="J120" s="3"/>
      <c r="K120" s="3"/>
    </row>
    <row r="121" spans="2:11" ht="15.75" x14ac:dyDescent="0.25">
      <c r="B121" s="2"/>
      <c r="C121" s="22" t="s">
        <v>42</v>
      </c>
      <c r="D121" s="22" t="s">
        <v>3</v>
      </c>
      <c r="E121" s="23" t="s">
        <v>66</v>
      </c>
      <c r="F121" s="21"/>
      <c r="G121" s="2"/>
      <c r="H121" s="2"/>
      <c r="I121" s="2"/>
      <c r="J121" s="3"/>
      <c r="K121" s="3"/>
    </row>
    <row r="122" spans="2:11" ht="15.75" x14ac:dyDescent="0.25">
      <c r="B122" s="2"/>
      <c r="C122" s="2"/>
      <c r="D122" s="2"/>
      <c r="E122" s="1"/>
      <c r="F122" s="2"/>
      <c r="G122" s="2"/>
      <c r="H122" s="2"/>
      <c r="I122" s="2"/>
      <c r="J122" s="3"/>
      <c r="K122" s="3"/>
    </row>
    <row r="123" spans="2:11" ht="15.75" x14ac:dyDescent="0.25">
      <c r="B123" s="6" t="s">
        <v>5</v>
      </c>
      <c r="C123" s="6"/>
      <c r="D123" s="6"/>
      <c r="E123" s="6"/>
      <c r="F123" s="6"/>
      <c r="G123" s="6"/>
      <c r="H123" s="6"/>
      <c r="I123" s="6"/>
      <c r="J123" s="3"/>
      <c r="K123" s="3"/>
    </row>
    <row r="124" spans="2:11" ht="15.75" x14ac:dyDescent="0.25">
      <c r="B124" s="7">
        <f>30000000</f>
        <v>30000000</v>
      </c>
      <c r="C124" s="2" t="s">
        <v>6</v>
      </c>
      <c r="D124" s="2"/>
      <c r="E124" s="2"/>
      <c r="F124" s="8">
        <f>(B124/H124)+(B124*1.2%)</f>
        <v>1193333.3333333335</v>
      </c>
      <c r="G124" s="4" t="s">
        <v>7</v>
      </c>
      <c r="H124" s="2">
        <v>36</v>
      </c>
      <c r="I124" s="2" t="s">
        <v>8</v>
      </c>
      <c r="J124" s="3"/>
      <c r="K124" s="3"/>
    </row>
    <row r="125" spans="2:11" ht="15.75" x14ac:dyDescent="0.25">
      <c r="B125" s="6" t="s">
        <v>9</v>
      </c>
      <c r="C125" s="6"/>
      <c r="D125" s="6"/>
      <c r="E125" s="6"/>
      <c r="F125" s="9"/>
      <c r="G125" s="6"/>
      <c r="H125" s="6"/>
      <c r="I125" s="6"/>
      <c r="J125" s="3"/>
      <c r="K125" s="3"/>
    </row>
    <row r="126" spans="2:11" ht="15.75" x14ac:dyDescent="0.2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 x14ac:dyDescent="0.2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11579932</v>
      </c>
      <c r="J127" s="15" t="s">
        <v>13</v>
      </c>
      <c r="K127" s="3"/>
    </row>
    <row r="128" spans="2:11" ht="15.75" x14ac:dyDescent="0.25">
      <c r="B128" s="2"/>
      <c r="C128" s="13" t="s">
        <v>14</v>
      </c>
      <c r="D128" s="2" t="s">
        <v>47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17</v>
      </c>
      <c r="D130" s="2" t="s">
        <v>60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18</v>
      </c>
      <c r="D131" s="2" t="s">
        <v>53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19</v>
      </c>
      <c r="D132" s="2" t="s">
        <v>54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20</v>
      </c>
      <c r="D133" s="2" t="s">
        <v>21</v>
      </c>
      <c r="E133" s="2"/>
      <c r="F133" s="2"/>
      <c r="G133" s="14">
        <f>SUM(I127:I130)</f>
        <v>11579932</v>
      </c>
      <c r="H133" s="2" t="s">
        <v>22</v>
      </c>
      <c r="I133" s="11">
        <v>289498</v>
      </c>
      <c r="J133" s="15" t="s">
        <v>13</v>
      </c>
      <c r="K133" s="3"/>
    </row>
    <row r="134" spans="2:11" ht="15.75" x14ac:dyDescent="0.25">
      <c r="B134" s="2"/>
      <c r="C134" s="13" t="s">
        <v>23</v>
      </c>
      <c r="D134" s="2" t="s">
        <v>24</v>
      </c>
      <c r="E134" s="2"/>
      <c r="F134" s="2"/>
      <c r="G134" s="14"/>
      <c r="H134" s="2"/>
      <c r="I134" s="11">
        <v>193534</v>
      </c>
      <c r="J134" s="15" t="s">
        <v>13</v>
      </c>
      <c r="K134" s="3"/>
    </row>
    <row r="135" spans="2:11" ht="15.75" x14ac:dyDescent="0.2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 x14ac:dyDescent="0.2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12062964</v>
      </c>
      <c r="J139" s="15" t="s">
        <v>13</v>
      </c>
      <c r="K139" s="3"/>
    </row>
    <row r="140" spans="2:11" ht="15.75" x14ac:dyDescent="0.2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+B124-I139</f>
        <v>17937036</v>
      </c>
      <c r="J140" s="15" t="s">
        <v>13</v>
      </c>
      <c r="K140" s="3"/>
    </row>
    <row r="141" spans="2:11" ht="15.75" x14ac:dyDescent="0.25">
      <c r="B141" s="2"/>
      <c r="C141" s="2"/>
      <c r="D141" s="2" t="s">
        <v>61</v>
      </c>
      <c r="E141" s="2"/>
      <c r="F141" s="2"/>
      <c r="G141" s="2"/>
      <c r="H141" s="2"/>
      <c r="I141" s="5"/>
      <c r="J141" s="3"/>
      <c r="K141" s="3"/>
    </row>
    <row r="142" spans="2:11" ht="15.75" x14ac:dyDescent="0.25">
      <c r="B142" s="2"/>
      <c r="C142" s="2"/>
      <c r="D142" s="2" t="s">
        <v>67</v>
      </c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 t="s">
        <v>63</v>
      </c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18" t="s">
        <v>38</v>
      </c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18">
        <v>6000</v>
      </c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5" t="s">
        <v>64</v>
      </c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19" t="s">
        <v>39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9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 x14ac:dyDescent="0.25">
      <c r="B161" s="19"/>
      <c r="C161" s="2"/>
      <c r="D161" s="2"/>
      <c r="E161" s="2"/>
      <c r="F161" s="2"/>
      <c r="G161" s="2"/>
      <c r="H161" s="2"/>
      <c r="I161" s="2"/>
      <c r="J161" s="3"/>
      <c r="K161" s="3"/>
    </row>
    <row r="162" spans="2:11" ht="15.75" x14ac:dyDescent="0.25">
      <c r="B162" s="20" t="s">
        <v>40</v>
      </c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" t="s">
        <v>48</v>
      </c>
      <c r="C163" s="3"/>
      <c r="D163" s="3"/>
      <c r="E163" s="3"/>
      <c r="F163" s="3"/>
      <c r="G163" s="3"/>
      <c r="H163" s="3"/>
      <c r="I163" s="3"/>
      <c r="J163" s="3"/>
      <c r="K163" s="3"/>
    </row>
    <row r="165" spans="2:11" ht="19.5" x14ac:dyDescent="0.3">
      <c r="B165" s="60" t="s">
        <v>0</v>
      </c>
      <c r="C165" s="60"/>
      <c r="D165" s="60"/>
      <c r="E165" s="60"/>
      <c r="F165" s="60"/>
      <c r="G165" s="60"/>
      <c r="H165" s="60"/>
      <c r="I165" s="60"/>
      <c r="J165" s="3"/>
      <c r="K165" s="3"/>
    </row>
    <row r="166" spans="2:11" ht="15.75" x14ac:dyDescent="0.2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 t="s">
        <v>2</v>
      </c>
      <c r="D172" s="2" t="s">
        <v>3</v>
      </c>
      <c r="E172" s="24" t="s">
        <v>68</v>
      </c>
      <c r="G172" s="2"/>
      <c r="H172" s="2"/>
      <c r="I172" s="2"/>
      <c r="J172" s="3"/>
      <c r="K172" s="3"/>
    </row>
    <row r="173" spans="2:11" ht="15.75" x14ac:dyDescent="0.25">
      <c r="B173" s="2"/>
      <c r="C173" s="2" t="s">
        <v>4</v>
      </c>
      <c r="D173" s="2" t="s">
        <v>3</v>
      </c>
      <c r="E173" s="1" t="s">
        <v>69</v>
      </c>
      <c r="F173" s="5"/>
      <c r="G173" s="2"/>
      <c r="H173" s="2"/>
      <c r="I173" s="2"/>
      <c r="J173" s="3"/>
      <c r="K173" s="3"/>
    </row>
    <row r="174" spans="2:11" ht="15.75" x14ac:dyDescent="0.25">
      <c r="B174" s="2"/>
      <c r="C174" s="22" t="s">
        <v>42</v>
      </c>
      <c r="D174" s="22" t="s">
        <v>3</v>
      </c>
      <c r="E174" s="23" t="s">
        <v>70</v>
      </c>
      <c r="F174" s="21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 x14ac:dyDescent="0.2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 x14ac:dyDescent="0.25">
      <c r="B177" s="7">
        <f>I192+10000000</f>
        <v>43317813</v>
      </c>
      <c r="C177" s="2" t="s">
        <v>6</v>
      </c>
      <c r="D177" s="2"/>
      <c r="E177" s="2"/>
      <c r="F177" s="8">
        <f>(B177/H177)+(B177*1.2%)</f>
        <v>1723086.3393333333</v>
      </c>
      <c r="G177" s="4" t="s">
        <v>7</v>
      </c>
      <c r="H177" s="2">
        <v>36</v>
      </c>
      <c r="I177" s="2" t="s">
        <v>8</v>
      </c>
      <c r="J177" s="3"/>
      <c r="K177" s="3"/>
    </row>
    <row r="178" spans="2:11" ht="15.75" x14ac:dyDescent="0.2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 x14ac:dyDescent="0.2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 x14ac:dyDescent="0.2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 x14ac:dyDescent="0.25">
      <c r="B181" s="2"/>
      <c r="C181" s="13" t="s">
        <v>14</v>
      </c>
      <c r="D181" s="2" t="s">
        <v>47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 x14ac:dyDescent="0.25">
      <c r="B182" s="2"/>
      <c r="C182" s="13" t="s">
        <v>15</v>
      </c>
      <c r="D182" s="2" t="s">
        <v>16</v>
      </c>
      <c r="E182" s="2"/>
      <c r="F182" s="2"/>
      <c r="G182" s="2"/>
      <c r="H182" s="2"/>
      <c r="I182" s="14">
        <f>33325000-1112500</f>
        <v>32212500</v>
      </c>
      <c r="J182" s="15" t="s">
        <v>13</v>
      </c>
      <c r="K182" s="3"/>
    </row>
    <row r="183" spans="2:11" ht="15.75" x14ac:dyDescent="0.25">
      <c r="B183" s="2"/>
      <c r="C183" s="13" t="s">
        <v>17</v>
      </c>
      <c r="D183" s="2" t="s">
        <v>71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18</v>
      </c>
      <c r="D184" s="2" t="s">
        <v>53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19</v>
      </c>
      <c r="D185" s="2" t="s">
        <v>54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20</v>
      </c>
      <c r="D186" s="2" t="s">
        <v>21</v>
      </c>
      <c r="E186" s="2"/>
      <c r="F186" s="2"/>
      <c r="G186" s="14">
        <f>SUM(I180:I183)</f>
        <v>32212500</v>
      </c>
      <c r="H186" s="2" t="s">
        <v>22</v>
      </c>
      <c r="I186" s="11">
        <v>805313</v>
      </c>
      <c r="J186" s="15" t="s">
        <v>13</v>
      </c>
      <c r="K186" s="3"/>
    </row>
    <row r="187" spans="2:11" ht="15.75" x14ac:dyDescent="0.2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0</v>
      </c>
      <c r="J187" s="15" t="s">
        <v>13</v>
      </c>
      <c r="K187" s="3"/>
    </row>
    <row r="188" spans="2:11" ht="15.75" x14ac:dyDescent="0.2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 x14ac:dyDescent="0.2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 x14ac:dyDescent="0.2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100000</v>
      </c>
      <c r="J190" s="15" t="s">
        <v>13</v>
      </c>
      <c r="K190" s="3"/>
    </row>
    <row r="191" spans="2:11" ht="15.75" x14ac:dyDescent="0.2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200000</v>
      </c>
      <c r="J191" s="15" t="s">
        <v>13</v>
      </c>
      <c r="K191" s="3"/>
    </row>
    <row r="192" spans="2:11" ht="15.75" x14ac:dyDescent="0.2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33317813</v>
      </c>
      <c r="J192" s="15" t="s">
        <v>13</v>
      </c>
      <c r="K192" s="3"/>
    </row>
    <row r="193" spans="2:11" ht="15.75" x14ac:dyDescent="0.2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10000000</v>
      </c>
      <c r="J193" s="15" t="s">
        <v>13</v>
      </c>
      <c r="K193" s="3"/>
    </row>
    <row r="194" spans="2:11" ht="15.75" x14ac:dyDescent="0.2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 x14ac:dyDescent="0.25">
      <c r="B195" s="2"/>
      <c r="C195" s="2"/>
      <c r="D195" s="2" t="s">
        <v>72</v>
      </c>
      <c r="E195" s="2"/>
      <c r="F195" s="2"/>
      <c r="G195" s="2"/>
      <c r="H195" s="2"/>
      <c r="I195" s="2"/>
      <c r="J195" s="3"/>
      <c r="K195" s="3"/>
    </row>
    <row r="196" spans="2:11" ht="15.75" x14ac:dyDescent="0.2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 x14ac:dyDescent="0.2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 t="s">
        <v>106</v>
      </c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18" t="s">
        <v>38</v>
      </c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18">
        <v>6000</v>
      </c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18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5" t="s">
        <v>68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19" t="s">
        <v>39</v>
      </c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9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 x14ac:dyDescent="0.25">
      <c r="B214" s="19"/>
      <c r="C214" s="2"/>
      <c r="D214" s="2"/>
      <c r="E214" s="2"/>
      <c r="F214" s="2"/>
      <c r="G214" s="2"/>
      <c r="H214" s="2"/>
      <c r="I214" s="2"/>
      <c r="J214" s="3"/>
      <c r="K214" s="3"/>
    </row>
    <row r="215" spans="2:11" ht="15.75" x14ac:dyDescent="0.25">
      <c r="B215" s="20" t="s">
        <v>40</v>
      </c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" t="s">
        <v>121</v>
      </c>
      <c r="C216" s="3"/>
      <c r="D216" s="3"/>
      <c r="E216" s="3"/>
      <c r="F216" s="3"/>
      <c r="G216" s="3"/>
      <c r="H216" s="3"/>
      <c r="I216" s="3"/>
      <c r="J216" s="3"/>
      <c r="K216" s="3"/>
    </row>
    <row r="218" spans="2:11" ht="19.5" x14ac:dyDescent="0.3">
      <c r="B218" s="60" t="s">
        <v>0</v>
      </c>
      <c r="C218" s="60"/>
      <c r="D218" s="60"/>
      <c r="E218" s="60"/>
      <c r="F218" s="60"/>
      <c r="G218" s="60"/>
      <c r="H218" s="60"/>
      <c r="I218" s="60"/>
      <c r="J218" s="3"/>
      <c r="K218" s="3"/>
    </row>
    <row r="219" spans="2:11" ht="15.75" x14ac:dyDescent="0.25">
      <c r="B219" s="12"/>
      <c r="C219" s="12"/>
      <c r="D219" s="12"/>
      <c r="E219" s="12"/>
      <c r="F219" s="12"/>
      <c r="G219" s="12"/>
      <c r="H219" s="12"/>
      <c r="I219" s="1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 t="s">
        <v>1</v>
      </c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/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 x14ac:dyDescent="0.25">
      <c r="B225" s="2"/>
      <c r="C225" s="2" t="s">
        <v>2</v>
      </c>
      <c r="D225" s="2" t="s">
        <v>3</v>
      </c>
      <c r="E225" s="24" t="s">
        <v>73</v>
      </c>
      <c r="G225" s="2"/>
      <c r="H225" s="2"/>
      <c r="I225" s="2"/>
      <c r="J225" s="3"/>
      <c r="K225" s="3"/>
    </row>
    <row r="226" spans="2:11" ht="15.75" x14ac:dyDescent="0.25">
      <c r="B226" s="2"/>
      <c r="C226" s="2" t="s">
        <v>4</v>
      </c>
      <c r="D226" s="2" t="s">
        <v>3</v>
      </c>
      <c r="E226" s="1" t="s">
        <v>74</v>
      </c>
      <c r="F226" s="5"/>
      <c r="G226" s="2"/>
      <c r="H226" s="2"/>
      <c r="I226" s="2"/>
      <c r="J226" s="3"/>
      <c r="K226" s="3"/>
    </row>
    <row r="227" spans="2:11" ht="15.75" x14ac:dyDescent="0.25">
      <c r="B227" s="2"/>
      <c r="C227" s="22" t="s">
        <v>42</v>
      </c>
      <c r="D227" s="22" t="s">
        <v>3</v>
      </c>
      <c r="E227" s="23" t="s">
        <v>75</v>
      </c>
      <c r="F227" s="21"/>
      <c r="G227" s="2"/>
      <c r="H227" s="2"/>
      <c r="I227" s="2"/>
      <c r="J227" s="3"/>
      <c r="K227" s="3"/>
    </row>
    <row r="228" spans="2:11" ht="15.75" x14ac:dyDescent="0.25">
      <c r="B228" s="2"/>
      <c r="C228" s="2"/>
      <c r="D228" s="2"/>
      <c r="E228" s="1"/>
      <c r="F228" s="2"/>
      <c r="G228" s="2"/>
      <c r="H228" s="2"/>
      <c r="I228" s="2"/>
      <c r="J228" s="3"/>
      <c r="K228" s="3"/>
    </row>
    <row r="229" spans="2:11" ht="15.75" x14ac:dyDescent="0.25">
      <c r="B229" s="6" t="s">
        <v>5</v>
      </c>
      <c r="C229" s="6"/>
      <c r="D229" s="6"/>
      <c r="E229" s="6"/>
      <c r="F229" s="6"/>
      <c r="G229" s="6"/>
      <c r="H229" s="6"/>
      <c r="I229" s="6"/>
      <c r="J229" s="3"/>
      <c r="K229" s="3"/>
    </row>
    <row r="230" spans="2:11" ht="15.75" x14ac:dyDescent="0.25">
      <c r="B230" s="7">
        <f>30000000</f>
        <v>30000000</v>
      </c>
      <c r="C230" s="2" t="s">
        <v>6</v>
      </c>
      <c r="D230" s="2"/>
      <c r="E230" s="2"/>
      <c r="F230" s="8">
        <f>(B230/H230)+(B230*1.2%)</f>
        <v>1193333.3333333335</v>
      </c>
      <c r="G230" s="4" t="s">
        <v>7</v>
      </c>
      <c r="H230" s="2">
        <v>36</v>
      </c>
      <c r="I230" s="2" t="s">
        <v>8</v>
      </c>
      <c r="J230" s="3"/>
      <c r="K230" s="3"/>
    </row>
    <row r="231" spans="2:11" ht="15.75" x14ac:dyDescent="0.25">
      <c r="B231" s="6" t="s">
        <v>9</v>
      </c>
      <c r="C231" s="6"/>
      <c r="D231" s="6"/>
      <c r="E231" s="6"/>
      <c r="F231" s="9"/>
      <c r="G231" s="6"/>
      <c r="H231" s="6"/>
      <c r="I231" s="6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10" t="s">
        <v>10</v>
      </c>
    </row>
    <row r="233" spans="2:11" ht="15.75" x14ac:dyDescent="0.25">
      <c r="B233" s="2"/>
      <c r="C233" s="13" t="s">
        <v>11</v>
      </c>
      <c r="D233" s="2" t="s">
        <v>12</v>
      </c>
      <c r="E233" s="2"/>
      <c r="F233" s="2"/>
      <c r="G233" s="2"/>
      <c r="H233" s="2"/>
      <c r="I233" s="14">
        <v>6664800</v>
      </c>
      <c r="J233" s="15" t="s">
        <v>13</v>
      </c>
      <c r="K233" s="3"/>
    </row>
    <row r="234" spans="2:11" ht="15.75" x14ac:dyDescent="0.25">
      <c r="B234" s="2"/>
      <c r="C234" s="13" t="s">
        <v>14</v>
      </c>
      <c r="D234" s="2" t="s">
        <v>47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 x14ac:dyDescent="0.25">
      <c r="B235" s="2"/>
      <c r="C235" s="13" t="s">
        <v>15</v>
      </c>
      <c r="D235" s="2" t="s">
        <v>16</v>
      </c>
      <c r="E235" s="2"/>
      <c r="F235" s="2"/>
      <c r="G235" s="2"/>
      <c r="H235" s="2"/>
      <c r="I235" s="14">
        <v>0</v>
      </c>
      <c r="J235" s="15" t="s">
        <v>13</v>
      </c>
      <c r="K235" s="3"/>
    </row>
    <row r="236" spans="2:11" ht="15.75" x14ac:dyDescent="0.25">
      <c r="B236" s="2"/>
      <c r="C236" s="13" t="s">
        <v>17</v>
      </c>
      <c r="D236" s="2" t="s">
        <v>60</v>
      </c>
      <c r="E236" s="2"/>
      <c r="F236" s="2"/>
      <c r="G236" s="2"/>
      <c r="H236" s="2"/>
      <c r="I236" s="14">
        <v>0</v>
      </c>
      <c r="J236" s="15" t="s">
        <v>13</v>
      </c>
      <c r="K236" s="3"/>
    </row>
    <row r="237" spans="2:11" ht="15.75" x14ac:dyDescent="0.25">
      <c r="B237" s="2"/>
      <c r="C237" s="13" t="s">
        <v>18</v>
      </c>
      <c r="D237" s="2" t="s">
        <v>53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 x14ac:dyDescent="0.25">
      <c r="B238" s="2"/>
      <c r="C238" s="13" t="s">
        <v>19</v>
      </c>
      <c r="D238" s="2" t="s">
        <v>54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 x14ac:dyDescent="0.25">
      <c r="B239" s="2"/>
      <c r="C239" s="13" t="s">
        <v>20</v>
      </c>
      <c r="D239" s="2" t="s">
        <v>21</v>
      </c>
      <c r="E239" s="2"/>
      <c r="F239" s="2"/>
      <c r="G239" s="14">
        <f>SUM(I233:I236)</f>
        <v>6664800</v>
      </c>
      <c r="H239" s="2" t="s">
        <v>22</v>
      </c>
      <c r="I239" s="11">
        <v>166620</v>
      </c>
      <c r="J239" s="15" t="s">
        <v>13</v>
      </c>
      <c r="K239" s="3"/>
    </row>
    <row r="240" spans="2:11" ht="15.75" x14ac:dyDescent="0.25">
      <c r="B240" s="2"/>
      <c r="C240" s="13" t="s">
        <v>23</v>
      </c>
      <c r="D240" s="2" t="s">
        <v>24</v>
      </c>
      <c r="E240" s="2"/>
      <c r="F240" s="2"/>
      <c r="G240" s="14"/>
      <c r="H240" s="2"/>
      <c r="I240" s="11">
        <v>255484</v>
      </c>
      <c r="J240" s="15" t="s">
        <v>13</v>
      </c>
      <c r="K240" s="3"/>
    </row>
    <row r="241" spans="2:11" ht="15.75" x14ac:dyDescent="0.25">
      <c r="B241" s="2"/>
      <c r="C241" s="13" t="s">
        <v>25</v>
      </c>
      <c r="D241" s="2" t="s">
        <v>41</v>
      </c>
      <c r="E241" s="2"/>
      <c r="F241" s="2"/>
      <c r="G241" s="14"/>
      <c r="H241" s="2"/>
      <c r="I241" s="11">
        <v>0</v>
      </c>
      <c r="J241" s="15" t="s">
        <v>13</v>
      </c>
      <c r="K241" s="3"/>
    </row>
    <row r="242" spans="2:11" ht="15.75" x14ac:dyDescent="0.25">
      <c r="B242" s="2"/>
      <c r="C242" s="13" t="s">
        <v>26</v>
      </c>
      <c r="D242" s="2" t="s">
        <v>27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 x14ac:dyDescent="0.25">
      <c r="B243" s="2"/>
      <c r="C243" s="13" t="s">
        <v>28</v>
      </c>
      <c r="D243" s="2" t="s">
        <v>29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 x14ac:dyDescent="0.25">
      <c r="B244" s="2"/>
      <c r="C244" s="13" t="s">
        <v>30</v>
      </c>
      <c r="D244" s="2" t="s">
        <v>31</v>
      </c>
      <c r="E244" s="2"/>
      <c r="F244" s="2"/>
      <c r="G244" s="14"/>
      <c r="H244" s="2"/>
      <c r="I244" s="11">
        <v>0</v>
      </c>
      <c r="J244" s="15" t="s">
        <v>13</v>
      </c>
      <c r="K244" s="3"/>
    </row>
    <row r="245" spans="2:11" ht="15.75" x14ac:dyDescent="0.25">
      <c r="B245" s="2"/>
      <c r="C245" s="13" t="s">
        <v>32</v>
      </c>
      <c r="D245" s="2" t="s">
        <v>33</v>
      </c>
      <c r="E245" s="2"/>
      <c r="F245" s="2"/>
      <c r="G245" s="2"/>
      <c r="H245" s="2"/>
      <c r="I245" s="16">
        <f>SUM(I233:I244)</f>
        <v>7086904</v>
      </c>
      <c r="J245" s="15" t="s">
        <v>13</v>
      </c>
      <c r="K245" s="3"/>
    </row>
    <row r="246" spans="2:11" ht="15.75" x14ac:dyDescent="0.25">
      <c r="B246" s="2"/>
      <c r="C246" s="13" t="s">
        <v>34</v>
      </c>
      <c r="D246" s="2" t="s">
        <v>35</v>
      </c>
      <c r="E246" s="2"/>
      <c r="F246" s="2"/>
      <c r="G246" s="2"/>
      <c r="H246" s="2"/>
      <c r="I246" s="17">
        <f>+B230-I245</f>
        <v>22913096</v>
      </c>
      <c r="J246" s="15" t="s">
        <v>13</v>
      </c>
      <c r="K246" s="3"/>
    </row>
    <row r="247" spans="2:11" ht="15.75" x14ac:dyDescent="0.25">
      <c r="B247" s="2"/>
      <c r="C247" s="2"/>
      <c r="D247" s="2" t="s">
        <v>61</v>
      </c>
      <c r="E247" s="2"/>
      <c r="F247" s="2"/>
      <c r="G247" s="2"/>
      <c r="H247" s="2"/>
      <c r="I247" s="5"/>
      <c r="J247" s="3"/>
      <c r="K247" s="3"/>
    </row>
    <row r="248" spans="2:11" ht="15.75" x14ac:dyDescent="0.25">
      <c r="B248" s="2"/>
      <c r="C248" s="2"/>
      <c r="D248" s="2" t="s">
        <v>76</v>
      </c>
      <c r="E248" s="2"/>
      <c r="F248" s="2"/>
      <c r="G248" s="2"/>
      <c r="H248" s="2"/>
      <c r="I248" s="2"/>
      <c r="J248" s="3"/>
      <c r="K248" s="3"/>
    </row>
    <row r="249" spans="2:11" ht="15.75" x14ac:dyDescent="0.25">
      <c r="B249" s="2"/>
      <c r="C249" s="2"/>
      <c r="D249" s="2"/>
      <c r="E249" s="2"/>
      <c r="F249" s="2"/>
      <c r="G249" s="2"/>
      <c r="H249" s="2"/>
      <c r="I249" s="2"/>
      <c r="J249" s="3"/>
      <c r="K249" s="3"/>
    </row>
    <row r="250" spans="2:11" ht="15.75" x14ac:dyDescent="0.25">
      <c r="B250" s="2" t="s">
        <v>36</v>
      </c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 x14ac:dyDescent="0.25">
      <c r="B251" s="2" t="s">
        <v>37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 x14ac:dyDescent="0.25">
      <c r="B252" s="2"/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 x14ac:dyDescent="0.2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 x14ac:dyDescent="0.25">
      <c r="B254" s="2"/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2"/>
      <c r="C255" s="2"/>
      <c r="D255" s="2"/>
      <c r="E255" s="2"/>
      <c r="F255" s="2"/>
      <c r="G255" s="2"/>
      <c r="H255" s="2" t="s">
        <v>77</v>
      </c>
      <c r="I255" s="2"/>
      <c r="J255" s="3"/>
      <c r="K255" s="3"/>
    </row>
    <row r="256" spans="2:11" ht="15.75" x14ac:dyDescent="0.25">
      <c r="B256" s="2"/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18" t="s">
        <v>38</v>
      </c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18">
        <v>6000</v>
      </c>
      <c r="I260" s="2"/>
      <c r="J260" s="3"/>
      <c r="K260" s="3"/>
    </row>
    <row r="261" spans="2:11" ht="15.75" x14ac:dyDescent="0.25">
      <c r="B261" s="2"/>
      <c r="C261" s="2"/>
      <c r="D261" s="2"/>
      <c r="E261" s="2"/>
      <c r="F261" s="2"/>
      <c r="G261" s="2"/>
      <c r="H261" s="18"/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5" t="s">
        <v>73</v>
      </c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19" t="s">
        <v>39</v>
      </c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19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19"/>
      <c r="I266" s="2"/>
      <c r="J266" s="3"/>
      <c r="K266" s="3"/>
    </row>
    <row r="267" spans="2:11" ht="15.75" x14ac:dyDescent="0.25">
      <c r="B267" s="19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0" t="s">
        <v>40</v>
      </c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 t="s">
        <v>48</v>
      </c>
      <c r="C269" s="3"/>
      <c r="D269" s="3"/>
      <c r="E269" s="3"/>
      <c r="F269" s="3"/>
      <c r="G269" s="3"/>
      <c r="H269" s="3"/>
      <c r="I269" s="3"/>
      <c r="J269" s="3"/>
      <c r="K269" s="3"/>
    </row>
    <row r="271" spans="2:11" ht="19.5" x14ac:dyDescent="0.3">
      <c r="B271" s="60" t="s">
        <v>0</v>
      </c>
      <c r="C271" s="60"/>
      <c r="D271" s="60"/>
      <c r="E271" s="60"/>
      <c r="F271" s="60"/>
      <c r="G271" s="60"/>
      <c r="H271" s="60"/>
      <c r="I271" s="60"/>
      <c r="J271" s="3"/>
      <c r="K271" s="3"/>
    </row>
    <row r="272" spans="2:11" ht="15.75" x14ac:dyDescent="0.25">
      <c r="B272" s="12"/>
      <c r="C272" s="12"/>
      <c r="D272" s="12"/>
      <c r="E272" s="12"/>
      <c r="F272" s="12"/>
      <c r="G272" s="12"/>
      <c r="H272" s="12"/>
      <c r="I272" s="1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 t="s">
        <v>1</v>
      </c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2"/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2"/>
      <c r="I277" s="2"/>
      <c r="J277" s="3"/>
      <c r="K277" s="3"/>
    </row>
    <row r="278" spans="2:11" ht="15.75" x14ac:dyDescent="0.25">
      <c r="B278" s="2"/>
      <c r="C278" s="2" t="s">
        <v>2</v>
      </c>
      <c r="D278" s="2" t="s">
        <v>3</v>
      </c>
      <c r="E278" s="24" t="s">
        <v>78</v>
      </c>
      <c r="G278" s="2"/>
      <c r="H278" s="2"/>
      <c r="I278" s="2"/>
      <c r="J278" s="3"/>
      <c r="K278" s="3"/>
    </row>
    <row r="279" spans="2:11" ht="15.75" x14ac:dyDescent="0.25">
      <c r="B279" s="2"/>
      <c r="C279" s="2" t="s">
        <v>4</v>
      </c>
      <c r="D279" s="2" t="s">
        <v>3</v>
      </c>
      <c r="E279" s="1" t="s">
        <v>79</v>
      </c>
      <c r="F279" s="5"/>
      <c r="G279" s="2"/>
      <c r="H279" s="2"/>
      <c r="I279" s="2"/>
      <c r="J279" s="3"/>
      <c r="K279" s="3"/>
    </row>
    <row r="280" spans="2:11" ht="15.75" x14ac:dyDescent="0.25">
      <c r="B280" s="2"/>
      <c r="C280" s="22" t="s">
        <v>42</v>
      </c>
      <c r="D280" s="22" t="s">
        <v>3</v>
      </c>
      <c r="E280" s="23" t="s">
        <v>80</v>
      </c>
      <c r="F280" s="21"/>
      <c r="G280" s="2"/>
      <c r="H280" s="2"/>
      <c r="I280" s="2"/>
      <c r="J280" s="3"/>
      <c r="K280" s="3"/>
    </row>
    <row r="281" spans="2:11" ht="15.75" x14ac:dyDescent="0.25">
      <c r="B281" s="2"/>
      <c r="C281" s="2"/>
      <c r="D281" s="2"/>
      <c r="E281" s="1"/>
      <c r="F281" s="2"/>
      <c r="G281" s="2"/>
      <c r="H281" s="2"/>
      <c r="I281" s="2"/>
      <c r="J281" s="3"/>
      <c r="K281" s="3"/>
    </row>
    <row r="282" spans="2:11" ht="15.75" x14ac:dyDescent="0.25">
      <c r="B282" s="6" t="s">
        <v>5</v>
      </c>
      <c r="C282" s="6"/>
      <c r="D282" s="6"/>
      <c r="E282" s="6"/>
      <c r="F282" s="6"/>
      <c r="G282" s="6"/>
      <c r="H282" s="6"/>
      <c r="I282" s="6"/>
      <c r="J282" s="3"/>
      <c r="K282" s="3"/>
    </row>
    <row r="283" spans="2:11" ht="15.75" x14ac:dyDescent="0.25">
      <c r="B283" s="7">
        <f>30000000</f>
        <v>30000000</v>
      </c>
      <c r="C283" s="2" t="s">
        <v>6</v>
      </c>
      <c r="D283" s="2"/>
      <c r="E283" s="2"/>
      <c r="F283" s="8">
        <f>(B283/H283)+(B283*1.2%)</f>
        <v>1193333.3333333335</v>
      </c>
      <c r="G283" s="4" t="s">
        <v>7</v>
      </c>
      <c r="H283" s="2">
        <v>36</v>
      </c>
      <c r="I283" s="2" t="s">
        <v>8</v>
      </c>
      <c r="J283" s="3"/>
      <c r="K283" s="3"/>
    </row>
    <row r="284" spans="2:11" ht="15.75" x14ac:dyDescent="0.25">
      <c r="B284" s="6" t="s">
        <v>9</v>
      </c>
      <c r="C284" s="6"/>
      <c r="D284" s="6"/>
      <c r="E284" s="6"/>
      <c r="F284" s="9"/>
      <c r="G284" s="6"/>
      <c r="H284" s="6"/>
      <c r="I284" s="6"/>
      <c r="J284" s="3"/>
      <c r="K284" s="3"/>
    </row>
    <row r="285" spans="2:11" ht="15.75" x14ac:dyDescent="0.25">
      <c r="B285" s="2"/>
      <c r="C285" s="2"/>
      <c r="D285" s="2"/>
      <c r="E285" s="2"/>
      <c r="F285" s="2"/>
      <c r="G285" s="2"/>
      <c r="H285" s="2"/>
      <c r="I285" s="2"/>
      <c r="J285" s="3"/>
      <c r="K285" s="10" t="s">
        <v>10</v>
      </c>
    </row>
    <row r="286" spans="2:11" ht="15.75" x14ac:dyDescent="0.25">
      <c r="B286" s="2"/>
      <c r="C286" s="13" t="s">
        <v>11</v>
      </c>
      <c r="D286" s="2" t="s">
        <v>12</v>
      </c>
      <c r="E286" s="2"/>
      <c r="F286" s="2"/>
      <c r="G286" s="2"/>
      <c r="H286" s="2"/>
      <c r="I286" s="14">
        <v>24158500</v>
      </c>
      <c r="J286" s="15" t="s">
        <v>13</v>
      </c>
      <c r="K286" s="3"/>
    </row>
    <row r="287" spans="2:11" ht="15.75" x14ac:dyDescent="0.25">
      <c r="B287" s="2"/>
      <c r="C287" s="13" t="s">
        <v>14</v>
      </c>
      <c r="D287" s="2" t="s">
        <v>47</v>
      </c>
      <c r="E287" s="2"/>
      <c r="F287" s="2"/>
      <c r="G287" s="2"/>
      <c r="H287" s="2"/>
      <c r="I287" s="14">
        <v>0</v>
      </c>
      <c r="J287" s="15" t="s">
        <v>13</v>
      </c>
      <c r="K287" s="3"/>
    </row>
    <row r="288" spans="2:11" ht="15.75" x14ac:dyDescent="0.25">
      <c r="B288" s="2"/>
      <c r="C288" s="13" t="s">
        <v>15</v>
      </c>
      <c r="D288" s="2" t="s">
        <v>16</v>
      </c>
      <c r="E288" s="2"/>
      <c r="F288" s="2"/>
      <c r="G288" s="2"/>
      <c r="H288" s="2"/>
      <c r="I288" s="14">
        <v>0</v>
      </c>
      <c r="J288" s="15" t="s">
        <v>13</v>
      </c>
      <c r="K288" s="3"/>
    </row>
    <row r="289" spans="2:11" ht="15.75" x14ac:dyDescent="0.25">
      <c r="B289" s="2"/>
      <c r="C289" s="13" t="s">
        <v>17</v>
      </c>
      <c r="D289" s="2" t="s">
        <v>60</v>
      </c>
      <c r="E289" s="2"/>
      <c r="F289" s="2"/>
      <c r="G289" s="2"/>
      <c r="H289" s="2"/>
      <c r="I289" s="14">
        <v>0</v>
      </c>
      <c r="J289" s="15" t="s">
        <v>13</v>
      </c>
      <c r="K289" s="3"/>
    </row>
    <row r="290" spans="2:11" ht="15.75" x14ac:dyDescent="0.25">
      <c r="B290" s="2"/>
      <c r="C290" s="13" t="s">
        <v>18</v>
      </c>
      <c r="D290" s="2" t="s">
        <v>53</v>
      </c>
      <c r="E290" s="2"/>
      <c r="F290" s="2"/>
      <c r="G290" s="2"/>
      <c r="H290" s="2"/>
      <c r="I290" s="14">
        <v>0</v>
      </c>
      <c r="J290" s="15" t="s">
        <v>13</v>
      </c>
      <c r="K290" s="3"/>
    </row>
    <row r="291" spans="2:11" ht="15.75" x14ac:dyDescent="0.25">
      <c r="B291" s="2"/>
      <c r="C291" s="13" t="s">
        <v>19</v>
      </c>
      <c r="D291" s="2" t="s">
        <v>54</v>
      </c>
      <c r="E291" s="2"/>
      <c r="F291" s="2"/>
      <c r="G291" s="2"/>
      <c r="H291" s="2"/>
      <c r="I291" s="14">
        <v>0</v>
      </c>
      <c r="J291" s="15" t="s">
        <v>13</v>
      </c>
      <c r="K291" s="3"/>
    </row>
    <row r="292" spans="2:11" ht="15.75" x14ac:dyDescent="0.25">
      <c r="B292" s="2"/>
      <c r="C292" s="13" t="s">
        <v>20</v>
      </c>
      <c r="D292" s="2" t="s">
        <v>21</v>
      </c>
      <c r="E292" s="2"/>
      <c r="F292" s="2"/>
      <c r="G292" s="14">
        <f>SUM(I286:I289)</f>
        <v>24158500</v>
      </c>
      <c r="H292" s="2" t="s">
        <v>22</v>
      </c>
      <c r="I292" s="11">
        <v>603963</v>
      </c>
      <c r="J292" s="15" t="s">
        <v>13</v>
      </c>
      <c r="K292" s="3"/>
    </row>
    <row r="293" spans="2:11" ht="15.75" x14ac:dyDescent="0.25">
      <c r="B293" s="2"/>
      <c r="C293" s="13" t="s">
        <v>23</v>
      </c>
      <c r="D293" s="2" t="s">
        <v>24</v>
      </c>
      <c r="E293" s="2"/>
      <c r="F293" s="2"/>
      <c r="G293" s="14"/>
      <c r="H293" s="2"/>
      <c r="I293" s="11">
        <v>255484</v>
      </c>
      <c r="J293" s="15" t="s">
        <v>13</v>
      </c>
      <c r="K293" s="3"/>
    </row>
    <row r="294" spans="2:11" ht="15.75" x14ac:dyDescent="0.25">
      <c r="B294" s="2"/>
      <c r="C294" s="13" t="s">
        <v>25</v>
      </c>
      <c r="D294" s="2" t="s">
        <v>41</v>
      </c>
      <c r="E294" s="2"/>
      <c r="F294" s="2"/>
      <c r="G294" s="14"/>
      <c r="H294" s="2"/>
      <c r="I294" s="11">
        <v>0</v>
      </c>
      <c r="J294" s="15" t="s">
        <v>13</v>
      </c>
      <c r="K294" s="3"/>
    </row>
    <row r="295" spans="2:11" ht="15.75" x14ac:dyDescent="0.25">
      <c r="B295" s="2"/>
      <c r="C295" s="13" t="s">
        <v>26</v>
      </c>
      <c r="D295" s="2" t="s">
        <v>27</v>
      </c>
      <c r="E295" s="2"/>
      <c r="F295" s="2"/>
      <c r="G295" s="14"/>
      <c r="H295" s="2"/>
      <c r="I295" s="11">
        <v>0</v>
      </c>
      <c r="J295" s="15" t="s">
        <v>13</v>
      </c>
      <c r="K295" s="3"/>
    </row>
    <row r="296" spans="2:11" ht="15.75" x14ac:dyDescent="0.25">
      <c r="B296" s="2"/>
      <c r="C296" s="13" t="s">
        <v>28</v>
      </c>
      <c r="D296" s="2" t="s">
        <v>29</v>
      </c>
      <c r="E296" s="2"/>
      <c r="F296" s="2"/>
      <c r="G296" s="14"/>
      <c r="H296" s="2"/>
      <c r="I296" s="11">
        <v>0</v>
      </c>
      <c r="J296" s="15" t="s">
        <v>13</v>
      </c>
      <c r="K296" s="3"/>
    </row>
    <row r="297" spans="2:11" ht="15.75" x14ac:dyDescent="0.25">
      <c r="B297" s="2"/>
      <c r="C297" s="13" t="s">
        <v>30</v>
      </c>
      <c r="D297" s="2" t="s">
        <v>31</v>
      </c>
      <c r="E297" s="2"/>
      <c r="F297" s="2"/>
      <c r="G297" s="14"/>
      <c r="H297" s="2"/>
      <c r="I297" s="11">
        <v>0</v>
      </c>
      <c r="J297" s="15" t="s">
        <v>13</v>
      </c>
      <c r="K297" s="3"/>
    </row>
    <row r="298" spans="2:11" ht="15.75" x14ac:dyDescent="0.25">
      <c r="B298" s="2"/>
      <c r="C298" s="13" t="s">
        <v>32</v>
      </c>
      <c r="D298" s="2" t="s">
        <v>33</v>
      </c>
      <c r="E298" s="2"/>
      <c r="F298" s="2"/>
      <c r="G298" s="2"/>
      <c r="H298" s="2"/>
      <c r="I298" s="16">
        <f>SUM(I286:I297)</f>
        <v>25017947</v>
      </c>
      <c r="J298" s="15" t="s">
        <v>13</v>
      </c>
      <c r="K298" s="3"/>
    </row>
    <row r="299" spans="2:11" ht="15.75" x14ac:dyDescent="0.25">
      <c r="B299" s="2"/>
      <c r="C299" s="13" t="s">
        <v>34</v>
      </c>
      <c r="D299" s="2" t="s">
        <v>35</v>
      </c>
      <c r="E299" s="2"/>
      <c r="F299" s="2"/>
      <c r="G299" s="2"/>
      <c r="H299" s="2"/>
      <c r="I299" s="17">
        <f>+B283-I298</f>
        <v>4982053</v>
      </c>
      <c r="J299" s="15" t="s">
        <v>13</v>
      </c>
      <c r="K299" s="3"/>
    </row>
    <row r="300" spans="2:11" ht="15.75" x14ac:dyDescent="0.25">
      <c r="B300" s="2"/>
      <c r="C300" s="2"/>
      <c r="D300" s="2" t="s">
        <v>61</v>
      </c>
      <c r="E300" s="2"/>
      <c r="F300" s="2"/>
      <c r="G300" s="2"/>
      <c r="H300" s="2"/>
      <c r="I300" s="5"/>
      <c r="J300" s="3"/>
      <c r="K300" s="3"/>
    </row>
    <row r="301" spans="2:11" ht="15.75" x14ac:dyDescent="0.25">
      <c r="B301" s="2"/>
      <c r="C301" s="2"/>
      <c r="D301" s="2" t="s">
        <v>81</v>
      </c>
      <c r="E301" s="2"/>
      <c r="F301" s="2"/>
      <c r="G301" s="2"/>
      <c r="H301" s="2"/>
      <c r="I301" s="2"/>
      <c r="J301" s="3"/>
      <c r="K301" s="3"/>
    </row>
    <row r="302" spans="2:11" ht="15.75" x14ac:dyDescent="0.25">
      <c r="B302" s="2"/>
      <c r="C302" s="2"/>
      <c r="D302" s="2"/>
      <c r="E302" s="2"/>
      <c r="F302" s="2"/>
      <c r="G302" s="2"/>
      <c r="H302" s="2"/>
      <c r="I302" s="2"/>
      <c r="J302" s="3"/>
      <c r="K302" s="3"/>
    </row>
    <row r="303" spans="2:11" ht="15.75" x14ac:dyDescent="0.25">
      <c r="B303" s="2" t="s">
        <v>36</v>
      </c>
      <c r="C303" s="2"/>
      <c r="D303" s="2"/>
      <c r="E303" s="2"/>
      <c r="F303" s="2"/>
      <c r="G303" s="2"/>
      <c r="H303" s="2"/>
      <c r="I303" s="2"/>
      <c r="J303" s="3"/>
      <c r="K303" s="3"/>
    </row>
    <row r="304" spans="2:11" ht="15.75" x14ac:dyDescent="0.25">
      <c r="B304" s="2" t="s">
        <v>37</v>
      </c>
      <c r="C304" s="2"/>
      <c r="D304" s="2"/>
      <c r="E304" s="2"/>
      <c r="F304" s="2"/>
      <c r="G304" s="2"/>
      <c r="H304" s="2"/>
      <c r="I304" s="2"/>
      <c r="J304" s="3"/>
      <c r="K304" s="3"/>
    </row>
    <row r="305" spans="2:11" ht="15.75" x14ac:dyDescent="0.25">
      <c r="B305" s="2"/>
      <c r="C305" s="2"/>
      <c r="D305" s="2"/>
      <c r="E305" s="2"/>
      <c r="F305" s="2"/>
      <c r="G305" s="2"/>
      <c r="H305" s="2"/>
      <c r="I305" s="2"/>
      <c r="J305" s="3"/>
      <c r="K305" s="3"/>
    </row>
    <row r="306" spans="2:11" ht="15.75" x14ac:dyDescent="0.25">
      <c r="B306" s="2"/>
      <c r="C306" s="2"/>
      <c r="D306" s="2"/>
      <c r="E306" s="2"/>
      <c r="F306" s="2"/>
      <c r="G306" s="2"/>
      <c r="H306" s="2"/>
      <c r="I306" s="2"/>
      <c r="J306" s="3"/>
      <c r="K306" s="3"/>
    </row>
    <row r="307" spans="2:11" ht="15.75" x14ac:dyDescent="0.25">
      <c r="B307" s="2"/>
      <c r="C307" s="2"/>
      <c r="D307" s="2"/>
      <c r="E307" s="2"/>
      <c r="F307" s="2"/>
      <c r="G307" s="2"/>
      <c r="H307" s="2"/>
      <c r="I307" s="2"/>
      <c r="J307" s="3"/>
      <c r="K307" s="3"/>
    </row>
    <row r="308" spans="2:11" ht="15.75" x14ac:dyDescent="0.25">
      <c r="B308" s="2"/>
      <c r="C308" s="2"/>
      <c r="D308" s="2"/>
      <c r="E308" s="2"/>
      <c r="F308" s="2"/>
      <c r="G308" s="2"/>
      <c r="H308" s="2" t="s">
        <v>77</v>
      </c>
      <c r="I308" s="2"/>
      <c r="J308" s="3"/>
      <c r="K308" s="3"/>
    </row>
    <row r="309" spans="2:11" ht="15.75" x14ac:dyDescent="0.25">
      <c r="B309" s="2"/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 x14ac:dyDescent="0.25">
      <c r="B310" s="2"/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 x14ac:dyDescent="0.2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18" t="s">
        <v>38</v>
      </c>
      <c r="I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18">
        <v>6000</v>
      </c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18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5" t="s">
        <v>78</v>
      </c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19" t="s">
        <v>39</v>
      </c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19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19"/>
      <c r="I319" s="2"/>
      <c r="J319" s="3"/>
      <c r="K319" s="3"/>
    </row>
    <row r="320" spans="2:11" ht="15.75" x14ac:dyDescent="0.25">
      <c r="B320" s="19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0" t="s">
        <v>40</v>
      </c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 t="s">
        <v>48</v>
      </c>
      <c r="C322" s="3"/>
      <c r="D322" s="3"/>
      <c r="E322" s="3"/>
      <c r="F322" s="3"/>
      <c r="G322" s="3"/>
      <c r="H322" s="3"/>
      <c r="I322" s="3"/>
      <c r="J322" s="3"/>
      <c r="K322" s="3"/>
    </row>
    <row r="324" spans="2:11" ht="19.5" x14ac:dyDescent="0.3">
      <c r="B324" s="60" t="s">
        <v>0</v>
      </c>
      <c r="C324" s="60"/>
      <c r="D324" s="60"/>
      <c r="E324" s="60"/>
      <c r="F324" s="60"/>
      <c r="G324" s="60"/>
      <c r="H324" s="60"/>
      <c r="I324" s="60"/>
      <c r="J324" s="3"/>
      <c r="K324" s="3"/>
    </row>
    <row r="325" spans="2:11" ht="15.75" x14ac:dyDescent="0.25">
      <c r="B325" s="12"/>
      <c r="C325" s="12"/>
      <c r="D325" s="12"/>
      <c r="E325" s="12"/>
      <c r="F325" s="12"/>
      <c r="G325" s="12"/>
      <c r="H325" s="12"/>
      <c r="I325" s="1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" t="s">
        <v>1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 x14ac:dyDescent="0.25">
      <c r="B331" s="2"/>
      <c r="C331" s="2" t="s">
        <v>2</v>
      </c>
      <c r="D331" s="2" t="s">
        <v>3</v>
      </c>
      <c r="E331" s="24" t="s">
        <v>82</v>
      </c>
      <c r="G331" s="2"/>
      <c r="H331" s="2"/>
      <c r="I331" s="2"/>
      <c r="J331" s="3"/>
      <c r="K331" s="3"/>
    </row>
    <row r="332" spans="2:11" ht="15.75" x14ac:dyDescent="0.25">
      <c r="B332" s="2"/>
      <c r="C332" s="2" t="s">
        <v>4</v>
      </c>
      <c r="D332" s="2" t="s">
        <v>3</v>
      </c>
      <c r="E332" s="1" t="s">
        <v>83</v>
      </c>
      <c r="F332" s="5"/>
      <c r="G332" s="2"/>
      <c r="H332" s="2"/>
      <c r="I332" s="2"/>
      <c r="J332" s="3"/>
      <c r="K332" s="3"/>
    </row>
    <row r="333" spans="2:11" ht="15.75" x14ac:dyDescent="0.25">
      <c r="B333" s="2"/>
      <c r="C333" s="22" t="s">
        <v>42</v>
      </c>
      <c r="D333" s="22" t="s">
        <v>3</v>
      </c>
      <c r="E333" s="23" t="s">
        <v>84</v>
      </c>
      <c r="F333" s="21"/>
      <c r="G333" s="2"/>
      <c r="H333" s="2"/>
      <c r="I333" s="2"/>
      <c r="J333" s="3"/>
      <c r="K333" s="3"/>
    </row>
    <row r="334" spans="2:11" ht="15.75" x14ac:dyDescent="0.25">
      <c r="B334" s="2"/>
      <c r="C334" s="2"/>
      <c r="D334" s="2"/>
      <c r="E334" s="1"/>
      <c r="F334" s="2"/>
      <c r="G334" s="2"/>
      <c r="H334" s="2"/>
      <c r="I334" s="2"/>
      <c r="J334" s="3"/>
      <c r="K334" s="3"/>
    </row>
    <row r="335" spans="2:11" ht="15.75" x14ac:dyDescent="0.25">
      <c r="B335" s="6" t="s">
        <v>5</v>
      </c>
      <c r="C335" s="6"/>
      <c r="D335" s="6"/>
      <c r="E335" s="6"/>
      <c r="F335" s="6"/>
      <c r="G335" s="6"/>
      <c r="H335" s="6"/>
      <c r="I335" s="6"/>
      <c r="J335" s="3"/>
      <c r="K335" s="3"/>
    </row>
    <row r="336" spans="2:11" ht="15.75" x14ac:dyDescent="0.25">
      <c r="B336" s="7">
        <f>30000000</f>
        <v>30000000</v>
      </c>
      <c r="C336" s="2" t="s">
        <v>6</v>
      </c>
      <c r="D336" s="2"/>
      <c r="E336" s="2"/>
      <c r="F336" s="8">
        <f>(B336/H336)+(B336*1.2%)</f>
        <v>1193333.3333333335</v>
      </c>
      <c r="G336" s="4" t="s">
        <v>7</v>
      </c>
      <c r="H336" s="2">
        <v>36</v>
      </c>
      <c r="I336" s="2" t="s">
        <v>8</v>
      </c>
      <c r="J336" s="3"/>
      <c r="K336" s="3"/>
    </row>
    <row r="337" spans="2:11" ht="15.75" x14ac:dyDescent="0.25">
      <c r="B337" s="6" t="s">
        <v>9</v>
      </c>
      <c r="C337" s="6"/>
      <c r="D337" s="6"/>
      <c r="E337" s="6"/>
      <c r="F337" s="9"/>
      <c r="G337" s="6"/>
      <c r="H337" s="6"/>
      <c r="I337" s="6"/>
      <c r="J337" s="3"/>
      <c r="K337" s="3"/>
    </row>
    <row r="338" spans="2:11" ht="15.75" x14ac:dyDescent="0.25">
      <c r="B338" s="2"/>
      <c r="C338" s="2"/>
      <c r="D338" s="2"/>
      <c r="E338" s="2"/>
      <c r="F338" s="2"/>
      <c r="G338" s="2"/>
      <c r="H338" s="2"/>
      <c r="I338" s="2"/>
      <c r="J338" s="3"/>
      <c r="K338" s="10" t="s">
        <v>10</v>
      </c>
    </row>
    <row r="339" spans="2:11" ht="15.75" x14ac:dyDescent="0.25">
      <c r="B339" s="2"/>
      <c r="C339" s="13" t="s">
        <v>11</v>
      </c>
      <c r="D339" s="2" t="s">
        <v>12</v>
      </c>
      <c r="E339" s="2"/>
      <c r="F339" s="2"/>
      <c r="G339" s="2"/>
      <c r="H339" s="2"/>
      <c r="I339" s="14">
        <v>15965000</v>
      </c>
      <c r="J339" s="15" t="s">
        <v>13</v>
      </c>
      <c r="K339" s="3"/>
    </row>
    <row r="340" spans="2:11" ht="15.75" x14ac:dyDescent="0.25">
      <c r="B340" s="2"/>
      <c r="C340" s="13" t="s">
        <v>14</v>
      </c>
      <c r="D340" s="2" t="s">
        <v>47</v>
      </c>
      <c r="E340" s="2"/>
      <c r="F340" s="2"/>
      <c r="G340" s="2"/>
      <c r="H340" s="2"/>
      <c r="I340" s="14">
        <v>0</v>
      </c>
      <c r="J340" s="15" t="s">
        <v>13</v>
      </c>
      <c r="K340" s="3"/>
    </row>
    <row r="341" spans="2:11" ht="15.75" x14ac:dyDescent="0.25">
      <c r="B341" s="2"/>
      <c r="C341" s="13" t="s">
        <v>15</v>
      </c>
      <c r="D341" s="2" t="s">
        <v>16</v>
      </c>
      <c r="E341" s="2"/>
      <c r="F341" s="2"/>
      <c r="G341" s="2"/>
      <c r="H341" s="2"/>
      <c r="I341" s="14">
        <v>0</v>
      </c>
      <c r="J341" s="15" t="s">
        <v>13</v>
      </c>
      <c r="K341" s="3"/>
    </row>
    <row r="342" spans="2:11" ht="15.75" x14ac:dyDescent="0.25">
      <c r="B342" s="2"/>
      <c r="C342" s="13" t="s">
        <v>17</v>
      </c>
      <c r="D342" s="2" t="s">
        <v>60</v>
      </c>
      <c r="E342" s="2"/>
      <c r="F342" s="2"/>
      <c r="G342" s="2"/>
      <c r="H342" s="2"/>
      <c r="I342" s="14">
        <v>0</v>
      </c>
      <c r="J342" s="15" t="s">
        <v>13</v>
      </c>
      <c r="K342" s="3"/>
    </row>
    <row r="343" spans="2:11" ht="15.75" x14ac:dyDescent="0.25">
      <c r="B343" s="2"/>
      <c r="C343" s="13" t="s">
        <v>18</v>
      </c>
      <c r="D343" s="2" t="s">
        <v>53</v>
      </c>
      <c r="E343" s="2"/>
      <c r="F343" s="2"/>
      <c r="G343" s="2"/>
      <c r="H343" s="2"/>
      <c r="I343" s="14">
        <v>0</v>
      </c>
      <c r="J343" s="15" t="s">
        <v>13</v>
      </c>
      <c r="K343" s="3"/>
    </row>
    <row r="344" spans="2:11" ht="15.75" x14ac:dyDescent="0.25">
      <c r="B344" s="2"/>
      <c r="C344" s="13" t="s">
        <v>19</v>
      </c>
      <c r="D344" s="2" t="s">
        <v>54</v>
      </c>
      <c r="E344" s="2"/>
      <c r="F344" s="2"/>
      <c r="G344" s="2"/>
      <c r="H344" s="2"/>
      <c r="I344" s="14">
        <v>0</v>
      </c>
      <c r="J344" s="15" t="s">
        <v>13</v>
      </c>
      <c r="K344" s="3"/>
    </row>
    <row r="345" spans="2:11" ht="15.75" x14ac:dyDescent="0.25">
      <c r="B345" s="2"/>
      <c r="C345" s="13" t="s">
        <v>20</v>
      </c>
      <c r="D345" s="2" t="s">
        <v>21</v>
      </c>
      <c r="E345" s="2"/>
      <c r="F345" s="2"/>
      <c r="G345" s="14">
        <f>SUM(I339:I342)</f>
        <v>15965000</v>
      </c>
      <c r="H345" s="2" t="s">
        <v>22</v>
      </c>
      <c r="I345" s="11">
        <v>399125</v>
      </c>
      <c r="J345" s="15" t="s">
        <v>13</v>
      </c>
      <c r="K345" s="3"/>
    </row>
    <row r="346" spans="2:11" ht="15.75" x14ac:dyDescent="0.25">
      <c r="B346" s="2"/>
      <c r="C346" s="13" t="s">
        <v>23</v>
      </c>
      <c r="D346" s="2" t="s">
        <v>24</v>
      </c>
      <c r="E346" s="2"/>
      <c r="F346" s="2"/>
      <c r="G346" s="14"/>
      <c r="H346" s="2"/>
      <c r="I346" s="11">
        <v>212903</v>
      </c>
      <c r="J346" s="15" t="s">
        <v>13</v>
      </c>
      <c r="K346" s="3"/>
    </row>
    <row r="347" spans="2:11" ht="15.75" x14ac:dyDescent="0.25">
      <c r="B347" s="2"/>
      <c r="C347" s="13" t="s">
        <v>25</v>
      </c>
      <c r="D347" s="2" t="s">
        <v>41</v>
      </c>
      <c r="E347" s="2"/>
      <c r="F347" s="2"/>
      <c r="G347" s="14"/>
      <c r="H347" s="2"/>
      <c r="I347" s="11">
        <v>0</v>
      </c>
      <c r="J347" s="15" t="s">
        <v>13</v>
      </c>
      <c r="K347" s="3"/>
    </row>
    <row r="348" spans="2:11" ht="15.75" x14ac:dyDescent="0.25">
      <c r="B348" s="2"/>
      <c r="C348" s="13" t="s">
        <v>26</v>
      </c>
      <c r="D348" s="2" t="s">
        <v>27</v>
      </c>
      <c r="E348" s="2"/>
      <c r="F348" s="2"/>
      <c r="G348" s="14"/>
      <c r="H348" s="2"/>
      <c r="I348" s="11">
        <v>0</v>
      </c>
      <c r="J348" s="15" t="s">
        <v>13</v>
      </c>
      <c r="K348" s="3"/>
    </row>
    <row r="349" spans="2:11" ht="15.75" x14ac:dyDescent="0.25">
      <c r="B349" s="2"/>
      <c r="C349" s="13" t="s">
        <v>28</v>
      </c>
      <c r="D349" s="2" t="s">
        <v>29</v>
      </c>
      <c r="E349" s="2"/>
      <c r="F349" s="2"/>
      <c r="G349" s="14"/>
      <c r="H349" s="2"/>
      <c r="I349" s="11">
        <v>0</v>
      </c>
      <c r="J349" s="15" t="s">
        <v>13</v>
      </c>
      <c r="K349" s="3"/>
    </row>
    <row r="350" spans="2:11" ht="15.75" x14ac:dyDescent="0.25">
      <c r="B350" s="2"/>
      <c r="C350" s="13" t="s">
        <v>30</v>
      </c>
      <c r="D350" s="2" t="s">
        <v>31</v>
      </c>
      <c r="E350" s="2"/>
      <c r="F350" s="2"/>
      <c r="G350" s="14"/>
      <c r="H350" s="2"/>
      <c r="I350" s="11">
        <v>0</v>
      </c>
      <c r="J350" s="15" t="s">
        <v>13</v>
      </c>
      <c r="K350" s="3"/>
    </row>
    <row r="351" spans="2:11" ht="15.75" x14ac:dyDescent="0.25">
      <c r="B351" s="2"/>
      <c r="C351" s="13" t="s">
        <v>32</v>
      </c>
      <c r="D351" s="2" t="s">
        <v>33</v>
      </c>
      <c r="E351" s="2"/>
      <c r="F351" s="2"/>
      <c r="G351" s="2"/>
      <c r="H351" s="2"/>
      <c r="I351" s="16">
        <f>SUM(I339:I350)</f>
        <v>16577028</v>
      </c>
      <c r="J351" s="15" t="s">
        <v>13</v>
      </c>
      <c r="K351" s="3"/>
    </row>
    <row r="352" spans="2:11" ht="15.75" x14ac:dyDescent="0.25">
      <c r="B352" s="2"/>
      <c r="C352" s="13" t="s">
        <v>34</v>
      </c>
      <c r="D352" s="2" t="s">
        <v>35</v>
      </c>
      <c r="E352" s="2"/>
      <c r="F352" s="2"/>
      <c r="G352" s="2"/>
      <c r="H352" s="2"/>
      <c r="I352" s="17">
        <f>+B336-I351</f>
        <v>13422972</v>
      </c>
      <c r="J352" s="15" t="s">
        <v>13</v>
      </c>
      <c r="K352" s="3"/>
    </row>
    <row r="353" spans="2:11" ht="15.75" x14ac:dyDescent="0.25">
      <c r="B353" s="2"/>
      <c r="C353" s="2"/>
      <c r="D353" s="2" t="s">
        <v>61</v>
      </c>
      <c r="E353" s="2"/>
      <c r="F353" s="2"/>
      <c r="G353" s="2"/>
      <c r="H353" s="2"/>
      <c r="I353" s="5"/>
      <c r="J353" s="3"/>
      <c r="K353" s="3"/>
    </row>
    <row r="354" spans="2:11" ht="15.75" x14ac:dyDescent="0.25">
      <c r="B354" s="2"/>
      <c r="C354" s="2"/>
      <c r="D354" s="2" t="s">
        <v>85</v>
      </c>
      <c r="E354" s="2"/>
      <c r="F354" s="2"/>
      <c r="G354" s="2"/>
      <c r="H354" s="2"/>
      <c r="I354" s="2"/>
      <c r="J354" s="3"/>
      <c r="K354" s="3"/>
    </row>
    <row r="355" spans="2:11" ht="15.75" x14ac:dyDescent="0.25">
      <c r="B355" s="2"/>
      <c r="C355" s="2"/>
      <c r="D355" s="2"/>
      <c r="E355" s="2"/>
      <c r="F355" s="2"/>
      <c r="G355" s="2"/>
      <c r="H355" s="2"/>
      <c r="I355" s="2"/>
      <c r="J355" s="3"/>
      <c r="K355" s="3"/>
    </row>
    <row r="356" spans="2:11" ht="15.75" x14ac:dyDescent="0.25">
      <c r="B356" s="2" t="s">
        <v>36</v>
      </c>
      <c r="C356" s="2"/>
      <c r="D356" s="2"/>
      <c r="E356" s="2"/>
      <c r="F356" s="2"/>
      <c r="G356" s="2"/>
      <c r="H356" s="2"/>
      <c r="I356" s="2"/>
      <c r="J356" s="3"/>
      <c r="K356" s="3"/>
    </row>
    <row r="357" spans="2:11" ht="15.75" x14ac:dyDescent="0.25">
      <c r="B357" s="2" t="s">
        <v>37</v>
      </c>
      <c r="C357" s="2"/>
      <c r="D357" s="2"/>
      <c r="E357" s="2"/>
      <c r="F357" s="2"/>
      <c r="G357" s="2"/>
      <c r="H357" s="2"/>
      <c r="I357" s="2"/>
      <c r="J357" s="3"/>
      <c r="K357" s="3"/>
    </row>
    <row r="358" spans="2:11" ht="15.75" x14ac:dyDescent="0.25">
      <c r="B358" s="2"/>
      <c r="C358" s="2"/>
      <c r="D358" s="2"/>
      <c r="E358" s="2"/>
      <c r="F358" s="2"/>
      <c r="G358" s="2"/>
      <c r="H358" s="2"/>
      <c r="I358" s="2"/>
      <c r="J358" s="3"/>
      <c r="K358" s="3"/>
    </row>
    <row r="359" spans="2:11" ht="15.75" x14ac:dyDescent="0.25">
      <c r="B359" s="2"/>
      <c r="C359" s="2"/>
      <c r="D359" s="2"/>
      <c r="E359" s="2"/>
      <c r="F359" s="2"/>
      <c r="G359" s="2"/>
      <c r="H359" s="2"/>
      <c r="I359" s="2"/>
      <c r="J359" s="3"/>
      <c r="K359" s="3"/>
    </row>
    <row r="360" spans="2:11" ht="15.75" x14ac:dyDescent="0.25">
      <c r="B360" s="2"/>
      <c r="C360" s="2"/>
      <c r="D360" s="2"/>
      <c r="E360" s="2"/>
      <c r="F360" s="2"/>
      <c r="G360" s="2"/>
      <c r="H360" s="2"/>
      <c r="I360" s="2"/>
      <c r="J360" s="3"/>
      <c r="K360" s="3"/>
    </row>
    <row r="361" spans="2:11" ht="15.75" x14ac:dyDescent="0.25">
      <c r="B361" s="2"/>
      <c r="C361" s="2"/>
      <c r="D361" s="2"/>
      <c r="E361" s="2"/>
      <c r="F361" s="2"/>
      <c r="G361" s="2"/>
      <c r="H361" s="2" t="s">
        <v>77</v>
      </c>
      <c r="I361" s="2"/>
      <c r="J361" s="3"/>
      <c r="K361" s="3"/>
    </row>
    <row r="362" spans="2:11" ht="15.75" x14ac:dyDescent="0.2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 x14ac:dyDescent="0.25">
      <c r="B363" s="2"/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 x14ac:dyDescent="0.25">
      <c r="B364" s="2"/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18" t="s">
        <v>38</v>
      </c>
      <c r="I365" s="2"/>
      <c r="J365" s="3"/>
      <c r="K365" s="3"/>
    </row>
    <row r="366" spans="2:11" ht="15.75" x14ac:dyDescent="0.25">
      <c r="B366" s="2"/>
      <c r="C366" s="2"/>
      <c r="D366" s="2"/>
      <c r="E366" s="2"/>
      <c r="F366" s="2"/>
      <c r="G366" s="2"/>
      <c r="H366" s="18">
        <v>6000</v>
      </c>
      <c r="I366" s="2"/>
      <c r="J366" s="3"/>
      <c r="K366" s="3"/>
    </row>
    <row r="367" spans="2:11" ht="15.75" x14ac:dyDescent="0.25">
      <c r="B367" s="2"/>
      <c r="C367" s="2"/>
      <c r="D367" s="2"/>
      <c r="E367" s="2"/>
      <c r="F367" s="2"/>
      <c r="G367" s="2"/>
      <c r="H367" s="18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5" t="s">
        <v>82</v>
      </c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19" t="s">
        <v>39</v>
      </c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19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19"/>
      <c r="I372" s="2"/>
      <c r="J372" s="3"/>
      <c r="K372" s="3"/>
    </row>
    <row r="373" spans="2:11" ht="15.75" x14ac:dyDescent="0.25">
      <c r="B373" s="19"/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20" t="s">
        <v>40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 t="s">
        <v>48</v>
      </c>
      <c r="C375" s="3"/>
      <c r="D375" s="3"/>
      <c r="E375" s="3"/>
      <c r="F375" s="3"/>
      <c r="G375" s="3"/>
      <c r="H375" s="3"/>
      <c r="I375" s="3"/>
      <c r="J375" s="3"/>
      <c r="K375" s="3"/>
    </row>
    <row r="377" spans="2:11" ht="19.5" x14ac:dyDescent="0.3">
      <c r="B377" s="60" t="s">
        <v>0</v>
      </c>
      <c r="C377" s="60"/>
      <c r="D377" s="60"/>
      <c r="E377" s="60"/>
      <c r="F377" s="60"/>
      <c r="G377" s="60"/>
      <c r="H377" s="60"/>
      <c r="I377" s="60"/>
      <c r="J377" s="3"/>
      <c r="K377" s="3"/>
    </row>
    <row r="378" spans="2:11" ht="15.75" x14ac:dyDescent="0.25">
      <c r="B378" s="12"/>
      <c r="C378" s="12"/>
      <c r="D378" s="12"/>
      <c r="E378" s="12"/>
      <c r="F378" s="12"/>
      <c r="G378" s="12"/>
      <c r="H378" s="12"/>
      <c r="I378" s="1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 t="s">
        <v>1</v>
      </c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 x14ac:dyDescent="0.25">
      <c r="B384" s="2"/>
      <c r="C384" s="2" t="s">
        <v>2</v>
      </c>
      <c r="D384" s="2" t="s">
        <v>3</v>
      </c>
      <c r="E384" s="24" t="s">
        <v>86</v>
      </c>
      <c r="G384" s="2"/>
      <c r="H384" s="2"/>
      <c r="I384" s="2"/>
      <c r="J384" s="3"/>
      <c r="K384" s="3"/>
    </row>
    <row r="385" spans="2:11" ht="15.75" x14ac:dyDescent="0.25">
      <c r="B385" s="2"/>
      <c r="C385" s="2" t="s">
        <v>4</v>
      </c>
      <c r="D385" s="2" t="s">
        <v>3</v>
      </c>
      <c r="E385" s="1" t="s">
        <v>87</v>
      </c>
      <c r="F385" s="5"/>
      <c r="G385" s="2"/>
      <c r="H385" s="2"/>
      <c r="I385" s="2"/>
      <c r="J385" s="3"/>
      <c r="K385" s="3"/>
    </row>
    <row r="386" spans="2:11" ht="15.75" x14ac:dyDescent="0.25">
      <c r="B386" s="2"/>
      <c r="C386" s="22" t="s">
        <v>42</v>
      </c>
      <c r="D386" s="22" t="s">
        <v>3</v>
      </c>
      <c r="E386" s="23" t="s">
        <v>88</v>
      </c>
      <c r="F386" s="21"/>
      <c r="G386" s="2"/>
      <c r="H386" s="2"/>
      <c r="I386" s="2"/>
      <c r="J386" s="3"/>
      <c r="K386" s="3"/>
    </row>
    <row r="387" spans="2:11" ht="15.75" x14ac:dyDescent="0.25">
      <c r="B387" s="2"/>
      <c r="C387" s="2"/>
      <c r="D387" s="2"/>
      <c r="E387" s="1"/>
      <c r="F387" s="2"/>
      <c r="G387" s="2"/>
      <c r="H387" s="2"/>
      <c r="I387" s="2"/>
      <c r="J387" s="3"/>
      <c r="K387" s="3"/>
    </row>
    <row r="388" spans="2:11" ht="15.75" x14ac:dyDescent="0.25">
      <c r="B388" s="6" t="s">
        <v>5</v>
      </c>
      <c r="C388" s="6"/>
      <c r="D388" s="6"/>
      <c r="E388" s="6"/>
      <c r="F388" s="6"/>
      <c r="G388" s="6"/>
      <c r="H388" s="6"/>
      <c r="I388" s="6"/>
      <c r="J388" s="3"/>
      <c r="K388" s="3"/>
    </row>
    <row r="389" spans="2:11" ht="15.75" x14ac:dyDescent="0.25">
      <c r="B389" s="7">
        <f>30000000</f>
        <v>30000000</v>
      </c>
      <c r="C389" s="2" t="s">
        <v>6</v>
      </c>
      <c r="D389" s="2"/>
      <c r="E389" s="2"/>
      <c r="F389" s="8">
        <f>(B389/H389)+(B389*1.2%)</f>
        <v>1193333.3333333335</v>
      </c>
      <c r="G389" s="4" t="s">
        <v>7</v>
      </c>
      <c r="H389" s="2">
        <v>36</v>
      </c>
      <c r="I389" s="2" t="s">
        <v>8</v>
      </c>
      <c r="J389" s="3"/>
      <c r="K389" s="3"/>
    </row>
    <row r="390" spans="2:11" ht="15.75" x14ac:dyDescent="0.25">
      <c r="B390" s="6" t="s">
        <v>9</v>
      </c>
      <c r="C390" s="6"/>
      <c r="D390" s="6"/>
      <c r="E390" s="6"/>
      <c r="F390" s="9"/>
      <c r="G390" s="6"/>
      <c r="H390" s="6"/>
      <c r="I390" s="6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2"/>
      <c r="I391" s="2"/>
      <c r="J391" s="3"/>
      <c r="K391" s="10" t="s">
        <v>10</v>
      </c>
    </row>
    <row r="392" spans="2:11" ht="15.75" x14ac:dyDescent="0.25">
      <c r="B392" s="2"/>
      <c r="C392" s="13" t="s">
        <v>11</v>
      </c>
      <c r="D392" s="2" t="s">
        <v>12</v>
      </c>
      <c r="E392" s="2"/>
      <c r="F392" s="2"/>
      <c r="G392" s="2"/>
      <c r="H392" s="2"/>
      <c r="I392" s="14">
        <v>692500</v>
      </c>
      <c r="J392" s="15" t="s">
        <v>13</v>
      </c>
      <c r="K392" s="3"/>
    </row>
    <row r="393" spans="2:11" ht="15.75" x14ac:dyDescent="0.25">
      <c r="B393" s="2"/>
      <c r="C393" s="13" t="s">
        <v>14</v>
      </c>
      <c r="D393" s="2" t="s">
        <v>47</v>
      </c>
      <c r="E393" s="2"/>
      <c r="F393" s="2"/>
      <c r="G393" s="2"/>
      <c r="H393" s="2"/>
      <c r="I393" s="14">
        <v>0</v>
      </c>
      <c r="J393" s="15" t="s">
        <v>13</v>
      </c>
      <c r="K393" s="3"/>
    </row>
    <row r="394" spans="2:11" ht="15.75" x14ac:dyDescent="0.25">
      <c r="B394" s="2"/>
      <c r="C394" s="13" t="s">
        <v>15</v>
      </c>
      <c r="D394" s="2" t="s">
        <v>16</v>
      </c>
      <c r="E394" s="2"/>
      <c r="F394" s="2"/>
      <c r="G394" s="2"/>
      <c r="H394" s="2"/>
      <c r="I394" s="14">
        <v>0</v>
      </c>
      <c r="J394" s="15" t="s">
        <v>13</v>
      </c>
      <c r="K394" s="3"/>
    </row>
    <row r="395" spans="2:11" ht="15.75" x14ac:dyDescent="0.25">
      <c r="B395" s="2"/>
      <c r="C395" s="13" t="s">
        <v>17</v>
      </c>
      <c r="D395" s="2" t="s">
        <v>60</v>
      </c>
      <c r="E395" s="2"/>
      <c r="F395" s="2"/>
      <c r="G395" s="2"/>
      <c r="H395" s="2"/>
      <c r="I395" s="14">
        <v>0</v>
      </c>
      <c r="J395" s="15" t="s">
        <v>13</v>
      </c>
      <c r="K395" s="3"/>
    </row>
    <row r="396" spans="2:11" ht="15.75" x14ac:dyDescent="0.25">
      <c r="B396" s="2"/>
      <c r="C396" s="13" t="s">
        <v>18</v>
      </c>
      <c r="D396" s="2" t="s">
        <v>53</v>
      </c>
      <c r="E396" s="2"/>
      <c r="F396" s="2"/>
      <c r="G396" s="2"/>
      <c r="H396" s="2"/>
      <c r="I396" s="14">
        <v>0</v>
      </c>
      <c r="J396" s="15" t="s">
        <v>13</v>
      </c>
      <c r="K396" s="3"/>
    </row>
    <row r="397" spans="2:11" ht="15.75" x14ac:dyDescent="0.25">
      <c r="B397" s="2"/>
      <c r="C397" s="13" t="s">
        <v>19</v>
      </c>
      <c r="D397" s="2" t="s">
        <v>54</v>
      </c>
      <c r="E397" s="2"/>
      <c r="F397" s="2"/>
      <c r="G397" s="2"/>
      <c r="H397" s="2"/>
      <c r="I397" s="14">
        <v>0</v>
      </c>
      <c r="J397" s="15" t="s">
        <v>13</v>
      </c>
      <c r="K397" s="3"/>
    </row>
    <row r="398" spans="2:11" ht="15.75" x14ac:dyDescent="0.25">
      <c r="B398" s="2"/>
      <c r="C398" s="13" t="s">
        <v>20</v>
      </c>
      <c r="D398" s="2" t="s">
        <v>21</v>
      </c>
      <c r="E398" s="2"/>
      <c r="F398" s="2"/>
      <c r="G398" s="14">
        <f>SUM(I392:I395)</f>
        <v>692500</v>
      </c>
      <c r="H398" s="2" t="s">
        <v>22</v>
      </c>
      <c r="I398" s="11">
        <v>17313</v>
      </c>
      <c r="J398" s="15" t="s">
        <v>13</v>
      </c>
      <c r="K398" s="3"/>
    </row>
    <row r="399" spans="2:11" ht="15.75" x14ac:dyDescent="0.25">
      <c r="B399" s="2"/>
      <c r="C399" s="13" t="s">
        <v>23</v>
      </c>
      <c r="D399" s="2" t="s">
        <v>24</v>
      </c>
      <c r="E399" s="2"/>
      <c r="F399" s="2"/>
      <c r="G399" s="14"/>
      <c r="H399" s="2"/>
      <c r="I399" s="11">
        <v>174194</v>
      </c>
      <c r="J399" s="15" t="s">
        <v>13</v>
      </c>
      <c r="K399" s="3"/>
    </row>
    <row r="400" spans="2:11" ht="15.75" x14ac:dyDescent="0.25">
      <c r="B400" s="2"/>
      <c r="C400" s="13" t="s">
        <v>25</v>
      </c>
      <c r="D400" s="2" t="s">
        <v>41</v>
      </c>
      <c r="E400" s="2"/>
      <c r="F400" s="2"/>
      <c r="G400" s="14"/>
      <c r="H400" s="2"/>
      <c r="I400" s="11">
        <v>0</v>
      </c>
      <c r="J400" s="15" t="s">
        <v>13</v>
      </c>
      <c r="K400" s="3"/>
    </row>
    <row r="401" spans="2:11" ht="15.75" x14ac:dyDescent="0.25">
      <c r="B401" s="2"/>
      <c r="C401" s="13" t="s">
        <v>26</v>
      </c>
      <c r="D401" s="2" t="s">
        <v>27</v>
      </c>
      <c r="E401" s="2"/>
      <c r="F401" s="2"/>
      <c r="G401" s="14"/>
      <c r="H401" s="2"/>
      <c r="I401" s="11">
        <v>0</v>
      </c>
      <c r="J401" s="15" t="s">
        <v>13</v>
      </c>
      <c r="K401" s="3"/>
    </row>
    <row r="402" spans="2:11" ht="15.75" x14ac:dyDescent="0.25">
      <c r="B402" s="2"/>
      <c r="C402" s="13" t="s">
        <v>28</v>
      </c>
      <c r="D402" s="2" t="s">
        <v>29</v>
      </c>
      <c r="E402" s="2"/>
      <c r="F402" s="2"/>
      <c r="G402" s="14"/>
      <c r="H402" s="2"/>
      <c r="I402" s="11">
        <v>0</v>
      </c>
      <c r="J402" s="15" t="s">
        <v>13</v>
      </c>
      <c r="K402" s="3"/>
    </row>
    <row r="403" spans="2:11" ht="15.75" x14ac:dyDescent="0.25">
      <c r="B403" s="2"/>
      <c r="C403" s="13" t="s">
        <v>30</v>
      </c>
      <c r="D403" s="2" t="s">
        <v>31</v>
      </c>
      <c r="E403" s="2"/>
      <c r="F403" s="2"/>
      <c r="G403" s="14"/>
      <c r="H403" s="2"/>
      <c r="I403" s="11">
        <v>0</v>
      </c>
      <c r="J403" s="15" t="s">
        <v>13</v>
      </c>
      <c r="K403" s="3"/>
    </row>
    <row r="404" spans="2:11" ht="15.75" x14ac:dyDescent="0.25">
      <c r="B404" s="2"/>
      <c r="C404" s="13" t="s">
        <v>32</v>
      </c>
      <c r="D404" s="2" t="s">
        <v>33</v>
      </c>
      <c r="E404" s="2"/>
      <c r="F404" s="2"/>
      <c r="G404" s="2"/>
      <c r="H404" s="2"/>
      <c r="I404" s="16">
        <f>SUM(I392:I403)</f>
        <v>884007</v>
      </c>
      <c r="J404" s="15" t="s">
        <v>13</v>
      </c>
      <c r="K404" s="3"/>
    </row>
    <row r="405" spans="2:11" ht="15.75" x14ac:dyDescent="0.25">
      <c r="B405" s="2"/>
      <c r="C405" s="13" t="s">
        <v>34</v>
      </c>
      <c r="D405" s="2" t="s">
        <v>35</v>
      </c>
      <c r="E405" s="2"/>
      <c r="F405" s="2"/>
      <c r="G405" s="2"/>
      <c r="H405" s="2"/>
      <c r="I405" s="17">
        <f>+B389-I404</f>
        <v>29115993</v>
      </c>
      <c r="J405" s="15" t="s">
        <v>13</v>
      </c>
      <c r="K405" s="3"/>
    </row>
    <row r="406" spans="2:11" ht="15.75" x14ac:dyDescent="0.25">
      <c r="B406" s="2"/>
      <c r="C406" s="2"/>
      <c r="D406" s="2" t="s">
        <v>61</v>
      </c>
      <c r="E406" s="2"/>
      <c r="F406" s="2"/>
      <c r="G406" s="2"/>
      <c r="H406" s="2"/>
      <c r="I406" s="5"/>
      <c r="J406" s="3"/>
      <c r="K406" s="3"/>
    </row>
    <row r="407" spans="2:11" ht="15.75" x14ac:dyDescent="0.25">
      <c r="B407" s="2"/>
      <c r="C407" s="2"/>
      <c r="D407" s="2" t="s">
        <v>89</v>
      </c>
      <c r="E407" s="2"/>
      <c r="F407" s="2"/>
      <c r="G407" s="2"/>
      <c r="H407" s="2"/>
      <c r="I407" s="2"/>
      <c r="J407" s="3"/>
      <c r="K407" s="3"/>
    </row>
    <row r="408" spans="2:11" ht="15.75" x14ac:dyDescent="0.25">
      <c r="B408" s="2"/>
      <c r="C408" s="2"/>
      <c r="D408" s="2"/>
      <c r="E408" s="2"/>
      <c r="F408" s="2"/>
      <c r="G408" s="2"/>
      <c r="H408" s="2"/>
      <c r="I408" s="2"/>
      <c r="J408" s="3"/>
      <c r="K408" s="3"/>
    </row>
    <row r="409" spans="2:11" ht="15.75" x14ac:dyDescent="0.25">
      <c r="B409" s="2" t="s">
        <v>36</v>
      </c>
      <c r="C409" s="2"/>
      <c r="D409" s="2"/>
      <c r="E409" s="2"/>
      <c r="F409" s="2"/>
      <c r="G409" s="2"/>
      <c r="H409" s="2"/>
      <c r="I409" s="2"/>
      <c r="J409" s="3"/>
      <c r="K409" s="3"/>
    </row>
    <row r="410" spans="2:11" ht="15.75" x14ac:dyDescent="0.25">
      <c r="B410" s="2" t="s">
        <v>37</v>
      </c>
      <c r="C410" s="2"/>
      <c r="D410" s="2"/>
      <c r="E410" s="2"/>
      <c r="F410" s="2"/>
      <c r="G410" s="2"/>
      <c r="H410" s="2"/>
      <c r="I410" s="2"/>
      <c r="J410" s="3"/>
      <c r="K410" s="3"/>
    </row>
    <row r="411" spans="2:11" ht="15.75" x14ac:dyDescent="0.25">
      <c r="B411" s="2"/>
      <c r="C411" s="2"/>
      <c r="D411" s="2"/>
      <c r="E411" s="2"/>
      <c r="F411" s="2"/>
      <c r="G411" s="2"/>
      <c r="H411" s="2"/>
      <c r="I411" s="2"/>
      <c r="J411" s="3"/>
      <c r="K411" s="3"/>
    </row>
    <row r="412" spans="2:11" ht="15.75" x14ac:dyDescent="0.25">
      <c r="B412" s="2"/>
      <c r="C412" s="2"/>
      <c r="D412" s="2"/>
      <c r="E412" s="2"/>
      <c r="F412" s="2"/>
      <c r="G412" s="2"/>
      <c r="H412" s="2"/>
      <c r="I412" s="2"/>
      <c r="J412" s="3"/>
      <c r="K412" s="3"/>
    </row>
    <row r="413" spans="2:11" ht="15.75" x14ac:dyDescent="0.25">
      <c r="B413" s="2"/>
      <c r="C413" s="2"/>
      <c r="D413" s="2"/>
      <c r="E413" s="2"/>
      <c r="F413" s="2"/>
      <c r="G413" s="2"/>
      <c r="H413" s="2"/>
      <c r="I413" s="2"/>
      <c r="J413" s="3"/>
      <c r="K413" s="3"/>
    </row>
    <row r="414" spans="2:11" ht="15.75" x14ac:dyDescent="0.25">
      <c r="B414" s="2"/>
      <c r="C414" s="2"/>
      <c r="D414" s="2"/>
      <c r="E414" s="2"/>
      <c r="F414" s="2"/>
      <c r="G414" s="2"/>
      <c r="H414" s="2" t="s">
        <v>103</v>
      </c>
      <c r="I414" s="2"/>
      <c r="J414" s="3"/>
      <c r="K414" s="3"/>
    </row>
    <row r="415" spans="2:11" ht="15.75" x14ac:dyDescent="0.25">
      <c r="B415" s="2"/>
      <c r="C415" s="2"/>
      <c r="D415" s="2"/>
      <c r="E415" s="2"/>
      <c r="F415" s="2"/>
      <c r="G415" s="2"/>
      <c r="H415" s="2"/>
      <c r="I415" s="2"/>
      <c r="J415" s="3"/>
      <c r="K415" s="3"/>
    </row>
    <row r="416" spans="2:11" ht="15.75" x14ac:dyDescent="0.2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 x14ac:dyDescent="0.25">
      <c r="B417" s="2"/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 x14ac:dyDescent="0.25">
      <c r="B418" s="2"/>
      <c r="C418" s="2"/>
      <c r="D418" s="2"/>
      <c r="E418" s="2"/>
      <c r="F418" s="2"/>
      <c r="G418" s="2"/>
      <c r="H418" s="18" t="s">
        <v>38</v>
      </c>
      <c r="I418" s="2"/>
      <c r="J418" s="3"/>
      <c r="K418" s="3"/>
    </row>
    <row r="419" spans="2:11" ht="15.75" x14ac:dyDescent="0.25">
      <c r="B419" s="2"/>
      <c r="C419" s="2"/>
      <c r="D419" s="2"/>
      <c r="E419" s="2"/>
      <c r="F419" s="2"/>
      <c r="G419" s="2"/>
      <c r="H419" s="18">
        <v>6000</v>
      </c>
      <c r="I419" s="2"/>
      <c r="J419" s="3"/>
      <c r="K419" s="3"/>
    </row>
    <row r="420" spans="2:11" ht="15.75" x14ac:dyDescent="0.25">
      <c r="B420" s="2"/>
      <c r="C420" s="2"/>
      <c r="D420" s="2"/>
      <c r="E420" s="2"/>
      <c r="F420" s="2"/>
      <c r="G420" s="2"/>
      <c r="H420" s="18"/>
      <c r="I420" s="2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5" t="s">
        <v>86</v>
      </c>
      <c r="I422" s="2"/>
      <c r="J422" s="3"/>
      <c r="K422" s="3"/>
    </row>
    <row r="423" spans="2:11" ht="15.75" x14ac:dyDescent="0.25">
      <c r="B423" s="2"/>
      <c r="C423" s="2"/>
      <c r="D423" s="2"/>
      <c r="E423" s="2"/>
      <c r="F423" s="2"/>
      <c r="G423" s="2"/>
      <c r="H423" s="19" t="s">
        <v>39</v>
      </c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19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19"/>
      <c r="I425" s="2"/>
      <c r="J425" s="3"/>
      <c r="K425" s="3"/>
    </row>
    <row r="426" spans="2:11" ht="15.75" x14ac:dyDescent="0.25">
      <c r="B426" s="19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0" t="s">
        <v>40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 t="s">
        <v>48</v>
      </c>
      <c r="C428" s="3"/>
      <c r="D428" s="3"/>
      <c r="E428" s="3"/>
      <c r="F428" s="3"/>
      <c r="G428" s="3"/>
      <c r="H428" s="3"/>
      <c r="I428" s="3"/>
      <c r="J428" s="3"/>
      <c r="K428" s="3"/>
    </row>
    <row r="430" spans="2:11" ht="19.5" x14ac:dyDescent="0.3">
      <c r="B430" s="60" t="s">
        <v>0</v>
      </c>
      <c r="C430" s="60"/>
      <c r="D430" s="60"/>
      <c r="E430" s="60"/>
      <c r="F430" s="60"/>
      <c r="G430" s="60"/>
      <c r="H430" s="60"/>
      <c r="I430" s="60"/>
      <c r="J430" s="3"/>
      <c r="K430" s="3"/>
    </row>
    <row r="431" spans="2:11" ht="15.75" x14ac:dyDescent="0.25">
      <c r="B431" s="12"/>
      <c r="C431" s="12"/>
      <c r="D431" s="12"/>
      <c r="E431" s="12"/>
      <c r="F431" s="12"/>
      <c r="G431" s="12"/>
      <c r="H431" s="12"/>
      <c r="I431" s="1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/>
      <c r="I432" s="2"/>
      <c r="J432" s="3"/>
      <c r="K432" s="3"/>
    </row>
    <row r="433" spans="2:12" ht="15.75" x14ac:dyDescent="0.2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2" ht="15.75" x14ac:dyDescent="0.25">
      <c r="B434" s="2" t="s">
        <v>1</v>
      </c>
      <c r="C434" s="2"/>
      <c r="D434" s="2"/>
      <c r="E434" s="2"/>
      <c r="F434" s="2"/>
      <c r="G434" s="2"/>
      <c r="H434" s="2"/>
      <c r="I434" s="2"/>
      <c r="J434" s="3"/>
      <c r="K434" s="3"/>
    </row>
    <row r="435" spans="2:12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2" ht="15.75" x14ac:dyDescent="0.2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2" ht="15.75" x14ac:dyDescent="0.25">
      <c r="B437" s="2"/>
      <c r="C437" s="2" t="s">
        <v>2</v>
      </c>
      <c r="D437" s="2" t="s">
        <v>3</v>
      </c>
      <c r="E437" s="24" t="s">
        <v>90</v>
      </c>
      <c r="G437" s="2"/>
      <c r="H437" s="2"/>
      <c r="I437" s="2"/>
      <c r="J437" s="3"/>
      <c r="K437" s="3"/>
    </row>
    <row r="438" spans="2:12" ht="15.75" x14ac:dyDescent="0.25">
      <c r="B438" s="2"/>
      <c r="C438" s="2" t="s">
        <v>4</v>
      </c>
      <c r="D438" s="2" t="s">
        <v>3</v>
      </c>
      <c r="E438" s="1" t="s">
        <v>91</v>
      </c>
      <c r="F438" s="5"/>
      <c r="G438" s="2"/>
      <c r="H438" s="2"/>
      <c r="I438" s="2"/>
      <c r="J438" s="3"/>
      <c r="K438" s="3"/>
    </row>
    <row r="439" spans="2:12" ht="15.75" x14ac:dyDescent="0.25">
      <c r="B439" s="2"/>
      <c r="C439" s="22" t="s">
        <v>42</v>
      </c>
      <c r="D439" s="22" t="s">
        <v>3</v>
      </c>
      <c r="E439" s="23" t="s">
        <v>92</v>
      </c>
      <c r="F439" s="21"/>
      <c r="G439" s="2"/>
      <c r="H439" s="2"/>
      <c r="I439" s="2"/>
      <c r="J439" s="3"/>
      <c r="K439" s="3"/>
    </row>
    <row r="440" spans="2:12" ht="15.75" x14ac:dyDescent="0.25">
      <c r="B440" s="2"/>
      <c r="C440" s="2"/>
      <c r="D440" s="2"/>
      <c r="E440" s="1"/>
      <c r="F440" s="2"/>
      <c r="G440" s="2"/>
      <c r="H440" s="2"/>
      <c r="I440" s="2"/>
      <c r="J440" s="3"/>
      <c r="K440" s="3"/>
    </row>
    <row r="441" spans="2:12" ht="15.75" x14ac:dyDescent="0.25">
      <c r="B441" s="6" t="s">
        <v>5</v>
      </c>
      <c r="C441" s="6"/>
      <c r="D441" s="6"/>
      <c r="E441" s="6"/>
      <c r="F441" s="6"/>
      <c r="G441" s="6"/>
      <c r="H441" s="6"/>
      <c r="I441" s="6"/>
      <c r="J441" s="3"/>
      <c r="K441" s="3"/>
    </row>
    <row r="442" spans="2:12" ht="15.75" x14ac:dyDescent="0.25">
      <c r="B442" s="7">
        <f>I457+17000000</f>
        <v>62627136</v>
      </c>
      <c r="C442" s="2" t="s">
        <v>104</v>
      </c>
      <c r="D442" s="2"/>
      <c r="E442" s="2"/>
      <c r="F442" s="8"/>
      <c r="G442" s="4"/>
      <c r="H442" s="2"/>
      <c r="I442" s="2"/>
      <c r="J442" s="3"/>
      <c r="K442" s="3"/>
    </row>
    <row r="443" spans="2:12" ht="15.75" x14ac:dyDescent="0.25">
      <c r="B443" s="2" t="s">
        <v>105</v>
      </c>
      <c r="C443" s="2"/>
      <c r="D443" s="2"/>
      <c r="E443" s="2"/>
      <c r="F443" s="26"/>
      <c r="G443" s="6"/>
      <c r="H443" s="6"/>
      <c r="I443" s="6"/>
      <c r="J443" s="3"/>
      <c r="K443" s="3"/>
    </row>
    <row r="444" spans="2:12" ht="15.75" x14ac:dyDescent="0.25">
      <c r="B444" s="2"/>
      <c r="C444" s="2"/>
      <c r="D444" s="2"/>
      <c r="E444" s="2"/>
      <c r="F444" s="2"/>
      <c r="G444" s="2"/>
      <c r="H444" s="2"/>
      <c r="I444" s="2"/>
      <c r="J444" s="3"/>
      <c r="K444" s="10" t="s">
        <v>10</v>
      </c>
    </row>
    <row r="445" spans="2:12" ht="15.75" x14ac:dyDescent="0.25">
      <c r="B445" s="2"/>
      <c r="C445" s="13" t="s">
        <v>11</v>
      </c>
      <c r="D445" s="2" t="s">
        <v>12</v>
      </c>
      <c r="E445" s="2"/>
      <c r="F445" s="2"/>
      <c r="G445" s="2"/>
      <c r="H445" s="2"/>
      <c r="I445" s="14">
        <v>0</v>
      </c>
      <c r="J445" s="15" t="s">
        <v>13</v>
      </c>
      <c r="K445" s="3"/>
    </row>
    <row r="446" spans="2:12" ht="15.75" x14ac:dyDescent="0.25">
      <c r="B446" s="2"/>
      <c r="C446" s="13" t="s">
        <v>14</v>
      </c>
      <c r="D446" s="2" t="s">
        <v>47</v>
      </c>
      <c r="E446" s="2"/>
      <c r="F446" s="2"/>
      <c r="G446" s="2"/>
      <c r="H446" s="2"/>
      <c r="I446" s="14">
        <v>0</v>
      </c>
      <c r="J446" s="15" t="s">
        <v>13</v>
      </c>
      <c r="K446" s="3"/>
    </row>
    <row r="447" spans="2:12" ht="15.75" x14ac:dyDescent="0.25">
      <c r="B447" s="2"/>
      <c r="C447" s="13" t="s">
        <v>15</v>
      </c>
      <c r="D447" s="2" t="s">
        <v>16</v>
      </c>
      <c r="E447" s="2"/>
      <c r="F447" s="2"/>
      <c r="G447" s="2"/>
      <c r="H447" s="2"/>
      <c r="I447" s="14">
        <v>43719000</v>
      </c>
      <c r="J447" s="15" t="s">
        <v>13</v>
      </c>
      <c r="K447" s="3"/>
    </row>
    <row r="448" spans="2:12" ht="15.75" x14ac:dyDescent="0.25">
      <c r="B448" s="2"/>
      <c r="C448" s="13" t="s">
        <v>17</v>
      </c>
      <c r="D448" s="2" t="s">
        <v>71</v>
      </c>
      <c r="E448" s="2"/>
      <c r="F448" s="2"/>
      <c r="G448" s="2"/>
      <c r="H448" s="2"/>
      <c r="I448" s="14">
        <v>0</v>
      </c>
      <c r="J448" s="15" t="s">
        <v>13</v>
      </c>
      <c r="K448" s="3"/>
      <c r="L448" t="s">
        <v>110</v>
      </c>
    </row>
    <row r="449" spans="2:11" ht="15.75" x14ac:dyDescent="0.25">
      <c r="B449" s="2"/>
      <c r="C449" s="13" t="s">
        <v>18</v>
      </c>
      <c r="D449" s="2" t="s">
        <v>53</v>
      </c>
      <c r="E449" s="2"/>
      <c r="F449" s="2"/>
      <c r="G449" s="2"/>
      <c r="H449" s="2"/>
      <c r="I449" s="14">
        <v>0</v>
      </c>
      <c r="J449" s="15" t="s">
        <v>13</v>
      </c>
      <c r="K449" s="3"/>
    </row>
    <row r="450" spans="2:11" ht="15.75" x14ac:dyDescent="0.25">
      <c r="B450" s="2"/>
      <c r="C450" s="13" t="s">
        <v>19</v>
      </c>
      <c r="D450" s="2" t="s">
        <v>54</v>
      </c>
      <c r="E450" s="2"/>
      <c r="F450" s="2"/>
      <c r="G450" s="2"/>
      <c r="H450" s="2"/>
      <c r="I450" s="14">
        <v>0</v>
      </c>
      <c r="J450" s="15" t="s">
        <v>13</v>
      </c>
      <c r="K450" s="3"/>
    </row>
    <row r="451" spans="2:11" ht="15.75" x14ac:dyDescent="0.25">
      <c r="B451" s="2"/>
      <c r="C451" s="13" t="s">
        <v>20</v>
      </c>
      <c r="D451" s="2" t="s">
        <v>21</v>
      </c>
      <c r="E451" s="2"/>
      <c r="F451" s="2"/>
      <c r="G451" s="14">
        <f>SUM(I445:I448)</f>
        <v>43719000</v>
      </c>
      <c r="H451" s="2" t="s">
        <v>22</v>
      </c>
      <c r="I451" s="11">
        <v>1092975</v>
      </c>
      <c r="J451" s="15" t="s">
        <v>13</v>
      </c>
      <c r="K451" s="3"/>
    </row>
    <row r="452" spans="2:11" ht="15.75" x14ac:dyDescent="0.25">
      <c r="B452" s="2"/>
      <c r="C452" s="13" t="s">
        <v>23</v>
      </c>
      <c r="D452" s="2" t="s">
        <v>24</v>
      </c>
      <c r="E452" s="2"/>
      <c r="F452" s="2"/>
      <c r="G452" s="14"/>
      <c r="H452" s="2"/>
      <c r="I452" s="11">
        <v>445161</v>
      </c>
      <c r="J452" s="15" t="s">
        <v>13</v>
      </c>
      <c r="K452" s="3"/>
    </row>
    <row r="453" spans="2:11" ht="15.75" x14ac:dyDescent="0.25">
      <c r="B453" s="2"/>
      <c r="C453" s="13" t="s">
        <v>25</v>
      </c>
      <c r="D453" s="2" t="s">
        <v>41</v>
      </c>
      <c r="E453" s="2"/>
      <c r="F453" s="2"/>
      <c r="G453" s="14"/>
      <c r="H453" s="2"/>
      <c r="I453" s="11">
        <v>0</v>
      </c>
      <c r="J453" s="15" t="s">
        <v>13</v>
      </c>
      <c r="K453" s="3"/>
    </row>
    <row r="454" spans="2:11" ht="15.75" x14ac:dyDescent="0.25">
      <c r="B454" s="2"/>
      <c r="C454" s="13" t="s">
        <v>26</v>
      </c>
      <c r="D454" s="2" t="s">
        <v>27</v>
      </c>
      <c r="E454" s="2"/>
      <c r="F454" s="2"/>
      <c r="G454" s="14"/>
      <c r="H454" s="2"/>
      <c r="I454" s="11">
        <v>0</v>
      </c>
      <c r="J454" s="15" t="s">
        <v>13</v>
      </c>
      <c r="K454" s="3"/>
    </row>
    <row r="455" spans="2:11" ht="15.75" x14ac:dyDescent="0.25">
      <c r="B455" s="2"/>
      <c r="C455" s="13" t="s">
        <v>28</v>
      </c>
      <c r="D455" s="2" t="s">
        <v>29</v>
      </c>
      <c r="E455" s="2"/>
      <c r="F455" s="2"/>
      <c r="G455" s="14"/>
      <c r="H455" s="2"/>
      <c r="I455" s="11">
        <v>170000</v>
      </c>
      <c r="J455" s="15" t="s">
        <v>13</v>
      </c>
      <c r="K455" s="3"/>
    </row>
    <row r="456" spans="2:11" ht="15.75" x14ac:dyDescent="0.25">
      <c r="B456" s="2"/>
      <c r="C456" s="13" t="s">
        <v>30</v>
      </c>
      <c r="D456" s="2" t="s">
        <v>31</v>
      </c>
      <c r="E456" s="2"/>
      <c r="F456" s="2"/>
      <c r="G456" s="14"/>
      <c r="H456" s="2"/>
      <c r="I456" s="11">
        <v>200000</v>
      </c>
      <c r="J456" s="15" t="s">
        <v>13</v>
      </c>
      <c r="K456" s="3"/>
    </row>
    <row r="457" spans="2:11" ht="15.75" x14ac:dyDescent="0.25">
      <c r="B457" s="2"/>
      <c r="C457" s="13" t="s">
        <v>32</v>
      </c>
      <c r="D457" s="2" t="s">
        <v>33</v>
      </c>
      <c r="E457" s="2"/>
      <c r="F457" s="2"/>
      <c r="G457" s="2"/>
      <c r="H457" s="2"/>
      <c r="I457" s="16">
        <f>SUM(I445:I456)</f>
        <v>45627136</v>
      </c>
      <c r="J457" s="15" t="s">
        <v>13</v>
      </c>
      <c r="K457" s="3"/>
    </row>
    <row r="458" spans="2:11" ht="15.75" x14ac:dyDescent="0.25">
      <c r="B458" s="2"/>
      <c r="C458" s="13" t="s">
        <v>34</v>
      </c>
      <c r="D458" s="2" t="s">
        <v>35</v>
      </c>
      <c r="E458" s="2"/>
      <c r="F458" s="2"/>
      <c r="G458" s="2"/>
      <c r="H458" s="2"/>
      <c r="I458" s="17">
        <f>+B442-I457</f>
        <v>17000000</v>
      </c>
      <c r="J458" s="15" t="s">
        <v>13</v>
      </c>
      <c r="K458" s="3"/>
    </row>
    <row r="459" spans="2:11" ht="15.75" x14ac:dyDescent="0.25">
      <c r="B459" s="2"/>
      <c r="C459" s="2"/>
      <c r="D459" s="2" t="s">
        <v>93</v>
      </c>
      <c r="E459" s="2"/>
      <c r="F459" s="2"/>
      <c r="G459" s="2"/>
      <c r="H459" s="2"/>
      <c r="I459" s="5"/>
      <c r="J459" s="3"/>
      <c r="K459" s="3"/>
    </row>
    <row r="460" spans="2:11" ht="15.75" x14ac:dyDescent="0.25">
      <c r="B460" s="2"/>
      <c r="C460" s="2"/>
      <c r="D460" s="2" t="s">
        <v>94</v>
      </c>
      <c r="E460" s="2"/>
      <c r="F460" s="2"/>
      <c r="G460" s="2"/>
      <c r="H460" s="2"/>
      <c r="I460" s="2"/>
      <c r="J460" s="3"/>
      <c r="K460" s="3"/>
    </row>
    <row r="461" spans="2:11" ht="15.75" x14ac:dyDescent="0.25">
      <c r="B461" s="2"/>
      <c r="C461" s="2"/>
      <c r="D461" s="2"/>
      <c r="E461" s="2"/>
      <c r="F461" s="2"/>
      <c r="G461" s="2"/>
      <c r="H461" s="2"/>
      <c r="I461" s="2"/>
      <c r="J461" s="3"/>
      <c r="K461" s="3"/>
    </row>
    <row r="462" spans="2:11" ht="15.75" x14ac:dyDescent="0.25">
      <c r="B462" s="2" t="s">
        <v>36</v>
      </c>
      <c r="C462" s="2"/>
      <c r="D462" s="2"/>
      <c r="E462" s="2"/>
      <c r="F462" s="2"/>
      <c r="G462" s="2"/>
      <c r="H462" s="2"/>
      <c r="I462" s="2"/>
      <c r="J462" s="3"/>
      <c r="K462" s="3"/>
    </row>
    <row r="463" spans="2:11" ht="15.75" x14ac:dyDescent="0.25">
      <c r="B463" s="2" t="s">
        <v>37</v>
      </c>
      <c r="C463" s="2"/>
      <c r="D463" s="2"/>
      <c r="E463" s="2"/>
      <c r="F463" s="2"/>
      <c r="G463" s="2"/>
      <c r="H463" s="2"/>
      <c r="I463" s="2"/>
      <c r="J463" s="3"/>
      <c r="K463" s="3"/>
    </row>
    <row r="464" spans="2:11" ht="15.75" x14ac:dyDescent="0.25">
      <c r="B464" s="2"/>
      <c r="C464" s="2"/>
      <c r="D464" s="2"/>
      <c r="E464" s="2"/>
      <c r="F464" s="2"/>
      <c r="G464" s="2"/>
      <c r="H464" s="2"/>
      <c r="I464" s="2"/>
      <c r="J464" s="3"/>
      <c r="K464" s="3"/>
    </row>
    <row r="465" spans="2:11" ht="15.75" x14ac:dyDescent="0.25">
      <c r="B465" s="2" t="s">
        <v>95</v>
      </c>
      <c r="C465" s="2"/>
      <c r="D465" s="2"/>
      <c r="E465" s="2"/>
      <c r="F465" s="2"/>
      <c r="G465" s="2"/>
      <c r="H465" s="2"/>
      <c r="I465" s="2"/>
      <c r="J465" s="3"/>
      <c r="K465" s="3"/>
    </row>
    <row r="466" spans="2:11" ht="15.75" x14ac:dyDescent="0.25">
      <c r="B466" s="4" t="s">
        <v>107</v>
      </c>
      <c r="C466" s="2"/>
      <c r="D466" s="2"/>
      <c r="E466" s="2"/>
      <c r="F466" s="2"/>
      <c r="G466" s="2"/>
      <c r="H466" s="2"/>
      <c r="I466" s="2"/>
      <c r="J466" s="3"/>
      <c r="K466" s="3"/>
    </row>
    <row r="467" spans="2:11" ht="15.75" x14ac:dyDescent="0.25">
      <c r="B467" s="4" t="s">
        <v>108</v>
      </c>
      <c r="C467" s="2"/>
      <c r="D467" s="2"/>
      <c r="E467" s="2"/>
      <c r="F467" s="2"/>
      <c r="G467" s="2"/>
      <c r="H467" s="2"/>
      <c r="I467" s="2"/>
      <c r="J467" s="3"/>
      <c r="K467" s="3"/>
    </row>
    <row r="468" spans="2:11" ht="15.75" x14ac:dyDescent="0.25">
      <c r="B468" s="4" t="s">
        <v>109</v>
      </c>
      <c r="C468" s="2"/>
      <c r="D468" s="2"/>
      <c r="E468" s="2"/>
      <c r="F468" s="2"/>
      <c r="G468" s="2"/>
      <c r="H468" s="2"/>
      <c r="I468" s="2"/>
      <c r="J468" s="3"/>
      <c r="K468" s="3"/>
    </row>
    <row r="469" spans="2:11" ht="15.75" x14ac:dyDescent="0.25">
      <c r="B469" s="2"/>
      <c r="C469" s="2"/>
      <c r="D469" s="2"/>
      <c r="E469" s="2"/>
      <c r="F469" s="2"/>
      <c r="G469" s="2"/>
      <c r="H469" s="2"/>
      <c r="I469" s="2"/>
      <c r="J469" s="3"/>
      <c r="K469" s="3"/>
    </row>
    <row r="470" spans="2:11" ht="15.75" x14ac:dyDescent="0.2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 x14ac:dyDescent="0.25">
      <c r="B471" s="2"/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 x14ac:dyDescent="0.25">
      <c r="B472" s="2"/>
      <c r="C472" s="2"/>
      <c r="D472" s="2"/>
      <c r="E472" s="2"/>
      <c r="F472" s="2"/>
      <c r="G472" s="2"/>
      <c r="H472" s="2" t="s">
        <v>106</v>
      </c>
      <c r="I472" s="2"/>
      <c r="J472" s="3"/>
      <c r="K472" s="3"/>
    </row>
    <row r="473" spans="2:11" ht="15.75" x14ac:dyDescent="0.2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 x14ac:dyDescent="0.25">
      <c r="B474" s="2"/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 x14ac:dyDescent="0.25">
      <c r="B475" s="2"/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 x14ac:dyDescent="0.25">
      <c r="B476" s="2"/>
      <c r="C476" s="2"/>
      <c r="D476" s="2"/>
      <c r="E476" s="2"/>
      <c r="F476" s="2"/>
      <c r="G476" s="2"/>
      <c r="H476" s="18" t="s">
        <v>38</v>
      </c>
      <c r="I476" s="2"/>
      <c r="J476" s="3"/>
      <c r="K476" s="3"/>
    </row>
    <row r="477" spans="2:11" ht="15.75" x14ac:dyDescent="0.25">
      <c r="B477" s="2"/>
      <c r="C477" s="2"/>
      <c r="D477" s="2"/>
      <c r="E477" s="2"/>
      <c r="F477" s="2"/>
      <c r="G477" s="2"/>
      <c r="H477" s="18">
        <v>6000</v>
      </c>
      <c r="I477" s="2"/>
      <c r="J477" s="3"/>
      <c r="K477" s="3"/>
    </row>
    <row r="478" spans="2:11" ht="15.75" x14ac:dyDescent="0.25">
      <c r="B478" s="2"/>
      <c r="C478" s="2"/>
      <c r="D478" s="2"/>
      <c r="E478" s="2"/>
      <c r="F478" s="2"/>
      <c r="G478" s="2"/>
      <c r="H478" s="18"/>
      <c r="I478" s="2"/>
      <c r="J478" s="3"/>
      <c r="K478" s="3"/>
    </row>
    <row r="479" spans="2:11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5" t="s">
        <v>90</v>
      </c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19" t="s">
        <v>39</v>
      </c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19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19"/>
      <c r="I483" s="2"/>
      <c r="J483" s="3"/>
      <c r="K483" s="3"/>
    </row>
    <row r="484" spans="2:11" ht="15.75" x14ac:dyDescent="0.25">
      <c r="B484" s="19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0" t="s">
        <v>40</v>
      </c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 x14ac:dyDescent="0.25">
      <c r="B486" s="2" t="s">
        <v>48</v>
      </c>
      <c r="C486" s="3"/>
      <c r="D486" s="3"/>
      <c r="E486" s="3"/>
      <c r="F486" s="3"/>
      <c r="G486" s="3"/>
      <c r="H486" s="3"/>
      <c r="I486" s="3"/>
      <c r="J486" s="3"/>
      <c r="K486" s="3"/>
    </row>
    <row r="488" spans="2:11" ht="19.5" x14ac:dyDescent="0.3">
      <c r="B488" s="60" t="s">
        <v>0</v>
      </c>
      <c r="C488" s="60"/>
      <c r="D488" s="60"/>
      <c r="E488" s="60"/>
      <c r="F488" s="60"/>
      <c r="G488" s="60"/>
      <c r="H488" s="60"/>
      <c r="I488" s="60"/>
      <c r="J488" s="3"/>
      <c r="K488" s="3"/>
    </row>
    <row r="489" spans="2:11" ht="15.75" x14ac:dyDescent="0.25">
      <c r="B489" s="12"/>
      <c r="C489" s="12"/>
      <c r="D489" s="12"/>
      <c r="E489" s="12"/>
      <c r="F489" s="12"/>
      <c r="G489" s="12"/>
      <c r="H489" s="12"/>
      <c r="I489" s="1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 x14ac:dyDescent="0.25">
      <c r="B492" s="2" t="s">
        <v>1</v>
      </c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/>
      <c r="C495" s="2" t="s">
        <v>2</v>
      </c>
      <c r="D495" s="2" t="s">
        <v>3</v>
      </c>
      <c r="E495" s="24" t="s">
        <v>96</v>
      </c>
      <c r="G495" s="2"/>
      <c r="H495" s="2"/>
      <c r="I495" s="2"/>
      <c r="J495" s="3"/>
      <c r="K495" s="3"/>
    </row>
    <row r="496" spans="2:11" ht="15.75" x14ac:dyDescent="0.25">
      <c r="B496" s="2"/>
      <c r="C496" s="2" t="s">
        <v>4</v>
      </c>
      <c r="D496" s="2" t="s">
        <v>3</v>
      </c>
      <c r="E496" s="1" t="s">
        <v>97</v>
      </c>
      <c r="F496" s="5"/>
      <c r="G496" s="2"/>
      <c r="H496" s="2"/>
      <c r="I496" s="2"/>
      <c r="J496" s="3"/>
      <c r="K496" s="3"/>
    </row>
    <row r="497" spans="2:11" ht="15.75" x14ac:dyDescent="0.25">
      <c r="B497" s="2"/>
      <c r="C497" s="22" t="s">
        <v>42</v>
      </c>
      <c r="D497" s="22" t="s">
        <v>3</v>
      </c>
      <c r="E497" s="23" t="s">
        <v>98</v>
      </c>
      <c r="F497" s="21"/>
      <c r="G497" s="2"/>
      <c r="H497" s="2"/>
      <c r="I497" s="2"/>
      <c r="J497" s="3"/>
      <c r="K497" s="3"/>
    </row>
    <row r="498" spans="2:11" ht="15.75" x14ac:dyDescent="0.25">
      <c r="B498" s="2"/>
      <c r="C498" s="2"/>
      <c r="D498" s="2"/>
      <c r="E498" s="1"/>
      <c r="F498" s="2"/>
      <c r="G498" s="2"/>
      <c r="H498" s="2"/>
      <c r="I498" s="2"/>
      <c r="J498" s="3"/>
      <c r="K498" s="3"/>
    </row>
    <row r="499" spans="2:11" ht="15.75" x14ac:dyDescent="0.25">
      <c r="B499" s="6" t="s">
        <v>5</v>
      </c>
      <c r="C499" s="6"/>
      <c r="D499" s="6"/>
      <c r="E499" s="6"/>
      <c r="F499" s="6"/>
      <c r="G499" s="6"/>
      <c r="H499" s="6"/>
      <c r="I499" s="6"/>
      <c r="J499" s="3"/>
      <c r="K499" s="3"/>
    </row>
    <row r="500" spans="2:11" ht="15.75" x14ac:dyDescent="0.25">
      <c r="B500" s="7">
        <f>I515+10000000</f>
        <v>61635259</v>
      </c>
      <c r="C500" s="2" t="s">
        <v>376</v>
      </c>
      <c r="D500" s="2"/>
      <c r="E500" s="2"/>
      <c r="F500" s="8"/>
      <c r="G500" s="4"/>
      <c r="H500" s="2"/>
      <c r="I500" s="2"/>
      <c r="J500" s="3"/>
      <c r="K500" s="3"/>
    </row>
    <row r="501" spans="2:11" ht="15.75" x14ac:dyDescent="0.25">
      <c r="B501" s="2" t="s">
        <v>394</v>
      </c>
      <c r="C501" s="2"/>
      <c r="D501" s="2"/>
      <c r="E501" s="2"/>
      <c r="F501" s="26"/>
      <c r="G501" s="6"/>
      <c r="H501" s="6"/>
      <c r="I501" s="6"/>
      <c r="J501" s="3"/>
      <c r="K501" s="3"/>
    </row>
    <row r="502" spans="2:11" ht="15.75" x14ac:dyDescent="0.25">
      <c r="B502" s="2"/>
      <c r="C502" s="2"/>
      <c r="D502" s="2"/>
      <c r="E502" s="2"/>
      <c r="F502" s="2"/>
      <c r="G502" s="2"/>
      <c r="H502" s="2"/>
      <c r="I502" s="2"/>
      <c r="J502" s="3"/>
      <c r="K502" s="10" t="s">
        <v>10</v>
      </c>
    </row>
    <row r="503" spans="2:11" ht="15.75" x14ac:dyDescent="0.25">
      <c r="B503" s="2"/>
      <c r="C503" s="13" t="s">
        <v>11</v>
      </c>
      <c r="D503" s="2" t="s">
        <v>12</v>
      </c>
      <c r="E503" s="2"/>
      <c r="F503" s="2"/>
      <c r="G503" s="2"/>
      <c r="H503" s="2"/>
      <c r="I503" s="14">
        <v>0</v>
      </c>
      <c r="J503" s="15" t="s">
        <v>13</v>
      </c>
      <c r="K503" s="3"/>
    </row>
    <row r="504" spans="2:11" ht="15.75" x14ac:dyDescent="0.25">
      <c r="B504" s="2"/>
      <c r="C504" s="13" t="s">
        <v>14</v>
      </c>
      <c r="D504" s="2" t="s">
        <v>47</v>
      </c>
      <c r="E504" s="2"/>
      <c r="F504" s="2"/>
      <c r="G504" s="2"/>
      <c r="H504" s="2"/>
      <c r="I504" s="14">
        <v>0</v>
      </c>
      <c r="J504" s="15" t="s">
        <v>13</v>
      </c>
      <c r="K504" s="3"/>
    </row>
    <row r="505" spans="2:11" ht="15.75" x14ac:dyDescent="0.25">
      <c r="B505" s="2"/>
      <c r="C505" s="13" t="s">
        <v>15</v>
      </c>
      <c r="D505" s="2" t="s">
        <v>16</v>
      </c>
      <c r="E505" s="2"/>
      <c r="F505" s="2"/>
      <c r="G505" s="2"/>
      <c r="H505" s="2"/>
      <c r="I505" s="14">
        <f>50937567-799614-244750</f>
        <v>49893203</v>
      </c>
      <c r="J505" s="15" t="s">
        <v>13</v>
      </c>
      <c r="K505" s="3"/>
    </row>
    <row r="506" spans="2:11" ht="15.75" x14ac:dyDescent="0.25">
      <c r="B506" s="2"/>
      <c r="C506" s="13" t="s">
        <v>17</v>
      </c>
      <c r="D506" s="2" t="s">
        <v>71</v>
      </c>
      <c r="E506" s="2"/>
      <c r="F506" s="2"/>
      <c r="G506" s="2"/>
      <c r="H506" s="2"/>
      <c r="I506" s="14">
        <v>0</v>
      </c>
      <c r="J506" s="15" t="s">
        <v>13</v>
      </c>
      <c r="K506" s="3"/>
    </row>
    <row r="507" spans="2:11" ht="15.75" x14ac:dyDescent="0.25">
      <c r="B507" s="2"/>
      <c r="C507" s="13" t="s">
        <v>18</v>
      </c>
      <c r="D507" s="2" t="s">
        <v>100</v>
      </c>
      <c r="E507" s="2"/>
      <c r="F507" s="2"/>
      <c r="G507" s="2"/>
      <c r="H507" s="2"/>
      <c r="I507" s="14">
        <v>0</v>
      </c>
      <c r="J507" s="15" t="s">
        <v>13</v>
      </c>
      <c r="K507" s="3"/>
    </row>
    <row r="508" spans="2:11" ht="15.75" x14ac:dyDescent="0.25">
      <c r="B508" s="2"/>
      <c r="C508" s="13" t="s">
        <v>19</v>
      </c>
      <c r="D508" s="2" t="s">
        <v>54</v>
      </c>
      <c r="E508" s="2"/>
      <c r="F508" s="2"/>
      <c r="G508" s="2"/>
      <c r="H508" s="2"/>
      <c r="I508" s="14">
        <v>0</v>
      </c>
      <c r="J508" s="15" t="s">
        <v>13</v>
      </c>
      <c r="K508" s="3"/>
    </row>
    <row r="509" spans="2:11" ht="15.75" x14ac:dyDescent="0.25">
      <c r="B509" s="2"/>
      <c r="C509" s="13" t="s">
        <v>20</v>
      </c>
      <c r="D509" s="2" t="s">
        <v>21</v>
      </c>
      <c r="E509" s="2"/>
      <c r="F509" s="2"/>
      <c r="G509" s="14">
        <f>SUM(I503:I506)</f>
        <v>49893203</v>
      </c>
      <c r="H509" s="2" t="s">
        <v>22</v>
      </c>
      <c r="I509" s="11">
        <v>1247330</v>
      </c>
      <c r="J509" s="15" t="s">
        <v>13</v>
      </c>
      <c r="K509" s="3"/>
    </row>
    <row r="510" spans="2:11" ht="15.75" x14ac:dyDescent="0.25">
      <c r="B510" s="2"/>
      <c r="C510" s="13" t="s">
        <v>23</v>
      </c>
      <c r="D510" s="2" t="s">
        <v>24</v>
      </c>
      <c r="E510" s="2"/>
      <c r="F510" s="2"/>
      <c r="G510" s="14"/>
      <c r="H510" s="2"/>
      <c r="I510" s="11">
        <v>194726</v>
      </c>
      <c r="J510" s="15" t="s">
        <v>13</v>
      </c>
      <c r="K510" s="3"/>
    </row>
    <row r="511" spans="2:11" ht="15.75" x14ac:dyDescent="0.25">
      <c r="B511" s="2"/>
      <c r="C511" s="13" t="s">
        <v>25</v>
      </c>
      <c r="D511" s="2" t="s">
        <v>41</v>
      </c>
      <c r="E511" s="2"/>
      <c r="F511" s="2"/>
      <c r="G511" s="14"/>
      <c r="H511" s="2"/>
      <c r="I511" s="11">
        <v>0</v>
      </c>
      <c r="J511" s="15" t="s">
        <v>13</v>
      </c>
      <c r="K511" s="3"/>
    </row>
    <row r="512" spans="2:11" ht="15.75" x14ac:dyDescent="0.25">
      <c r="B512" s="2"/>
      <c r="C512" s="13" t="s">
        <v>26</v>
      </c>
      <c r="D512" s="2" t="s">
        <v>27</v>
      </c>
      <c r="E512" s="2"/>
      <c r="F512" s="2"/>
      <c r="G512" s="14"/>
      <c r="H512" s="2"/>
      <c r="I512" s="11">
        <v>0</v>
      </c>
      <c r="J512" s="15" t="s">
        <v>13</v>
      </c>
      <c r="K512" s="3"/>
    </row>
    <row r="513" spans="2:11" ht="15.75" x14ac:dyDescent="0.25">
      <c r="B513" s="2"/>
      <c r="C513" s="13" t="s">
        <v>28</v>
      </c>
      <c r="D513" s="2" t="s">
        <v>29</v>
      </c>
      <c r="E513" s="2"/>
      <c r="F513" s="2"/>
      <c r="G513" s="14"/>
      <c r="H513" s="2"/>
      <c r="I513" s="11">
        <v>100000</v>
      </c>
      <c r="J513" s="15" t="s">
        <v>13</v>
      </c>
      <c r="K513" s="3"/>
    </row>
    <row r="514" spans="2:11" ht="15.75" x14ac:dyDescent="0.25">
      <c r="B514" s="2"/>
      <c r="C514" s="13" t="s">
        <v>30</v>
      </c>
      <c r="D514" s="2" t="s">
        <v>31</v>
      </c>
      <c r="E514" s="2"/>
      <c r="F514" s="2"/>
      <c r="G514" s="14"/>
      <c r="H514" s="2"/>
      <c r="I514" s="11">
        <v>200000</v>
      </c>
      <c r="J514" s="15" t="s">
        <v>13</v>
      </c>
      <c r="K514" s="3"/>
    </row>
    <row r="515" spans="2:11" ht="15.75" x14ac:dyDescent="0.25">
      <c r="B515" s="2"/>
      <c r="C515" s="13" t="s">
        <v>32</v>
      </c>
      <c r="D515" s="2" t="s">
        <v>33</v>
      </c>
      <c r="E515" s="2"/>
      <c r="F515" s="2"/>
      <c r="G515" s="2"/>
      <c r="H515" s="2"/>
      <c r="I515" s="16">
        <f>SUM(I503:I514)</f>
        <v>51635259</v>
      </c>
      <c r="J515" s="15" t="s">
        <v>13</v>
      </c>
      <c r="K515" s="3"/>
    </row>
    <row r="516" spans="2:11" ht="15.75" x14ac:dyDescent="0.25">
      <c r="B516" s="2"/>
      <c r="C516" s="13" t="s">
        <v>34</v>
      </c>
      <c r="D516" s="2" t="s">
        <v>35</v>
      </c>
      <c r="E516" s="2"/>
      <c r="F516" s="2"/>
      <c r="G516" s="2"/>
      <c r="H516" s="2"/>
      <c r="I516" s="17">
        <f>+B500-I515</f>
        <v>10000000</v>
      </c>
      <c r="J516" s="15" t="s">
        <v>13</v>
      </c>
      <c r="K516" s="3"/>
    </row>
    <row r="517" spans="2:11" ht="15.75" x14ac:dyDescent="0.25">
      <c r="B517" s="2"/>
      <c r="C517" s="2"/>
      <c r="D517" s="2" t="s">
        <v>375</v>
      </c>
      <c r="E517" s="2"/>
      <c r="F517" s="2"/>
      <c r="G517" s="2"/>
      <c r="H517" s="2"/>
      <c r="I517" s="5"/>
      <c r="J517" s="3"/>
      <c r="K517" s="3"/>
    </row>
    <row r="518" spans="2:11" ht="15.75" x14ac:dyDescent="0.25">
      <c r="B518" s="2"/>
      <c r="C518" s="2"/>
      <c r="D518" s="2" t="s">
        <v>99</v>
      </c>
      <c r="E518" s="2"/>
      <c r="F518" s="2"/>
      <c r="G518" s="2"/>
      <c r="H518" s="2"/>
      <c r="I518" s="2"/>
      <c r="J518" s="3"/>
      <c r="K518" s="3"/>
    </row>
    <row r="519" spans="2:11" ht="15.75" x14ac:dyDescent="0.25">
      <c r="B519" s="2"/>
      <c r="C519" s="2"/>
      <c r="D519" s="2"/>
      <c r="E519" s="2"/>
      <c r="F519" s="2"/>
      <c r="G519" s="2"/>
      <c r="H519" s="2"/>
      <c r="I519" s="2"/>
      <c r="J519" s="3"/>
      <c r="K519" s="3"/>
    </row>
    <row r="520" spans="2:11" ht="15.75" x14ac:dyDescent="0.25">
      <c r="B520" s="2" t="s">
        <v>36</v>
      </c>
      <c r="C520" s="2"/>
      <c r="D520" s="2"/>
      <c r="E520" s="2"/>
      <c r="F520" s="2"/>
      <c r="G520" s="2"/>
      <c r="H520" s="2"/>
      <c r="I520" s="2"/>
      <c r="J520" s="3"/>
      <c r="K520" s="3"/>
    </row>
    <row r="521" spans="2:11" ht="15.75" x14ac:dyDescent="0.25">
      <c r="B521" s="2" t="s">
        <v>37</v>
      </c>
      <c r="C521" s="2"/>
      <c r="D521" s="2"/>
      <c r="E521" s="2"/>
      <c r="F521" s="2"/>
      <c r="G521" s="2"/>
      <c r="H521" s="2"/>
      <c r="I521" s="2"/>
      <c r="J521" s="3"/>
      <c r="K521" s="3"/>
    </row>
    <row r="522" spans="2:11" ht="15.75" x14ac:dyDescent="0.25">
      <c r="B522" s="2"/>
      <c r="C522" s="2"/>
      <c r="D522" s="2"/>
      <c r="E522" s="2"/>
      <c r="F522" s="2"/>
      <c r="G522" s="2"/>
      <c r="H522" s="2"/>
      <c r="I522" s="2"/>
      <c r="J522" s="3"/>
      <c r="K522" s="3"/>
    </row>
    <row r="523" spans="2:11" ht="15.75" x14ac:dyDescent="0.25">
      <c r="B523" s="2" t="s">
        <v>43</v>
      </c>
      <c r="C523" s="2"/>
      <c r="D523" s="2"/>
      <c r="E523" s="2"/>
      <c r="F523" s="2"/>
      <c r="G523" s="2"/>
      <c r="H523" s="2"/>
      <c r="I523" s="2"/>
      <c r="J523" s="3"/>
      <c r="K523" s="3"/>
    </row>
    <row r="524" spans="2:11" ht="15.75" x14ac:dyDescent="0.25">
      <c r="B524" s="4" t="s">
        <v>101</v>
      </c>
      <c r="C524" s="2"/>
      <c r="D524" s="2"/>
      <c r="E524" s="2"/>
      <c r="F524" s="2"/>
      <c r="G524" s="2"/>
      <c r="H524" s="2"/>
      <c r="I524" s="2"/>
      <c r="J524" s="3"/>
      <c r="K524" s="3"/>
    </row>
    <row r="525" spans="2:11" ht="15.75" x14ac:dyDescent="0.25">
      <c r="B525" s="4" t="s">
        <v>156</v>
      </c>
      <c r="C525" s="2"/>
      <c r="D525" s="2"/>
      <c r="E525" s="2"/>
      <c r="F525" s="2"/>
      <c r="G525" s="2"/>
      <c r="H525" s="2"/>
      <c r="I525" s="2"/>
      <c r="J525" s="3"/>
      <c r="K525" s="3"/>
    </row>
    <row r="526" spans="2:11" ht="15.75" x14ac:dyDescent="0.25">
      <c r="B526" s="4" t="s">
        <v>220</v>
      </c>
      <c r="C526" s="2"/>
      <c r="D526" s="2"/>
      <c r="E526" s="2"/>
      <c r="F526" s="2"/>
      <c r="G526" s="2"/>
      <c r="H526" s="2"/>
      <c r="I526" s="2"/>
      <c r="J526" s="3"/>
      <c r="K526" s="3"/>
    </row>
    <row r="527" spans="2:11" ht="15.75" x14ac:dyDescent="0.25">
      <c r="B527" s="2"/>
      <c r="C527" s="2"/>
      <c r="D527" s="2"/>
      <c r="E527" s="2"/>
      <c r="F527" s="2"/>
      <c r="G527" s="2"/>
      <c r="H527" s="2"/>
      <c r="I527" s="2"/>
      <c r="J527" s="3"/>
      <c r="K527" s="3"/>
    </row>
    <row r="528" spans="2:11" ht="15.75" x14ac:dyDescent="0.2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 x14ac:dyDescent="0.25">
      <c r="B529" s="2"/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 x14ac:dyDescent="0.25">
      <c r="B530" s="2"/>
      <c r="C530" s="2"/>
      <c r="D530" s="2"/>
      <c r="E530" s="2"/>
      <c r="F530" s="2"/>
      <c r="G530" s="2"/>
      <c r="H530" s="2" t="s">
        <v>363</v>
      </c>
      <c r="I530" s="2"/>
      <c r="J530" s="3"/>
      <c r="K530" s="3"/>
    </row>
    <row r="531" spans="2:11" ht="15.75" x14ac:dyDescent="0.2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I532" s="2"/>
      <c r="J532" s="3"/>
      <c r="K532" s="3"/>
    </row>
    <row r="533" spans="2:11" ht="15.75" x14ac:dyDescent="0.2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/>
      <c r="C534" s="2"/>
      <c r="D534" s="2"/>
      <c r="E534" s="2"/>
      <c r="F534" s="2"/>
      <c r="G534" s="2"/>
      <c r="H534" s="18" t="s">
        <v>38</v>
      </c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18">
        <v>6000</v>
      </c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18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5" t="s">
        <v>96</v>
      </c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19" t="s">
        <v>39</v>
      </c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19"/>
      <c r="I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19"/>
      <c r="I541" s="2"/>
      <c r="J541" s="3"/>
      <c r="K541" s="3"/>
    </row>
    <row r="542" spans="2:11" ht="15.75" x14ac:dyDescent="0.25">
      <c r="B542" s="19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0" t="s">
        <v>40</v>
      </c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 x14ac:dyDescent="0.25">
      <c r="B544" s="2" t="s">
        <v>307</v>
      </c>
      <c r="C544" s="3"/>
      <c r="D544" s="3"/>
      <c r="E544" s="3"/>
      <c r="F544" s="3"/>
      <c r="G544" s="3"/>
      <c r="H544" s="3"/>
      <c r="I544" s="3"/>
      <c r="J544" s="3"/>
      <c r="K544" s="3"/>
    </row>
    <row r="546" spans="2:11" ht="19.5" x14ac:dyDescent="0.3">
      <c r="B546" s="60" t="s">
        <v>0</v>
      </c>
      <c r="C546" s="60"/>
      <c r="D546" s="60"/>
      <c r="E546" s="60"/>
      <c r="F546" s="60"/>
      <c r="G546" s="60"/>
      <c r="H546" s="60"/>
      <c r="I546" s="60"/>
      <c r="J546" s="3"/>
      <c r="K546" s="3"/>
    </row>
    <row r="547" spans="2:11" ht="15.75" x14ac:dyDescent="0.25">
      <c r="B547" s="12"/>
      <c r="C547" s="12"/>
      <c r="D547" s="12"/>
      <c r="E547" s="12"/>
      <c r="F547" s="12"/>
      <c r="G547" s="12"/>
      <c r="H547" s="12"/>
      <c r="I547" s="1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 x14ac:dyDescent="0.25">
      <c r="B550" s="2" t="s">
        <v>1</v>
      </c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2"/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2"/>
      <c r="I552" s="2"/>
      <c r="J552" s="3"/>
      <c r="K552" s="3"/>
    </row>
    <row r="553" spans="2:11" ht="15.75" x14ac:dyDescent="0.25">
      <c r="B553" s="2"/>
      <c r="C553" s="2" t="s">
        <v>2</v>
      </c>
      <c r="D553" s="2" t="s">
        <v>3</v>
      </c>
      <c r="E553" s="24" t="s">
        <v>111</v>
      </c>
      <c r="G553" s="2"/>
      <c r="H553" s="2"/>
      <c r="I553" s="2"/>
      <c r="J553" s="3"/>
      <c r="K553" s="3"/>
    </row>
    <row r="554" spans="2:11" ht="15.75" x14ac:dyDescent="0.25">
      <c r="B554" s="2"/>
      <c r="C554" s="2" t="s">
        <v>4</v>
      </c>
      <c r="D554" s="2" t="s">
        <v>3</v>
      </c>
      <c r="E554" s="1" t="s">
        <v>112</v>
      </c>
      <c r="F554" s="5"/>
      <c r="G554" s="2"/>
      <c r="H554" s="2"/>
      <c r="I554" s="2"/>
      <c r="J554" s="3"/>
      <c r="K554" s="3"/>
    </row>
    <row r="555" spans="2:11" ht="15.75" x14ac:dyDescent="0.25">
      <c r="B555" s="2"/>
      <c r="C555" s="22" t="s">
        <v>42</v>
      </c>
      <c r="D555" s="22" t="s">
        <v>3</v>
      </c>
      <c r="E555" s="23" t="s">
        <v>113</v>
      </c>
      <c r="F555" s="21"/>
      <c r="G555" s="2"/>
      <c r="H555" s="2"/>
      <c r="I555" s="2"/>
      <c r="J555" s="3"/>
      <c r="K555" s="3"/>
    </row>
    <row r="556" spans="2:11" ht="15.75" x14ac:dyDescent="0.25">
      <c r="B556" s="2"/>
      <c r="C556" s="2"/>
      <c r="D556" s="2"/>
      <c r="E556" s="1"/>
      <c r="F556" s="2"/>
      <c r="G556" s="2"/>
      <c r="H556" s="2"/>
      <c r="I556" s="2"/>
      <c r="J556" s="3"/>
      <c r="K556" s="3"/>
    </row>
    <row r="557" spans="2:11" ht="15.75" x14ac:dyDescent="0.25">
      <c r="B557" s="6" t="s">
        <v>5</v>
      </c>
      <c r="C557" s="6"/>
      <c r="D557" s="6"/>
      <c r="E557" s="6"/>
      <c r="F557" s="6"/>
      <c r="G557" s="6"/>
      <c r="H557" s="6"/>
      <c r="I557" s="6"/>
      <c r="J557" s="3"/>
      <c r="K557" s="3"/>
    </row>
    <row r="558" spans="2:11" ht="15.75" x14ac:dyDescent="0.25">
      <c r="B558" s="7">
        <f>I573+10000000</f>
        <v>94112054</v>
      </c>
      <c r="C558" s="2" t="s">
        <v>117</v>
      </c>
      <c r="D558" s="2"/>
      <c r="E558" s="2"/>
      <c r="F558" s="8"/>
      <c r="G558" s="4"/>
      <c r="H558" s="2"/>
      <c r="I558" s="2"/>
      <c r="J558" s="3"/>
      <c r="K558" s="3"/>
    </row>
    <row r="559" spans="2:11" ht="15.75" x14ac:dyDescent="0.25">
      <c r="B559" s="2" t="s">
        <v>186</v>
      </c>
      <c r="C559" s="2"/>
      <c r="D559" s="2"/>
      <c r="E559" s="2"/>
      <c r="F559" s="26"/>
      <c r="G559" s="6"/>
      <c r="H559" s="6"/>
      <c r="I559" s="6"/>
      <c r="J559" s="3"/>
      <c r="K559" s="3"/>
    </row>
    <row r="560" spans="2:11" ht="15.75" x14ac:dyDescent="0.25">
      <c r="B560" s="2"/>
      <c r="C560" s="2"/>
      <c r="D560" s="2"/>
      <c r="E560" s="2"/>
      <c r="F560" s="2"/>
      <c r="G560" s="2"/>
      <c r="H560" s="2"/>
      <c r="I560" s="2"/>
      <c r="J560" s="3"/>
      <c r="K560" s="10" t="s">
        <v>10</v>
      </c>
    </row>
    <row r="561" spans="2:11" ht="15.75" x14ac:dyDescent="0.25">
      <c r="B561" s="2"/>
      <c r="C561" s="13" t="s">
        <v>11</v>
      </c>
      <c r="D561" s="2" t="s">
        <v>12</v>
      </c>
      <c r="E561" s="2"/>
      <c r="F561" s="2"/>
      <c r="G561" s="2"/>
      <c r="H561" s="2"/>
      <c r="I561" s="14">
        <v>0</v>
      </c>
      <c r="J561" s="15" t="s">
        <v>13</v>
      </c>
      <c r="K561" s="3"/>
    </row>
    <row r="562" spans="2:11" ht="15.75" x14ac:dyDescent="0.25">
      <c r="B562" s="2"/>
      <c r="C562" s="13" t="s">
        <v>14</v>
      </c>
      <c r="D562" s="2" t="s">
        <v>47</v>
      </c>
      <c r="E562" s="2"/>
      <c r="F562" s="2"/>
      <c r="G562" s="2"/>
      <c r="H562" s="2"/>
      <c r="I562" s="14">
        <v>0</v>
      </c>
      <c r="J562" s="15" t="s">
        <v>13</v>
      </c>
      <c r="K562" s="3"/>
    </row>
    <row r="563" spans="2:11" ht="15.75" x14ac:dyDescent="0.25">
      <c r="B563" s="2"/>
      <c r="C563" s="13" t="s">
        <v>15</v>
      </c>
      <c r="D563" s="2" t="s">
        <v>16</v>
      </c>
      <c r="E563" s="2"/>
      <c r="F563" s="2"/>
      <c r="G563" s="2"/>
      <c r="H563" s="2"/>
      <c r="I563" s="14">
        <f>82723358-955500</f>
        <v>81767858</v>
      </c>
      <c r="J563" s="15" t="s">
        <v>13</v>
      </c>
      <c r="K563" s="3"/>
    </row>
    <row r="564" spans="2:11" ht="15.75" x14ac:dyDescent="0.25">
      <c r="B564" s="2"/>
      <c r="C564" s="13" t="s">
        <v>17</v>
      </c>
      <c r="D564" s="2" t="s">
        <v>71</v>
      </c>
      <c r="E564" s="2"/>
      <c r="F564" s="2"/>
      <c r="G564" s="2"/>
      <c r="H564" s="2"/>
      <c r="I564" s="14">
        <v>0</v>
      </c>
      <c r="J564" s="15" t="s">
        <v>13</v>
      </c>
      <c r="K564" s="3"/>
    </row>
    <row r="565" spans="2:11" ht="15.75" x14ac:dyDescent="0.25">
      <c r="B565" s="2"/>
      <c r="C565" s="13" t="s">
        <v>18</v>
      </c>
      <c r="D565" s="2" t="s">
        <v>100</v>
      </c>
      <c r="E565" s="2"/>
      <c r="F565" s="2"/>
      <c r="G565" s="2"/>
      <c r="H565" s="2"/>
      <c r="I565" s="14">
        <v>0</v>
      </c>
      <c r="J565" s="15" t="s">
        <v>13</v>
      </c>
      <c r="K565" s="3"/>
    </row>
    <row r="566" spans="2:11" ht="15.75" x14ac:dyDescent="0.25">
      <c r="B566" s="2"/>
      <c r="C566" s="13" t="s">
        <v>19</v>
      </c>
      <c r="D566" s="2" t="s">
        <v>54</v>
      </c>
      <c r="E566" s="2"/>
      <c r="F566" s="2"/>
      <c r="G566" s="2"/>
      <c r="H566" s="2"/>
      <c r="I566" s="14">
        <v>0</v>
      </c>
      <c r="J566" s="15" t="s">
        <v>13</v>
      </c>
      <c r="K566" s="3"/>
    </row>
    <row r="567" spans="2:11" ht="15.75" x14ac:dyDescent="0.25">
      <c r="B567" s="2"/>
      <c r="C567" s="13" t="s">
        <v>20</v>
      </c>
      <c r="D567" s="2" t="s">
        <v>21</v>
      </c>
      <c r="E567" s="2"/>
      <c r="F567" s="2"/>
      <c r="G567" s="14">
        <f>SUM(I561:I564)</f>
        <v>81767858</v>
      </c>
      <c r="H567" s="2" t="s">
        <v>22</v>
      </c>
      <c r="I567" s="11">
        <v>2044196</v>
      </c>
      <c r="J567" s="15" t="s">
        <v>13</v>
      </c>
      <c r="K567" s="3"/>
    </row>
    <row r="568" spans="2:11" ht="15.75" x14ac:dyDescent="0.25">
      <c r="B568" s="2"/>
      <c r="C568" s="13" t="s">
        <v>23</v>
      </c>
      <c r="D568" s="2" t="s">
        <v>24</v>
      </c>
      <c r="E568" s="2"/>
      <c r="F568" s="2"/>
      <c r="G568" s="14"/>
      <c r="H568" s="2"/>
      <c r="I568" s="11">
        <v>0</v>
      </c>
      <c r="J568" s="15" t="s">
        <v>13</v>
      </c>
      <c r="K568" s="3"/>
    </row>
    <row r="569" spans="2:11" ht="15.75" x14ac:dyDescent="0.25">
      <c r="B569" s="2"/>
      <c r="C569" s="13" t="s">
        <v>25</v>
      </c>
      <c r="D569" s="2" t="s">
        <v>41</v>
      </c>
      <c r="E569" s="2"/>
      <c r="F569" s="2"/>
      <c r="G569" s="14"/>
      <c r="H569" s="2"/>
      <c r="I569" s="11">
        <v>0</v>
      </c>
      <c r="J569" s="15" t="s">
        <v>13</v>
      </c>
      <c r="K569" s="3"/>
    </row>
    <row r="570" spans="2:11" ht="15.75" x14ac:dyDescent="0.25">
      <c r="B570" s="2"/>
      <c r="C570" s="13" t="s">
        <v>26</v>
      </c>
      <c r="D570" s="2" t="s">
        <v>27</v>
      </c>
      <c r="E570" s="2"/>
      <c r="F570" s="2"/>
      <c r="G570" s="14"/>
      <c r="H570" s="2"/>
      <c r="I570" s="11">
        <v>0</v>
      </c>
      <c r="J570" s="15" t="s">
        <v>13</v>
      </c>
      <c r="K570" s="3"/>
    </row>
    <row r="571" spans="2:11" ht="15.75" x14ac:dyDescent="0.25">
      <c r="B571" s="2"/>
      <c r="C571" s="13" t="s">
        <v>28</v>
      </c>
      <c r="D571" s="2" t="s">
        <v>29</v>
      </c>
      <c r="E571" s="2"/>
      <c r="F571" s="2"/>
      <c r="G571" s="14"/>
      <c r="H571" s="2"/>
      <c r="I571" s="11">
        <v>100000</v>
      </c>
      <c r="J571" s="15" t="s">
        <v>13</v>
      </c>
      <c r="K571" s="3"/>
    </row>
    <row r="572" spans="2:11" ht="15.75" x14ac:dyDescent="0.25">
      <c r="B572" s="2"/>
      <c r="C572" s="13" t="s">
        <v>30</v>
      </c>
      <c r="D572" s="2" t="s">
        <v>31</v>
      </c>
      <c r="E572" s="2"/>
      <c r="F572" s="2"/>
      <c r="G572" s="14"/>
      <c r="H572" s="2"/>
      <c r="I572" s="11">
        <v>200000</v>
      </c>
      <c r="J572" s="15" t="s">
        <v>13</v>
      </c>
      <c r="K572" s="3"/>
    </row>
    <row r="573" spans="2:11" ht="15.75" x14ac:dyDescent="0.25">
      <c r="B573" s="2"/>
      <c r="C573" s="13" t="s">
        <v>32</v>
      </c>
      <c r="D573" s="2" t="s">
        <v>33</v>
      </c>
      <c r="E573" s="2"/>
      <c r="F573" s="2"/>
      <c r="G573" s="2"/>
      <c r="H573" s="2"/>
      <c r="I573" s="16">
        <f>SUM(I561:I572)</f>
        <v>84112054</v>
      </c>
      <c r="J573" s="15" t="s">
        <v>13</v>
      </c>
      <c r="K573" s="3"/>
    </row>
    <row r="574" spans="2:11" ht="15.75" x14ac:dyDescent="0.25">
      <c r="B574" s="2"/>
      <c r="C574" s="13" t="s">
        <v>34</v>
      </c>
      <c r="D574" s="2" t="s">
        <v>35</v>
      </c>
      <c r="E574" s="2"/>
      <c r="F574" s="2"/>
      <c r="G574" s="2"/>
      <c r="H574" s="2"/>
      <c r="I574" s="17">
        <f>+B558-I573</f>
        <v>10000000</v>
      </c>
      <c r="J574" s="15" t="s">
        <v>13</v>
      </c>
      <c r="K574" s="3"/>
    </row>
    <row r="575" spans="2:11" ht="15.75" x14ac:dyDescent="0.25">
      <c r="B575" s="2"/>
      <c r="C575" s="2"/>
      <c r="D575" s="2" t="s">
        <v>114</v>
      </c>
      <c r="E575" s="2"/>
      <c r="F575" s="2"/>
      <c r="G575" s="2"/>
      <c r="H575" s="2"/>
      <c r="I575" s="5"/>
      <c r="J575" s="3"/>
      <c r="K575" s="3"/>
    </row>
    <row r="576" spans="2:11" ht="15.75" x14ac:dyDescent="0.25">
      <c r="B576" s="2"/>
      <c r="C576" s="2"/>
      <c r="D576" s="2" t="s">
        <v>115</v>
      </c>
      <c r="E576" s="2"/>
      <c r="F576" s="2"/>
      <c r="G576" s="2"/>
      <c r="H576" s="2"/>
      <c r="I576" s="2"/>
      <c r="J576" s="3"/>
      <c r="K576" s="3"/>
    </row>
    <row r="577" spans="2:11" ht="15.75" x14ac:dyDescent="0.25">
      <c r="B577" s="2"/>
      <c r="C577" s="2"/>
      <c r="D577" s="2"/>
      <c r="E577" s="2"/>
      <c r="F577" s="2"/>
      <c r="G577" s="2"/>
      <c r="H577" s="2"/>
      <c r="I577" s="2"/>
      <c r="J577" s="3"/>
      <c r="K577" s="3"/>
    </row>
    <row r="578" spans="2:11" ht="15.75" x14ac:dyDescent="0.25">
      <c r="B578" s="2" t="s">
        <v>36</v>
      </c>
      <c r="C578" s="2"/>
      <c r="D578" s="2"/>
      <c r="E578" s="2"/>
      <c r="F578" s="2"/>
      <c r="G578" s="2"/>
      <c r="H578" s="2"/>
      <c r="I578" s="2"/>
      <c r="J578" s="3"/>
      <c r="K578" s="3"/>
    </row>
    <row r="579" spans="2:11" ht="15.75" x14ac:dyDescent="0.25">
      <c r="B579" s="2" t="s">
        <v>37</v>
      </c>
      <c r="C579" s="2"/>
      <c r="D579" s="2"/>
      <c r="E579" s="2"/>
      <c r="F579" s="2"/>
      <c r="G579" s="2"/>
      <c r="H579" s="2"/>
      <c r="I579" s="2"/>
      <c r="J579" s="3"/>
      <c r="K579" s="3"/>
    </row>
    <row r="580" spans="2:11" ht="15.75" x14ac:dyDescent="0.25">
      <c r="B580" s="2"/>
      <c r="C580" s="2"/>
      <c r="D580" s="2"/>
      <c r="E580" s="2"/>
      <c r="F580" s="2"/>
      <c r="G580" s="2"/>
      <c r="H580" s="2"/>
      <c r="I580" s="2"/>
      <c r="J580" s="3"/>
      <c r="K580" s="3"/>
    </row>
    <row r="581" spans="2:11" ht="15.75" x14ac:dyDescent="0.25">
      <c r="B581" s="2" t="s">
        <v>116</v>
      </c>
      <c r="C581" s="2"/>
      <c r="D581" s="2"/>
      <c r="E581" s="2"/>
      <c r="F581" s="2"/>
      <c r="G581" s="2"/>
      <c r="H581" s="2"/>
      <c r="I581" s="2"/>
      <c r="J581" s="3"/>
      <c r="K581" s="3"/>
    </row>
    <row r="582" spans="2:11" ht="15.75" x14ac:dyDescent="0.25">
      <c r="B582" s="4" t="s">
        <v>118</v>
      </c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 x14ac:dyDescent="0.25">
      <c r="B583" s="4" t="s">
        <v>119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 x14ac:dyDescent="0.25">
      <c r="B584" s="4" t="s">
        <v>120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 x14ac:dyDescent="0.2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 x14ac:dyDescent="0.25">
      <c r="B586" s="2"/>
      <c r="C586" s="2"/>
      <c r="D586" s="2"/>
      <c r="E586" s="2"/>
      <c r="F586" s="2"/>
      <c r="G586" s="2"/>
      <c r="H586" s="2"/>
      <c r="I586" s="2"/>
      <c r="J586" s="3"/>
      <c r="K586" s="3"/>
    </row>
    <row r="587" spans="2:11" ht="15.75" x14ac:dyDescent="0.2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 x14ac:dyDescent="0.25">
      <c r="B588" s="2"/>
      <c r="C588" s="2"/>
      <c r="D588" s="2"/>
      <c r="E588" s="2"/>
      <c r="F588" s="2"/>
      <c r="G588" s="2"/>
      <c r="H588" s="2" t="s">
        <v>185</v>
      </c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/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18" t="s">
        <v>38</v>
      </c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18">
        <v>6000</v>
      </c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18"/>
      <c r="I594" s="2"/>
      <c r="J594" s="3"/>
      <c r="K594" s="3"/>
    </row>
    <row r="595" spans="2:11" ht="15.75" x14ac:dyDescent="0.25">
      <c r="B595" s="2"/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 x14ac:dyDescent="0.25">
      <c r="B596" s="2"/>
      <c r="C596" s="2"/>
      <c r="D596" s="2"/>
      <c r="E596" s="2"/>
      <c r="F596" s="2"/>
      <c r="G596" s="2"/>
      <c r="H596" s="25" t="s">
        <v>111</v>
      </c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19" t="s">
        <v>39</v>
      </c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19"/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 x14ac:dyDescent="0.25">
      <c r="B600" s="19"/>
      <c r="C600" s="2"/>
      <c r="D600" s="2"/>
      <c r="E600" s="2"/>
      <c r="F600" s="2"/>
      <c r="G600" s="2"/>
      <c r="H600" s="2"/>
      <c r="I600" s="2"/>
      <c r="J600" s="3"/>
      <c r="K600" s="3"/>
    </row>
    <row r="601" spans="2:11" ht="15.75" x14ac:dyDescent="0.25">
      <c r="B601" s="20" t="s">
        <v>40</v>
      </c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" t="s">
        <v>121</v>
      </c>
      <c r="C602" s="3"/>
      <c r="D602" s="3"/>
      <c r="E602" s="3"/>
      <c r="F602" s="3"/>
      <c r="G602" s="3"/>
      <c r="H602" s="3"/>
      <c r="I602" s="3"/>
      <c r="J602" s="3"/>
      <c r="K602" s="3"/>
    </row>
    <row r="604" spans="2:11" ht="19.5" x14ac:dyDescent="0.3">
      <c r="B604" s="60" t="s">
        <v>0</v>
      </c>
      <c r="C604" s="60"/>
      <c r="D604" s="60"/>
      <c r="E604" s="60"/>
      <c r="F604" s="60"/>
      <c r="G604" s="60"/>
      <c r="H604" s="60"/>
      <c r="I604" s="60"/>
      <c r="J604" s="3"/>
      <c r="K604" s="3"/>
    </row>
    <row r="605" spans="2:11" ht="15.75" x14ac:dyDescent="0.25">
      <c r="B605" s="12"/>
      <c r="C605" s="12"/>
      <c r="D605" s="12"/>
      <c r="E605" s="12"/>
      <c r="F605" s="12"/>
      <c r="G605" s="12"/>
      <c r="H605" s="12"/>
      <c r="I605" s="12"/>
      <c r="J605" s="3"/>
      <c r="K605" s="3"/>
    </row>
    <row r="606" spans="2:11" ht="15.75" x14ac:dyDescent="0.2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 t="s">
        <v>1</v>
      </c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 x14ac:dyDescent="0.25">
      <c r="B609" s="2"/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 x14ac:dyDescent="0.25">
      <c r="B611" s="2"/>
      <c r="C611" s="2" t="s">
        <v>2</v>
      </c>
      <c r="D611" s="2" t="s">
        <v>3</v>
      </c>
      <c r="E611" s="24" t="s">
        <v>122</v>
      </c>
      <c r="G611" s="2"/>
      <c r="H611" s="2"/>
      <c r="I611" s="2"/>
      <c r="J611" s="3"/>
      <c r="K611" s="3"/>
    </row>
    <row r="612" spans="2:11" ht="15.75" x14ac:dyDescent="0.25">
      <c r="B612" s="2"/>
      <c r="C612" s="2" t="s">
        <v>4</v>
      </c>
      <c r="D612" s="2" t="s">
        <v>3</v>
      </c>
      <c r="E612" s="1" t="s">
        <v>123</v>
      </c>
      <c r="F612" s="5"/>
      <c r="G612" s="2"/>
      <c r="H612" s="2"/>
      <c r="I612" s="2"/>
      <c r="J612" s="3"/>
      <c r="K612" s="3"/>
    </row>
    <row r="613" spans="2:11" ht="15.75" x14ac:dyDescent="0.25">
      <c r="B613" s="2"/>
      <c r="C613" s="22" t="s">
        <v>42</v>
      </c>
      <c r="D613" s="22" t="s">
        <v>3</v>
      </c>
      <c r="E613" s="23" t="s">
        <v>124</v>
      </c>
      <c r="F613" s="21"/>
      <c r="G613" s="2"/>
      <c r="H613" s="2"/>
      <c r="I613" s="2"/>
      <c r="J613" s="3"/>
      <c r="K613" s="3"/>
    </row>
    <row r="614" spans="2:11" ht="15.75" x14ac:dyDescent="0.25">
      <c r="B614" s="2"/>
      <c r="C614" s="2"/>
      <c r="D614" s="2"/>
      <c r="E614" s="1"/>
      <c r="F614" s="2"/>
      <c r="G614" s="2"/>
      <c r="H614" s="2"/>
      <c r="I614" s="2"/>
      <c r="J614" s="3"/>
      <c r="K614" s="3"/>
    </row>
    <row r="615" spans="2:11" ht="15.75" x14ac:dyDescent="0.25">
      <c r="B615" s="6" t="s">
        <v>5</v>
      </c>
      <c r="C615" s="6"/>
      <c r="D615" s="6"/>
      <c r="E615" s="6"/>
      <c r="F615" s="6"/>
      <c r="G615" s="6"/>
      <c r="H615" s="6"/>
      <c r="I615" s="6"/>
      <c r="J615" s="3"/>
      <c r="K615" s="3"/>
    </row>
    <row r="616" spans="2:11" ht="15.75" x14ac:dyDescent="0.25">
      <c r="B616" s="7">
        <f>I631+60000000</f>
        <v>110999673</v>
      </c>
      <c r="C616" s="2" t="s">
        <v>312</v>
      </c>
      <c r="D616" s="2"/>
      <c r="E616" s="2"/>
      <c r="F616" s="8"/>
      <c r="G616" s="4"/>
      <c r="H616" s="2"/>
      <c r="I616" s="2"/>
      <c r="J616" s="3"/>
      <c r="K616" s="3"/>
    </row>
    <row r="617" spans="2:11" ht="15.75" x14ac:dyDescent="0.25">
      <c r="B617" s="2" t="s">
        <v>313</v>
      </c>
      <c r="C617" s="2"/>
      <c r="D617" s="2"/>
      <c r="E617" s="2"/>
      <c r="F617" s="26"/>
      <c r="G617" s="6"/>
      <c r="H617" s="6"/>
      <c r="I617" s="6"/>
      <c r="J617" s="3"/>
      <c r="K617" s="3"/>
    </row>
    <row r="618" spans="2:11" ht="15.75" x14ac:dyDescent="0.25">
      <c r="B618" s="2"/>
      <c r="C618" s="2"/>
      <c r="D618" s="2"/>
      <c r="E618" s="2"/>
      <c r="F618" s="2"/>
      <c r="G618" s="2"/>
      <c r="H618" s="2"/>
      <c r="I618" s="2"/>
      <c r="J618" s="3"/>
      <c r="K618" s="10" t="s">
        <v>10</v>
      </c>
    </row>
    <row r="619" spans="2:11" ht="15.75" x14ac:dyDescent="0.25">
      <c r="B619" s="2"/>
      <c r="C619" s="13" t="s">
        <v>11</v>
      </c>
      <c r="D619" s="2" t="s">
        <v>12</v>
      </c>
      <c r="E619" s="2"/>
      <c r="F619" s="2"/>
      <c r="G619" s="2"/>
      <c r="H619" s="2"/>
      <c r="I619" s="14">
        <v>0</v>
      </c>
      <c r="J619" s="15" t="s">
        <v>13</v>
      </c>
      <c r="K619" s="3"/>
    </row>
    <row r="620" spans="2:11" ht="15.75" x14ac:dyDescent="0.25">
      <c r="B620" s="2"/>
      <c r="C620" s="13" t="s">
        <v>14</v>
      </c>
      <c r="D620" s="2" t="s">
        <v>47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 x14ac:dyDescent="0.25">
      <c r="B621" s="2"/>
      <c r="C621" s="13" t="s">
        <v>15</v>
      </c>
      <c r="D621" s="2" t="s">
        <v>16</v>
      </c>
      <c r="E621" s="2"/>
      <c r="F621" s="2"/>
      <c r="G621" s="2"/>
      <c r="H621" s="2"/>
      <c r="I621" s="14">
        <f>49385718-760951</f>
        <v>48624767</v>
      </c>
      <c r="J621" s="15" t="s">
        <v>13</v>
      </c>
      <c r="K621" s="3"/>
    </row>
    <row r="622" spans="2:11" ht="15.75" x14ac:dyDescent="0.25">
      <c r="B622" s="2"/>
      <c r="C622" s="13" t="s">
        <v>17</v>
      </c>
      <c r="D622" s="2" t="s">
        <v>71</v>
      </c>
      <c r="E622" s="2"/>
      <c r="F622" s="2"/>
      <c r="G622" s="2"/>
      <c r="H622" s="2"/>
      <c r="I622" s="14">
        <v>0</v>
      </c>
      <c r="J622" s="15" t="s">
        <v>13</v>
      </c>
      <c r="K622" s="3"/>
    </row>
    <row r="623" spans="2:11" ht="15.75" x14ac:dyDescent="0.25">
      <c r="B623" s="2"/>
      <c r="C623" s="13" t="s">
        <v>18</v>
      </c>
      <c r="D623" s="2" t="s">
        <v>100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 x14ac:dyDescent="0.25">
      <c r="B624" s="2"/>
      <c r="C624" s="13" t="s">
        <v>19</v>
      </c>
      <c r="D624" s="2" t="s">
        <v>54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 x14ac:dyDescent="0.25">
      <c r="B625" s="2"/>
      <c r="C625" s="13" t="s">
        <v>20</v>
      </c>
      <c r="D625" s="2" t="s">
        <v>21</v>
      </c>
      <c r="E625" s="2"/>
      <c r="F625" s="2"/>
      <c r="G625" s="14">
        <f>SUM(I619:I622)</f>
        <v>48624767</v>
      </c>
      <c r="H625" s="2" t="s">
        <v>22</v>
      </c>
      <c r="I625" s="11">
        <v>1215619</v>
      </c>
      <c r="J625" s="15" t="s">
        <v>13</v>
      </c>
      <c r="K625" s="3"/>
    </row>
    <row r="626" spans="2:11" ht="15.75" x14ac:dyDescent="0.25">
      <c r="B626" s="2"/>
      <c r="C626" s="13" t="s">
        <v>23</v>
      </c>
      <c r="D626" s="2" t="s">
        <v>24</v>
      </c>
      <c r="E626" s="2"/>
      <c r="F626" s="2"/>
      <c r="G626" s="14"/>
      <c r="H626" s="2"/>
      <c r="I626" s="11">
        <v>359287</v>
      </c>
      <c r="J626" s="15" t="s">
        <v>13</v>
      </c>
      <c r="K626" s="3"/>
    </row>
    <row r="627" spans="2:11" ht="15.75" x14ac:dyDescent="0.25">
      <c r="B627" s="2"/>
      <c r="C627" s="13" t="s">
        <v>25</v>
      </c>
      <c r="D627" s="2" t="s">
        <v>41</v>
      </c>
      <c r="E627" s="2"/>
      <c r="F627" s="2"/>
      <c r="G627" s="14"/>
      <c r="H627" s="2"/>
      <c r="I627" s="11">
        <v>0</v>
      </c>
      <c r="J627" s="15" t="s">
        <v>13</v>
      </c>
      <c r="K627" s="3"/>
    </row>
    <row r="628" spans="2:11" ht="15.75" x14ac:dyDescent="0.25">
      <c r="B628" s="2"/>
      <c r="C628" s="13" t="s">
        <v>26</v>
      </c>
      <c r="D628" s="2" t="s">
        <v>27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 x14ac:dyDescent="0.25">
      <c r="B629" s="2"/>
      <c r="C629" s="13" t="s">
        <v>28</v>
      </c>
      <c r="D629" s="2" t="s">
        <v>29</v>
      </c>
      <c r="E629" s="2"/>
      <c r="F629" s="2"/>
      <c r="G629" s="14"/>
      <c r="H629" s="2"/>
      <c r="I629" s="11">
        <v>600000</v>
      </c>
      <c r="J629" s="15" t="s">
        <v>13</v>
      </c>
      <c r="K629" s="3"/>
    </row>
    <row r="630" spans="2:11" ht="15.75" x14ac:dyDescent="0.25">
      <c r="B630" s="2"/>
      <c r="C630" s="13" t="s">
        <v>30</v>
      </c>
      <c r="D630" s="2" t="s">
        <v>31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 x14ac:dyDescent="0.25">
      <c r="B631" s="2"/>
      <c r="C631" s="13" t="s">
        <v>32</v>
      </c>
      <c r="D631" s="2" t="s">
        <v>33</v>
      </c>
      <c r="E631" s="2"/>
      <c r="F631" s="2"/>
      <c r="G631" s="2"/>
      <c r="H631" s="2"/>
      <c r="I631" s="16">
        <f>SUM(I619:I630)</f>
        <v>50999673</v>
      </c>
      <c r="J631" s="15" t="s">
        <v>13</v>
      </c>
      <c r="K631" s="3"/>
    </row>
    <row r="632" spans="2:11" ht="15.75" x14ac:dyDescent="0.25">
      <c r="B632" s="2"/>
      <c r="C632" s="13" t="s">
        <v>34</v>
      </c>
      <c r="D632" s="2" t="s">
        <v>35</v>
      </c>
      <c r="E632" s="2"/>
      <c r="F632" s="2"/>
      <c r="G632" s="2"/>
      <c r="H632" s="2"/>
      <c r="I632" s="17">
        <f>+B616-I631</f>
        <v>60000000</v>
      </c>
      <c r="J632" s="15" t="s">
        <v>13</v>
      </c>
      <c r="K632" s="3"/>
    </row>
    <row r="633" spans="2:11" ht="15.75" x14ac:dyDescent="0.25">
      <c r="B633" s="2"/>
      <c r="C633" s="2"/>
      <c r="D633" s="2" t="s">
        <v>114</v>
      </c>
      <c r="E633" s="2"/>
      <c r="F633" s="2"/>
      <c r="G633" s="2"/>
      <c r="H633" s="2"/>
      <c r="I633" s="5"/>
      <c r="J633" s="3"/>
      <c r="K633" s="3"/>
    </row>
    <row r="634" spans="2:11" ht="15.75" x14ac:dyDescent="0.25">
      <c r="B634" s="2"/>
      <c r="C634" s="2"/>
      <c r="D634" s="2" t="s">
        <v>125</v>
      </c>
      <c r="E634" s="2"/>
      <c r="F634" s="2"/>
      <c r="G634" s="2"/>
      <c r="H634" s="2"/>
      <c r="I634" s="2"/>
      <c r="J634" s="3"/>
      <c r="K634" s="3"/>
    </row>
    <row r="635" spans="2:11" ht="15.75" x14ac:dyDescent="0.25">
      <c r="B635" s="2"/>
      <c r="C635" s="2"/>
      <c r="D635" s="2"/>
      <c r="E635" s="2"/>
      <c r="F635" s="2"/>
      <c r="G635" s="2"/>
      <c r="H635" s="2"/>
      <c r="I635" s="2"/>
      <c r="J635" s="3"/>
      <c r="K635" s="3"/>
    </row>
    <row r="636" spans="2:11" ht="15.75" x14ac:dyDescent="0.25">
      <c r="B636" s="2" t="s">
        <v>36</v>
      </c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 x14ac:dyDescent="0.25">
      <c r="B637" s="2" t="s">
        <v>37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 x14ac:dyDescent="0.25">
      <c r="B638" s="2"/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 x14ac:dyDescent="0.25">
      <c r="B639" s="2" t="s">
        <v>116</v>
      </c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 x14ac:dyDescent="0.25">
      <c r="B640" s="4" t="s">
        <v>118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 x14ac:dyDescent="0.25">
      <c r="B641" s="4" t="s">
        <v>156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 x14ac:dyDescent="0.25">
      <c r="B642" s="4" t="s">
        <v>109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 x14ac:dyDescent="0.25">
      <c r="B643" s="2"/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 x14ac:dyDescent="0.25">
      <c r="B644" s="2"/>
      <c r="C644" s="2"/>
      <c r="D644" s="2"/>
      <c r="E644" s="2"/>
      <c r="F644" s="2"/>
      <c r="G644" s="2"/>
      <c r="H644" s="2"/>
      <c r="I644" s="2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 t="s">
        <v>126</v>
      </c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 x14ac:dyDescent="0.2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18" t="s">
        <v>38</v>
      </c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18">
        <v>6000</v>
      </c>
      <c r="I651" s="2"/>
      <c r="J651" s="3"/>
      <c r="K651" s="3"/>
    </row>
    <row r="652" spans="2:11" ht="15.75" x14ac:dyDescent="0.25">
      <c r="B652" s="2"/>
      <c r="C652" s="2"/>
      <c r="D652" s="2"/>
      <c r="E652" s="2"/>
      <c r="F652" s="2"/>
      <c r="G652" s="2"/>
      <c r="H652" s="18"/>
      <c r="I652" s="2"/>
      <c r="J652" s="3"/>
      <c r="K652" s="3"/>
    </row>
    <row r="653" spans="2:11" ht="15.75" x14ac:dyDescent="0.25">
      <c r="B653" s="2"/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5" t="s">
        <v>122</v>
      </c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19" t="s">
        <v>39</v>
      </c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19"/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 x14ac:dyDescent="0.25">
      <c r="B658" s="19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 x14ac:dyDescent="0.25">
      <c r="B659" s="20" t="s">
        <v>40</v>
      </c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 t="s">
        <v>121</v>
      </c>
      <c r="C660" s="3"/>
      <c r="D660" s="3"/>
      <c r="E660" s="3"/>
      <c r="F660" s="3"/>
      <c r="G660" s="3"/>
      <c r="H660" s="3"/>
      <c r="I660" s="3"/>
      <c r="J660" s="3"/>
      <c r="K660" s="3"/>
    </row>
    <row r="662" spans="2:11" ht="19.5" x14ac:dyDescent="0.3">
      <c r="B662" s="60" t="s">
        <v>0</v>
      </c>
      <c r="C662" s="60"/>
      <c r="D662" s="60"/>
      <c r="E662" s="60"/>
      <c r="F662" s="60"/>
      <c r="G662" s="60"/>
      <c r="H662" s="60"/>
      <c r="I662" s="60"/>
      <c r="J662" s="3"/>
      <c r="K662" s="3"/>
    </row>
    <row r="663" spans="2:11" ht="15.75" x14ac:dyDescent="0.25">
      <c r="B663" s="12"/>
      <c r="C663" s="12"/>
      <c r="D663" s="12"/>
      <c r="E663" s="12"/>
      <c r="F663" s="12"/>
      <c r="G663" s="12"/>
      <c r="H663" s="12"/>
      <c r="I663" s="1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2"/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 t="s">
        <v>1</v>
      </c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"/>
      <c r="C669" s="2" t="s">
        <v>2</v>
      </c>
      <c r="D669" s="2" t="s">
        <v>3</v>
      </c>
      <c r="E669" s="24" t="s">
        <v>127</v>
      </c>
      <c r="G669" s="2"/>
      <c r="H669" s="2"/>
      <c r="I669" s="2"/>
      <c r="J669" s="3"/>
      <c r="K669" s="3"/>
    </row>
    <row r="670" spans="2:11" ht="15.75" x14ac:dyDescent="0.25">
      <c r="B670" s="2"/>
      <c r="C670" s="2" t="s">
        <v>4</v>
      </c>
      <c r="D670" s="2" t="s">
        <v>3</v>
      </c>
      <c r="E670" s="1" t="s">
        <v>128</v>
      </c>
      <c r="F670" s="5"/>
      <c r="G670" s="2"/>
      <c r="H670" s="2"/>
      <c r="I670" s="2"/>
      <c r="J670" s="3"/>
      <c r="K670" s="3"/>
    </row>
    <row r="671" spans="2:11" ht="15.75" x14ac:dyDescent="0.25">
      <c r="B671" s="2"/>
      <c r="C671" s="22" t="s">
        <v>42</v>
      </c>
      <c r="D671" s="22" t="s">
        <v>3</v>
      </c>
      <c r="E671" s="23" t="s">
        <v>129</v>
      </c>
      <c r="F671" s="21"/>
      <c r="G671" s="2"/>
      <c r="H671" s="2"/>
      <c r="I671" s="2"/>
      <c r="J671" s="3"/>
      <c r="K671" s="3"/>
    </row>
    <row r="672" spans="2:11" ht="15.75" x14ac:dyDescent="0.25">
      <c r="B672" s="2"/>
      <c r="C672" s="2"/>
      <c r="D672" s="2"/>
      <c r="E672" s="1"/>
      <c r="F672" s="2"/>
      <c r="G672" s="2"/>
      <c r="H672" s="2"/>
      <c r="I672" s="2"/>
      <c r="J672" s="3"/>
      <c r="K672" s="3"/>
    </row>
    <row r="673" spans="2:11" ht="15.75" x14ac:dyDescent="0.25">
      <c r="B673" s="6" t="s">
        <v>5</v>
      </c>
      <c r="C673" s="6"/>
      <c r="D673" s="6"/>
      <c r="E673" s="6"/>
      <c r="F673" s="6"/>
      <c r="G673" s="6"/>
      <c r="H673" s="6"/>
      <c r="I673" s="6"/>
      <c r="J673" s="3"/>
      <c r="K673" s="3"/>
    </row>
    <row r="674" spans="2:11" ht="15.75" x14ac:dyDescent="0.25">
      <c r="B674" s="7">
        <f>I689+250000000</f>
        <v>331941525</v>
      </c>
      <c r="C674" s="2" t="s">
        <v>6</v>
      </c>
      <c r="D674" s="2"/>
      <c r="E674" s="2"/>
      <c r="F674" s="8">
        <f>(B674/H674)+(B674*1.2%)</f>
        <v>8593597.2583333328</v>
      </c>
      <c r="G674" s="4" t="s">
        <v>7</v>
      </c>
      <c r="H674" s="2">
        <v>72</v>
      </c>
      <c r="I674" s="2" t="s">
        <v>8</v>
      </c>
      <c r="J674" s="3"/>
      <c r="K674" s="3"/>
    </row>
    <row r="675" spans="2:11" ht="15.75" x14ac:dyDescent="0.25">
      <c r="B675" s="6" t="s">
        <v>9</v>
      </c>
      <c r="C675" s="6"/>
      <c r="D675" s="6"/>
      <c r="E675" s="6"/>
      <c r="F675" s="9"/>
      <c r="G675" s="6"/>
      <c r="H675" s="6"/>
      <c r="I675" s="6"/>
      <c r="J675" s="3"/>
      <c r="K675" s="3"/>
    </row>
    <row r="676" spans="2:11" ht="15.75" x14ac:dyDescent="0.25">
      <c r="B676" s="2"/>
      <c r="C676" s="2"/>
      <c r="D676" s="2"/>
      <c r="E676" s="2"/>
      <c r="F676" s="2"/>
      <c r="G676" s="2"/>
      <c r="H676" s="2"/>
      <c r="I676" s="2"/>
      <c r="J676" s="3"/>
      <c r="K676" s="10" t="s">
        <v>10</v>
      </c>
    </row>
    <row r="677" spans="2:11" ht="15.75" x14ac:dyDescent="0.25">
      <c r="B677" s="2"/>
      <c r="C677" s="13" t="s">
        <v>11</v>
      </c>
      <c r="D677" s="2" t="s">
        <v>12</v>
      </c>
      <c r="E677" s="2"/>
      <c r="F677" s="2"/>
      <c r="G677" s="2"/>
      <c r="H677" s="2"/>
      <c r="I677" s="14">
        <v>0</v>
      </c>
      <c r="J677" s="15" t="s">
        <v>13</v>
      </c>
      <c r="K677" s="3"/>
    </row>
    <row r="678" spans="2:11" ht="15.75" x14ac:dyDescent="0.25">
      <c r="B678" s="2"/>
      <c r="C678" s="13" t="s">
        <v>14</v>
      </c>
      <c r="D678" s="2" t="s">
        <v>47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 x14ac:dyDescent="0.25">
      <c r="B679" s="2"/>
      <c r="C679" s="13" t="s">
        <v>15</v>
      </c>
      <c r="D679" s="2" t="s">
        <v>16</v>
      </c>
      <c r="E679" s="2"/>
      <c r="F679" s="2"/>
      <c r="G679" s="2"/>
      <c r="H679" s="2"/>
      <c r="I679" s="14">
        <v>63253669</v>
      </c>
      <c r="J679" s="15" t="s">
        <v>13</v>
      </c>
      <c r="K679" s="3"/>
    </row>
    <row r="680" spans="2:11" ht="15.75" x14ac:dyDescent="0.25">
      <c r="B680" s="2"/>
      <c r="C680" s="13" t="s">
        <v>17</v>
      </c>
      <c r="D680" s="2" t="s">
        <v>71</v>
      </c>
      <c r="E680" s="2"/>
      <c r="F680" s="2"/>
      <c r="G680" s="2"/>
      <c r="H680" s="2"/>
      <c r="I680" s="14">
        <v>0</v>
      </c>
      <c r="J680" s="15" t="s">
        <v>13</v>
      </c>
      <c r="K680" s="3"/>
    </row>
    <row r="681" spans="2:11" ht="15.75" x14ac:dyDescent="0.25">
      <c r="B681" s="2"/>
      <c r="C681" s="13" t="s">
        <v>18</v>
      </c>
      <c r="D681" s="2" t="s">
        <v>100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 x14ac:dyDescent="0.25">
      <c r="B682" s="2"/>
      <c r="C682" s="13" t="s">
        <v>19</v>
      </c>
      <c r="D682" s="2" t="s">
        <v>54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 x14ac:dyDescent="0.25">
      <c r="B683" s="2"/>
      <c r="C683" s="13" t="s">
        <v>20</v>
      </c>
      <c r="D683" s="2" t="s">
        <v>21</v>
      </c>
      <c r="E683" s="2"/>
      <c r="F683" s="2"/>
      <c r="G683" s="14">
        <f>SUM(I677:I680)</f>
        <v>63253669</v>
      </c>
      <c r="H683" s="2" t="s">
        <v>22</v>
      </c>
      <c r="I683" s="11">
        <v>1581342</v>
      </c>
      <c r="J683" s="15" t="s">
        <v>13</v>
      </c>
      <c r="K683" s="3"/>
    </row>
    <row r="684" spans="2:11" ht="15.75" x14ac:dyDescent="0.25">
      <c r="B684" s="2"/>
      <c r="C684" s="13" t="s">
        <v>23</v>
      </c>
      <c r="D684" s="2" t="s">
        <v>24</v>
      </c>
      <c r="E684" s="2"/>
      <c r="F684" s="2"/>
      <c r="G684" s="14"/>
      <c r="H684" s="2"/>
      <c r="I684" s="11">
        <v>0</v>
      </c>
      <c r="J684" s="15" t="s">
        <v>13</v>
      </c>
      <c r="K684" s="3"/>
    </row>
    <row r="685" spans="2:11" ht="15.75" x14ac:dyDescent="0.25">
      <c r="B685" s="2"/>
      <c r="C685" s="13" t="s">
        <v>25</v>
      </c>
      <c r="D685" s="2" t="s">
        <v>41</v>
      </c>
      <c r="E685" s="2"/>
      <c r="F685" s="2"/>
      <c r="G685" s="14"/>
      <c r="H685" s="2"/>
      <c r="I685" s="11">
        <v>13199914</v>
      </c>
      <c r="J685" s="15" t="s">
        <v>13</v>
      </c>
      <c r="K685" s="3"/>
    </row>
    <row r="686" spans="2:11" ht="15.75" x14ac:dyDescent="0.25">
      <c r="B686" s="2"/>
      <c r="C686" s="13" t="s">
        <v>26</v>
      </c>
      <c r="D686" s="2" t="s">
        <v>27</v>
      </c>
      <c r="E686" s="2"/>
      <c r="F686" s="2"/>
      <c r="G686" s="14"/>
      <c r="H686" s="2"/>
      <c r="I686" s="11">
        <v>1206600</v>
      </c>
      <c r="J686" s="15" t="s">
        <v>13</v>
      </c>
      <c r="K686" s="3"/>
    </row>
    <row r="687" spans="2:11" ht="15.75" x14ac:dyDescent="0.25">
      <c r="B687" s="2"/>
      <c r="C687" s="13" t="s">
        <v>28</v>
      </c>
      <c r="D687" s="2" t="s">
        <v>29</v>
      </c>
      <c r="E687" s="2"/>
      <c r="F687" s="2"/>
      <c r="G687" s="14"/>
      <c r="H687" s="2"/>
      <c r="I687" s="11">
        <v>2500000</v>
      </c>
      <c r="J687" s="15" t="s">
        <v>13</v>
      </c>
      <c r="K687" s="3"/>
    </row>
    <row r="688" spans="2:11" ht="15.75" x14ac:dyDescent="0.25">
      <c r="B688" s="2"/>
      <c r="C688" s="13" t="s">
        <v>30</v>
      </c>
      <c r="D688" s="2" t="s">
        <v>31</v>
      </c>
      <c r="E688" s="2"/>
      <c r="F688" s="2"/>
      <c r="G688" s="14"/>
      <c r="H688" s="2"/>
      <c r="I688" s="11">
        <v>200000</v>
      </c>
      <c r="J688" s="15" t="s">
        <v>13</v>
      </c>
      <c r="K688" s="3"/>
    </row>
    <row r="689" spans="2:11" ht="15.75" x14ac:dyDescent="0.25">
      <c r="B689" s="2"/>
      <c r="C689" s="13" t="s">
        <v>32</v>
      </c>
      <c r="D689" s="2" t="s">
        <v>33</v>
      </c>
      <c r="E689" s="2"/>
      <c r="F689" s="2"/>
      <c r="G689" s="2"/>
      <c r="H689" s="2"/>
      <c r="I689" s="16">
        <f>SUM(I677:I688)</f>
        <v>81941525</v>
      </c>
      <c r="J689" s="15" t="s">
        <v>13</v>
      </c>
      <c r="K689" s="3"/>
    </row>
    <row r="690" spans="2:11" ht="15.75" x14ac:dyDescent="0.25">
      <c r="B690" s="2"/>
      <c r="C690" s="13" t="s">
        <v>34</v>
      </c>
      <c r="D690" s="2" t="s">
        <v>35</v>
      </c>
      <c r="E690" s="2"/>
      <c r="F690" s="2"/>
      <c r="G690" s="2"/>
      <c r="H690" s="2"/>
      <c r="I690" s="17">
        <f>+B674-I689</f>
        <v>250000000</v>
      </c>
      <c r="J690" s="15" t="s">
        <v>13</v>
      </c>
      <c r="K690" s="3"/>
    </row>
    <row r="691" spans="2:11" ht="15.75" x14ac:dyDescent="0.25">
      <c r="B691" s="2"/>
      <c r="C691" s="2"/>
      <c r="D691" s="2" t="s">
        <v>134</v>
      </c>
      <c r="E691" s="2"/>
      <c r="F691" s="2"/>
      <c r="G691" s="2"/>
      <c r="H691" s="2"/>
      <c r="I691" s="5"/>
      <c r="J691" s="3"/>
      <c r="K691" s="3"/>
    </row>
    <row r="692" spans="2:11" ht="15.75" x14ac:dyDescent="0.25">
      <c r="B692" s="2"/>
      <c r="C692" s="2"/>
      <c r="D692" s="2" t="s">
        <v>135</v>
      </c>
      <c r="E692" s="2"/>
      <c r="F692" s="2"/>
      <c r="G692" s="2"/>
      <c r="H692" s="2"/>
      <c r="I692" s="2"/>
      <c r="J692" s="3"/>
      <c r="K692" s="3"/>
    </row>
    <row r="693" spans="2:11" ht="15.75" x14ac:dyDescent="0.25">
      <c r="B693" s="2"/>
      <c r="C693" s="2"/>
      <c r="D693" s="2"/>
      <c r="E693" s="2"/>
      <c r="F693" s="2"/>
      <c r="G693" s="2"/>
      <c r="H693" s="2"/>
      <c r="I693" s="2"/>
      <c r="J693" s="3"/>
      <c r="K693" s="3"/>
    </row>
    <row r="694" spans="2:11" ht="15.75" x14ac:dyDescent="0.25">
      <c r="B694" s="2" t="s">
        <v>36</v>
      </c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 x14ac:dyDescent="0.25">
      <c r="B695" s="2" t="s">
        <v>37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 x14ac:dyDescent="0.25">
      <c r="B696" s="2"/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 x14ac:dyDescent="0.25">
      <c r="B697" s="2" t="s">
        <v>133</v>
      </c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 x14ac:dyDescent="0.25">
      <c r="B698" s="4" t="s">
        <v>130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 x14ac:dyDescent="0.25">
      <c r="B699" s="4" t="s">
        <v>131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 x14ac:dyDescent="0.25">
      <c r="B700" s="4" t="s">
        <v>132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 x14ac:dyDescent="0.25">
      <c r="B701" s="2"/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 x14ac:dyDescent="0.25">
      <c r="B702" s="2"/>
      <c r="C702" s="2"/>
      <c r="D702" s="2"/>
      <c r="E702" s="2"/>
      <c r="F702" s="2"/>
      <c r="G702" s="2"/>
      <c r="H702" s="2"/>
      <c r="I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 t="s">
        <v>126</v>
      </c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18" t="s">
        <v>38</v>
      </c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18">
        <v>6000</v>
      </c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18"/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5" t="s">
        <v>127</v>
      </c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19" t="s">
        <v>39</v>
      </c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9"/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 x14ac:dyDescent="0.25">
      <c r="B716" s="19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 x14ac:dyDescent="0.25">
      <c r="B717" s="20" t="s">
        <v>40</v>
      </c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 t="s">
        <v>121</v>
      </c>
      <c r="C718" s="3"/>
      <c r="D718" s="3"/>
      <c r="E718" s="3"/>
      <c r="F718" s="3"/>
      <c r="G718" s="3"/>
      <c r="H718" s="3"/>
      <c r="I718" s="3"/>
      <c r="J718" s="3"/>
      <c r="K718" s="3"/>
    </row>
    <row r="720" spans="2:11" ht="19.5" x14ac:dyDescent="0.3">
      <c r="B720" s="60" t="s">
        <v>0</v>
      </c>
      <c r="C720" s="60"/>
      <c r="D720" s="60"/>
      <c r="E720" s="60"/>
      <c r="F720" s="60"/>
      <c r="G720" s="60"/>
      <c r="H720" s="60"/>
      <c r="I720" s="60"/>
      <c r="J720" s="3"/>
      <c r="K720" s="3"/>
    </row>
    <row r="721" spans="2:11" ht="15.75" x14ac:dyDescent="0.25">
      <c r="B721" s="12"/>
      <c r="C721" s="12"/>
      <c r="D721" s="12"/>
      <c r="E721" s="12"/>
      <c r="F721" s="12"/>
      <c r="G721" s="12"/>
      <c r="H721" s="12"/>
      <c r="I721" s="12"/>
      <c r="J721" s="3"/>
      <c r="K721" s="3"/>
    </row>
    <row r="722" spans="2:11" ht="15.75" x14ac:dyDescent="0.25">
      <c r="B722" s="2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 t="s">
        <v>1</v>
      </c>
      <c r="C724" s="2"/>
      <c r="D724" s="2"/>
      <c r="E724" s="2"/>
      <c r="F724" s="2"/>
      <c r="G724" s="2"/>
      <c r="H724" s="2"/>
      <c r="I724" s="2" t="s">
        <v>187</v>
      </c>
      <c r="J724" s="3"/>
      <c r="K724" s="3"/>
    </row>
    <row r="725" spans="2:11" ht="15.75" x14ac:dyDescent="0.25">
      <c r="B725" s="2"/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"/>
      <c r="C727" s="2" t="s">
        <v>2</v>
      </c>
      <c r="D727" s="2" t="s">
        <v>3</v>
      </c>
      <c r="E727" s="24" t="s">
        <v>136</v>
      </c>
      <c r="G727" s="2"/>
      <c r="H727" s="2"/>
      <c r="I727" s="2"/>
      <c r="J727" s="3"/>
      <c r="K727" s="3"/>
    </row>
    <row r="728" spans="2:11" ht="15.75" x14ac:dyDescent="0.25">
      <c r="B728" s="2"/>
      <c r="C728" s="2" t="s">
        <v>4</v>
      </c>
      <c r="D728" s="2" t="s">
        <v>3</v>
      </c>
      <c r="E728" s="1" t="s">
        <v>148</v>
      </c>
      <c r="F728" s="5"/>
      <c r="G728" s="2"/>
      <c r="H728" s="2"/>
      <c r="I728" s="2"/>
      <c r="J728" s="3"/>
      <c r="K728" s="3"/>
    </row>
    <row r="729" spans="2:11" ht="15.75" x14ac:dyDescent="0.25">
      <c r="B729" s="2"/>
      <c r="C729" s="22" t="s">
        <v>42</v>
      </c>
      <c r="D729" s="22" t="s">
        <v>3</v>
      </c>
      <c r="E729" s="23" t="s">
        <v>147</v>
      </c>
      <c r="F729" s="21"/>
      <c r="G729" s="2"/>
      <c r="H729" s="2"/>
      <c r="I729" s="2"/>
      <c r="J729" s="3"/>
      <c r="K729" s="3"/>
    </row>
    <row r="730" spans="2:11" ht="15.75" x14ac:dyDescent="0.25">
      <c r="B730" s="2"/>
      <c r="C730" s="2"/>
      <c r="D730" s="2"/>
      <c r="E730" s="1"/>
      <c r="F730" s="2"/>
      <c r="G730" s="2"/>
      <c r="H730" s="2"/>
      <c r="I730" s="2"/>
      <c r="J730" s="3"/>
      <c r="K730" s="3"/>
    </row>
    <row r="731" spans="2:11" ht="15.75" x14ac:dyDescent="0.25">
      <c r="B731" s="6" t="s">
        <v>5</v>
      </c>
      <c r="C731" s="6"/>
      <c r="D731" s="6"/>
      <c r="E731" s="6"/>
      <c r="F731" s="6"/>
      <c r="G731" s="6"/>
      <c r="H731" s="6"/>
      <c r="I731" s="6"/>
      <c r="J731" s="3"/>
      <c r="K731" s="3"/>
    </row>
    <row r="732" spans="2:11" ht="15.75" x14ac:dyDescent="0.25">
      <c r="B732" s="7">
        <f>I747+200000000</f>
        <v>421956290</v>
      </c>
      <c r="C732" s="2" t="s">
        <v>146</v>
      </c>
      <c r="D732" s="2"/>
      <c r="E732" s="2"/>
      <c r="F732" s="8"/>
      <c r="G732" s="4"/>
      <c r="H732" s="2"/>
      <c r="I732" s="2"/>
      <c r="J732" s="3"/>
      <c r="K732" s="3"/>
    </row>
    <row r="733" spans="2:11" ht="15.75" x14ac:dyDescent="0.25">
      <c r="B733" s="2" t="s">
        <v>150</v>
      </c>
      <c r="C733" s="2"/>
      <c r="D733" s="2"/>
      <c r="E733" s="2"/>
      <c r="F733" s="26"/>
      <c r="G733" s="6"/>
      <c r="H733" s="6"/>
      <c r="I733" s="6"/>
      <c r="J733" s="3"/>
      <c r="K733" s="3"/>
    </row>
    <row r="734" spans="2:11" ht="15.75" x14ac:dyDescent="0.25">
      <c r="B734" s="2"/>
      <c r="C734" s="2"/>
      <c r="D734" s="2"/>
      <c r="E734" s="2"/>
      <c r="F734" s="2"/>
      <c r="G734" s="2"/>
      <c r="H734" s="2"/>
      <c r="I734" s="2"/>
      <c r="J734" s="3"/>
      <c r="K734" s="10" t="s">
        <v>10</v>
      </c>
    </row>
    <row r="735" spans="2:11" ht="15.75" x14ac:dyDescent="0.25">
      <c r="B735" s="2"/>
      <c r="C735" s="13" t="s">
        <v>11</v>
      </c>
      <c r="D735" s="2" t="s">
        <v>12</v>
      </c>
      <c r="E735" s="2"/>
      <c r="F735" s="2"/>
      <c r="G735" s="2"/>
      <c r="H735" s="2"/>
      <c r="I735" s="14">
        <v>0</v>
      </c>
      <c r="J735" s="15" t="s">
        <v>13</v>
      </c>
      <c r="K735" s="3"/>
    </row>
    <row r="736" spans="2:11" ht="15.75" x14ac:dyDescent="0.25">
      <c r="B736" s="2"/>
      <c r="C736" s="13" t="s">
        <v>14</v>
      </c>
      <c r="D736" s="2" t="s">
        <v>145</v>
      </c>
      <c r="E736" s="2"/>
      <c r="F736" s="2"/>
      <c r="G736" s="2"/>
      <c r="H736" s="2"/>
      <c r="I736" s="14">
        <v>0</v>
      </c>
      <c r="J736" s="15" t="s">
        <v>13</v>
      </c>
      <c r="K736" s="3"/>
    </row>
    <row r="737" spans="2:11" ht="15.75" x14ac:dyDescent="0.25">
      <c r="B737" s="2"/>
      <c r="C737" s="13" t="s">
        <v>15</v>
      </c>
      <c r="D737" s="2" t="s">
        <v>16</v>
      </c>
      <c r="E737" s="2"/>
      <c r="F737" s="2"/>
      <c r="G737" s="2"/>
      <c r="H737" s="2"/>
      <c r="I737" s="14">
        <f>230425606-3014613-10000000-3014613</f>
        <v>214396380</v>
      </c>
      <c r="J737" s="15" t="s">
        <v>13</v>
      </c>
      <c r="K737" s="3"/>
    </row>
    <row r="738" spans="2:11" ht="15.75" x14ac:dyDescent="0.25">
      <c r="B738" s="2"/>
      <c r="C738" s="13" t="s">
        <v>17</v>
      </c>
      <c r="D738" s="2" t="s">
        <v>144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 x14ac:dyDescent="0.25">
      <c r="B739" s="2"/>
      <c r="C739" s="13" t="s">
        <v>18</v>
      </c>
      <c r="D739" s="2" t="s">
        <v>143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 x14ac:dyDescent="0.25">
      <c r="B740" s="2"/>
      <c r="C740" s="13" t="s">
        <v>19</v>
      </c>
      <c r="D740" s="2" t="s">
        <v>142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 x14ac:dyDescent="0.25">
      <c r="B741" s="2"/>
      <c r="C741" s="13" t="s">
        <v>20</v>
      </c>
      <c r="D741" s="2" t="s">
        <v>21</v>
      </c>
      <c r="E741" s="2"/>
      <c r="F741" s="2"/>
      <c r="G741" s="14">
        <f>SUM(I735:I737)</f>
        <v>214396380</v>
      </c>
      <c r="H741" s="2" t="s">
        <v>22</v>
      </c>
      <c r="I741" s="11">
        <v>5359910</v>
      </c>
      <c r="J741" s="15" t="s">
        <v>13</v>
      </c>
      <c r="K741" s="3"/>
    </row>
    <row r="742" spans="2:11" ht="15.75" x14ac:dyDescent="0.25">
      <c r="B742" s="2"/>
      <c r="C742" s="13" t="s">
        <v>23</v>
      </c>
      <c r="D742" s="2" t="s">
        <v>24</v>
      </c>
      <c r="E742" s="2"/>
      <c r="F742" s="2"/>
      <c r="G742" s="14"/>
      <c r="H742" s="2"/>
      <c r="I742" s="11">
        <v>0</v>
      </c>
      <c r="J742" s="15" t="s">
        <v>13</v>
      </c>
    </row>
    <row r="743" spans="2:11" ht="15.75" x14ac:dyDescent="0.25">
      <c r="B743" s="2"/>
      <c r="C743" s="13" t="s">
        <v>25</v>
      </c>
      <c r="D743" s="2" t="s">
        <v>41</v>
      </c>
      <c r="E743" s="2"/>
      <c r="F743" s="2"/>
      <c r="G743" s="14"/>
      <c r="H743" s="2"/>
      <c r="I743" s="11">
        <v>0</v>
      </c>
      <c r="J743" s="15" t="s">
        <v>13</v>
      </c>
      <c r="K743" s="3"/>
    </row>
    <row r="744" spans="2:11" ht="15.75" x14ac:dyDescent="0.25">
      <c r="B744" s="2"/>
      <c r="C744" s="13" t="s">
        <v>26</v>
      </c>
      <c r="D744" s="2" t="s">
        <v>27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 x14ac:dyDescent="0.25">
      <c r="B745" s="2"/>
      <c r="C745" s="13" t="s">
        <v>28</v>
      </c>
      <c r="D745" s="2" t="s">
        <v>29</v>
      </c>
      <c r="E745" s="2"/>
      <c r="F745" s="2"/>
      <c r="G745" s="14"/>
      <c r="H745" s="2"/>
      <c r="I745" s="11">
        <v>2000000</v>
      </c>
      <c r="J745" s="15" t="s">
        <v>13</v>
      </c>
      <c r="K745" s="3"/>
    </row>
    <row r="746" spans="2:11" ht="15.75" x14ac:dyDescent="0.25">
      <c r="B746" s="2"/>
      <c r="C746" s="13" t="s">
        <v>30</v>
      </c>
      <c r="D746" s="2" t="s">
        <v>31</v>
      </c>
      <c r="E746" s="2"/>
      <c r="F746" s="2"/>
      <c r="G746" s="14"/>
      <c r="H746" s="2"/>
      <c r="I746" s="11">
        <v>200000</v>
      </c>
      <c r="J746" s="15" t="s">
        <v>13</v>
      </c>
      <c r="K746" s="3"/>
    </row>
    <row r="747" spans="2:11" ht="15.75" x14ac:dyDescent="0.25">
      <c r="B747" s="2"/>
      <c r="C747" s="13" t="s">
        <v>32</v>
      </c>
      <c r="D747" s="2" t="s">
        <v>33</v>
      </c>
      <c r="E747" s="2"/>
      <c r="F747" s="2"/>
      <c r="G747" s="2"/>
      <c r="H747" s="2"/>
      <c r="I747" s="16">
        <f>SUM(I735:I746)</f>
        <v>221956290</v>
      </c>
      <c r="J747" s="15" t="s">
        <v>13</v>
      </c>
      <c r="K747" s="3"/>
    </row>
    <row r="748" spans="2:11" ht="15.75" x14ac:dyDescent="0.25">
      <c r="B748" s="2"/>
      <c r="C748" s="13" t="s">
        <v>34</v>
      </c>
      <c r="D748" s="2" t="s">
        <v>35</v>
      </c>
      <c r="E748" s="2"/>
      <c r="F748" s="2"/>
      <c r="G748" s="2"/>
      <c r="H748" s="2"/>
      <c r="I748" s="17">
        <f>+B732-I747</f>
        <v>200000000</v>
      </c>
      <c r="J748" s="15" t="s">
        <v>13</v>
      </c>
      <c r="K748" s="3"/>
    </row>
    <row r="749" spans="2:11" ht="15.75" x14ac:dyDescent="0.25">
      <c r="B749" s="2"/>
      <c r="C749" s="2"/>
      <c r="D749" s="2" t="s">
        <v>114</v>
      </c>
      <c r="E749" s="2"/>
      <c r="F749" s="2"/>
      <c r="G749" s="2"/>
      <c r="H749" s="2"/>
      <c r="I749" s="5"/>
      <c r="J749" s="3"/>
      <c r="K749" s="3"/>
    </row>
    <row r="750" spans="2:11" ht="15.75" x14ac:dyDescent="0.25">
      <c r="B750" s="2"/>
      <c r="C750" s="2"/>
      <c r="D750" s="2" t="s">
        <v>141</v>
      </c>
      <c r="E750" s="2"/>
      <c r="F750" s="2"/>
      <c r="G750" s="2"/>
      <c r="H750" s="2"/>
      <c r="I750" s="2"/>
      <c r="J750" s="3"/>
      <c r="K750" s="3"/>
    </row>
    <row r="751" spans="2:11" ht="15.75" x14ac:dyDescent="0.25">
      <c r="B751" s="2"/>
      <c r="C751" s="2"/>
      <c r="D751" s="2"/>
      <c r="E751" s="2"/>
      <c r="F751" s="2"/>
      <c r="G751" s="2"/>
      <c r="H751" s="2"/>
      <c r="I751" s="2"/>
      <c r="J751" s="3"/>
      <c r="K751" s="3"/>
    </row>
    <row r="752" spans="2:11" ht="15.75" x14ac:dyDescent="0.25">
      <c r="B752" s="2" t="s">
        <v>36</v>
      </c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 x14ac:dyDescent="0.25">
      <c r="B753" s="2" t="s">
        <v>37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 x14ac:dyDescent="0.25">
      <c r="B754" s="2"/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 x14ac:dyDescent="0.25">
      <c r="B755" s="2" t="s">
        <v>140</v>
      </c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 x14ac:dyDescent="0.25">
      <c r="B756" s="4" t="s">
        <v>139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4" t="s">
        <v>138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4" t="s">
        <v>137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2"/>
      <c r="C759" s="2"/>
      <c r="D759" s="2"/>
      <c r="E759" s="2"/>
      <c r="F759" s="2"/>
      <c r="G759" s="2"/>
      <c r="H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 t="s">
        <v>149</v>
      </c>
      <c r="I762" s="2"/>
      <c r="J762" s="3"/>
      <c r="K762" s="3"/>
    </row>
    <row r="763" spans="2:11" ht="15.75" x14ac:dyDescent="0.25">
      <c r="B763" s="2"/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18" t="s">
        <v>38</v>
      </c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18">
        <v>6000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18"/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5" t="s">
        <v>136</v>
      </c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19" t="s">
        <v>39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9"/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 x14ac:dyDescent="0.25">
      <c r="B774" s="19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 x14ac:dyDescent="0.25">
      <c r="B775" s="20" t="s">
        <v>40</v>
      </c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" t="s">
        <v>121</v>
      </c>
      <c r="C776" s="3"/>
      <c r="D776" s="3"/>
      <c r="E776" s="3"/>
      <c r="F776" s="3"/>
      <c r="G776" s="3"/>
      <c r="H776" s="3"/>
      <c r="I776" s="3"/>
      <c r="J776" s="3"/>
      <c r="K776" s="3"/>
    </row>
    <row r="778" spans="2:11" ht="19.5" x14ac:dyDescent="0.3">
      <c r="B778" s="60" t="s">
        <v>0</v>
      </c>
      <c r="C778" s="60"/>
      <c r="D778" s="60"/>
      <c r="E778" s="60"/>
      <c r="F778" s="60"/>
      <c r="G778" s="60"/>
      <c r="H778" s="60"/>
      <c r="I778" s="60"/>
      <c r="J778" s="3"/>
      <c r="K778" s="3"/>
    </row>
    <row r="779" spans="2:11" ht="15.75" x14ac:dyDescent="0.25">
      <c r="B779" s="12"/>
      <c r="C779" s="12"/>
      <c r="D779" s="12"/>
      <c r="E779" s="12"/>
      <c r="F779" s="12"/>
      <c r="G779" s="12"/>
      <c r="H779" s="12"/>
      <c r="I779" s="12"/>
      <c r="J779" s="3"/>
      <c r="K779" s="3"/>
    </row>
    <row r="780" spans="2:11" ht="15.75" x14ac:dyDescent="0.25">
      <c r="B780" s="2"/>
      <c r="C780" s="2"/>
      <c r="D780" s="2"/>
      <c r="E780" s="2"/>
      <c r="F780" s="2"/>
      <c r="G780" s="2"/>
      <c r="H780" s="2"/>
      <c r="I780" s="2" t="s">
        <v>289</v>
      </c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 t="s">
        <v>1</v>
      </c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/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/>
      <c r="C785" s="2" t="s">
        <v>2</v>
      </c>
      <c r="D785" s="2" t="s">
        <v>3</v>
      </c>
      <c r="E785" s="24" t="s">
        <v>151</v>
      </c>
      <c r="G785" s="2"/>
      <c r="H785" s="2"/>
      <c r="I785" s="2"/>
      <c r="J785" s="3"/>
      <c r="K785" s="3"/>
    </row>
    <row r="786" spans="2:11" ht="15.75" x14ac:dyDescent="0.25">
      <c r="B786" s="2"/>
      <c r="C786" s="2" t="s">
        <v>4</v>
      </c>
      <c r="D786" s="2" t="s">
        <v>3</v>
      </c>
      <c r="E786" s="1" t="s">
        <v>152</v>
      </c>
      <c r="F786" s="5"/>
      <c r="G786" s="2"/>
      <c r="H786" s="2"/>
      <c r="I786" s="2"/>
      <c r="J786" s="3"/>
      <c r="K786" s="3"/>
    </row>
    <row r="787" spans="2:11" ht="15.75" x14ac:dyDescent="0.25">
      <c r="B787" s="2"/>
      <c r="C787" s="22" t="s">
        <v>42</v>
      </c>
      <c r="D787" s="22" t="s">
        <v>3</v>
      </c>
      <c r="E787" s="23" t="s">
        <v>153</v>
      </c>
      <c r="F787" s="21"/>
      <c r="G787" s="2"/>
      <c r="H787" s="2"/>
      <c r="I787" s="2"/>
      <c r="J787" s="3"/>
      <c r="K787" s="3"/>
    </row>
    <row r="788" spans="2:11" ht="15.75" x14ac:dyDescent="0.25">
      <c r="B788" s="2"/>
      <c r="C788" s="2"/>
      <c r="D788" s="2"/>
      <c r="E788" s="1"/>
      <c r="F788" s="2"/>
      <c r="G788" s="2"/>
      <c r="H788" s="2"/>
      <c r="I788" s="2"/>
      <c r="J788" s="3"/>
      <c r="K788" s="3"/>
    </row>
    <row r="789" spans="2:11" ht="15.75" x14ac:dyDescent="0.25">
      <c r="B789" s="6" t="s">
        <v>5</v>
      </c>
      <c r="C789" s="6"/>
      <c r="D789" s="6"/>
      <c r="E789" s="6"/>
      <c r="F789" s="6"/>
      <c r="G789" s="6"/>
      <c r="H789" s="6"/>
      <c r="I789" s="6"/>
      <c r="J789" s="3"/>
      <c r="K789" s="3"/>
    </row>
    <row r="790" spans="2:11" ht="15.75" x14ac:dyDescent="0.25">
      <c r="B790" s="7">
        <f>I805</f>
        <v>63234004</v>
      </c>
      <c r="C790" s="2" t="s">
        <v>158</v>
      </c>
      <c r="D790" s="2"/>
      <c r="E790" s="2"/>
      <c r="F790" s="8"/>
      <c r="G790" s="4"/>
      <c r="H790" s="2"/>
      <c r="I790" s="2"/>
      <c r="J790" s="3"/>
      <c r="K790" s="3"/>
    </row>
    <row r="791" spans="2:11" ht="15.75" x14ac:dyDescent="0.25">
      <c r="B791" s="2" t="s">
        <v>159</v>
      </c>
      <c r="C791" s="2"/>
      <c r="D791" s="2"/>
      <c r="E791" s="2"/>
      <c r="F791" s="26"/>
      <c r="G791" s="6"/>
      <c r="H791" s="6"/>
      <c r="I791" s="6"/>
      <c r="J791" s="3"/>
      <c r="K791" s="3"/>
    </row>
    <row r="792" spans="2:11" ht="15.75" x14ac:dyDescent="0.25">
      <c r="B792" s="2"/>
      <c r="C792" s="2"/>
      <c r="D792" s="2"/>
      <c r="E792" s="2"/>
      <c r="F792" s="2"/>
      <c r="G792" s="2"/>
      <c r="H792" s="2"/>
      <c r="I792" s="2"/>
      <c r="J792" s="3"/>
      <c r="K792" s="10" t="s">
        <v>10</v>
      </c>
    </row>
    <row r="793" spans="2:11" ht="15.75" x14ac:dyDescent="0.25">
      <c r="B793" s="2"/>
      <c r="C793" s="13" t="s">
        <v>11</v>
      </c>
      <c r="D793" s="2" t="s">
        <v>12</v>
      </c>
      <c r="E793" s="2"/>
      <c r="F793" s="2"/>
      <c r="G793" s="2"/>
      <c r="H793" s="2"/>
      <c r="I793" s="14">
        <v>0</v>
      </c>
      <c r="J793" s="15" t="s">
        <v>13</v>
      </c>
      <c r="K793" s="3"/>
    </row>
    <row r="794" spans="2:11" ht="15.75" x14ac:dyDescent="0.25">
      <c r="B794" s="2"/>
      <c r="C794" s="13" t="s">
        <v>14</v>
      </c>
      <c r="D794" s="2" t="s">
        <v>145</v>
      </c>
      <c r="E794" s="2"/>
      <c r="F794" s="2"/>
      <c r="G794" s="2"/>
      <c r="H794" s="2"/>
      <c r="I794" s="14">
        <v>0</v>
      </c>
      <c r="J794" s="15" t="s">
        <v>13</v>
      </c>
      <c r="K794" s="3"/>
    </row>
    <row r="795" spans="2:11" ht="15.75" x14ac:dyDescent="0.25">
      <c r="B795" s="2"/>
      <c r="C795" s="13" t="s">
        <v>15</v>
      </c>
      <c r="D795" s="2" t="s">
        <v>16</v>
      </c>
      <c r="E795" s="2"/>
      <c r="F795" s="2"/>
      <c r="G795" s="2"/>
      <c r="H795" s="2"/>
      <c r="I795" s="14">
        <v>56929516</v>
      </c>
      <c r="J795" s="15" t="s">
        <v>13</v>
      </c>
      <c r="K795" s="3"/>
    </row>
    <row r="796" spans="2:11" ht="15.75" x14ac:dyDescent="0.25">
      <c r="B796" s="2"/>
      <c r="C796" s="13" t="s">
        <v>17</v>
      </c>
      <c r="D796" s="2" t="s">
        <v>144</v>
      </c>
      <c r="E796" s="2"/>
      <c r="F796" s="2"/>
      <c r="G796" s="2"/>
      <c r="H796" s="2"/>
      <c r="I796" s="14">
        <v>4681250</v>
      </c>
      <c r="J796" s="15" t="s">
        <v>13</v>
      </c>
      <c r="K796" s="3"/>
    </row>
    <row r="797" spans="2:11" ht="15.75" x14ac:dyDescent="0.25">
      <c r="B797" s="2"/>
      <c r="C797" s="13" t="s">
        <v>18</v>
      </c>
      <c r="D797" s="2" t="s">
        <v>143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 x14ac:dyDescent="0.25">
      <c r="B798" s="2"/>
      <c r="C798" s="13" t="s">
        <v>19</v>
      </c>
      <c r="D798" s="2" t="s">
        <v>142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20</v>
      </c>
      <c r="D799" s="2" t="s">
        <v>21</v>
      </c>
      <c r="E799" s="2"/>
      <c r="F799" s="2"/>
      <c r="G799" s="14">
        <f>SUM(I793:I795)</f>
        <v>56929516</v>
      </c>
      <c r="H799" s="2" t="s">
        <v>22</v>
      </c>
      <c r="I799" s="11">
        <v>1423238</v>
      </c>
      <c r="J799" s="15" t="s">
        <v>13</v>
      </c>
      <c r="K799" s="3"/>
    </row>
    <row r="800" spans="2:11" ht="15.75" x14ac:dyDescent="0.25">
      <c r="B800" s="2"/>
      <c r="C800" s="13" t="s">
        <v>23</v>
      </c>
      <c r="D800" s="2" t="s">
        <v>24</v>
      </c>
      <c r="E800" s="2"/>
      <c r="F800" s="2"/>
      <c r="G800" s="14"/>
      <c r="H800" s="2"/>
      <c r="I800" s="11">
        <v>0</v>
      </c>
      <c r="J800" s="15" t="s">
        <v>13</v>
      </c>
    </row>
    <row r="801" spans="2:11" ht="15.75" x14ac:dyDescent="0.25">
      <c r="B801" s="2"/>
      <c r="C801" s="13" t="s">
        <v>25</v>
      </c>
      <c r="D801" s="2" t="s">
        <v>41</v>
      </c>
      <c r="E801" s="2"/>
      <c r="F801" s="2"/>
      <c r="G801" s="14"/>
      <c r="H801" s="2"/>
      <c r="I801" s="11">
        <v>0</v>
      </c>
      <c r="J801" s="15" t="s">
        <v>13</v>
      </c>
      <c r="K801" s="3"/>
    </row>
    <row r="802" spans="2:11" ht="15.75" x14ac:dyDescent="0.25">
      <c r="B802" s="2"/>
      <c r="C802" s="13" t="s">
        <v>26</v>
      </c>
      <c r="D802" s="2" t="s">
        <v>27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 x14ac:dyDescent="0.25">
      <c r="B803" s="2"/>
      <c r="C803" s="13" t="s">
        <v>28</v>
      </c>
      <c r="D803" s="2" t="s">
        <v>29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 x14ac:dyDescent="0.25">
      <c r="B804" s="2"/>
      <c r="C804" s="13" t="s">
        <v>30</v>
      </c>
      <c r="D804" s="2" t="s">
        <v>31</v>
      </c>
      <c r="E804" s="2"/>
      <c r="F804" s="2"/>
      <c r="G804" s="14"/>
      <c r="H804" s="2"/>
      <c r="I804" s="11">
        <v>200000</v>
      </c>
      <c r="J804" s="15" t="s">
        <v>13</v>
      </c>
      <c r="K804" s="3"/>
    </row>
    <row r="805" spans="2:11" ht="15.75" x14ac:dyDescent="0.25">
      <c r="B805" s="2"/>
      <c r="C805" s="13" t="s">
        <v>32</v>
      </c>
      <c r="D805" s="2" t="s">
        <v>33</v>
      </c>
      <c r="E805" s="2"/>
      <c r="F805" s="2"/>
      <c r="G805" s="2"/>
      <c r="H805" s="2"/>
      <c r="I805" s="16">
        <f>SUM(I793:I804)</f>
        <v>63234004</v>
      </c>
      <c r="J805" s="15" t="s">
        <v>13</v>
      </c>
      <c r="K805" s="3"/>
    </row>
    <row r="806" spans="2:11" ht="15.75" x14ac:dyDescent="0.25">
      <c r="B806" s="2"/>
      <c r="C806" s="13" t="s">
        <v>34</v>
      </c>
      <c r="D806" s="2" t="s">
        <v>35</v>
      </c>
      <c r="E806" s="2"/>
      <c r="F806" s="2"/>
      <c r="G806" s="2"/>
      <c r="H806" s="2"/>
      <c r="I806" s="17">
        <f>+B790-I805</f>
        <v>0</v>
      </c>
      <c r="J806" s="15" t="s">
        <v>13</v>
      </c>
      <c r="K806" s="3"/>
    </row>
    <row r="807" spans="2:11" ht="15.75" x14ac:dyDescent="0.25">
      <c r="B807" s="2"/>
      <c r="C807" s="2"/>
      <c r="D807" s="2" t="s">
        <v>114</v>
      </c>
      <c r="E807" s="2"/>
      <c r="F807" s="2"/>
      <c r="G807" s="2"/>
      <c r="H807" s="2"/>
      <c r="I807" s="5"/>
      <c r="J807" s="3"/>
      <c r="K807" s="3"/>
    </row>
    <row r="808" spans="2:11" ht="15.75" x14ac:dyDescent="0.25">
      <c r="B808" s="2"/>
      <c r="C808" s="2"/>
      <c r="D808" s="2" t="s">
        <v>154</v>
      </c>
      <c r="E808" s="2"/>
      <c r="F808" s="2"/>
      <c r="G808" s="2"/>
      <c r="H808" s="2"/>
      <c r="I808" s="2"/>
      <c r="J808" s="3"/>
      <c r="K808" s="3"/>
    </row>
    <row r="809" spans="2:11" ht="15.75" x14ac:dyDescent="0.25">
      <c r="B809" s="2"/>
      <c r="C809" s="2"/>
      <c r="D809" s="2"/>
      <c r="E809" s="2"/>
      <c r="F809" s="2"/>
      <c r="G809" s="2"/>
      <c r="H809" s="2"/>
      <c r="I809" s="2"/>
      <c r="J809" s="3"/>
      <c r="K809" s="3"/>
    </row>
    <row r="810" spans="2:11" ht="15.75" x14ac:dyDescent="0.25">
      <c r="B810" s="2" t="s">
        <v>36</v>
      </c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 x14ac:dyDescent="0.25">
      <c r="B811" s="2" t="s">
        <v>37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 x14ac:dyDescent="0.25">
      <c r="B812" s="2"/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 x14ac:dyDescent="0.25">
      <c r="B813" s="2" t="s">
        <v>155</v>
      </c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 x14ac:dyDescent="0.25">
      <c r="B814" s="4" t="s">
        <v>45</v>
      </c>
      <c r="C814" s="2"/>
      <c r="D814" s="2"/>
      <c r="E814" s="2"/>
      <c r="F814" s="2"/>
      <c r="G814" s="2"/>
      <c r="H814" s="2"/>
      <c r="I814" s="2"/>
      <c r="J814" s="3"/>
      <c r="K814" s="3"/>
    </row>
    <row r="815" spans="2:11" ht="15.75" x14ac:dyDescent="0.25">
      <c r="B815" s="4" t="s">
        <v>156</v>
      </c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4" t="s">
        <v>49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 t="s">
        <v>157</v>
      </c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18" t="s">
        <v>38</v>
      </c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18">
        <v>6000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18"/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25" t="s">
        <v>151</v>
      </c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19" t="s">
        <v>39</v>
      </c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19"/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19"/>
      <c r="I831" s="2"/>
      <c r="J831" s="3"/>
      <c r="K831" s="3"/>
    </row>
    <row r="832" spans="2:11" ht="15.75" x14ac:dyDescent="0.25">
      <c r="B832" s="19"/>
      <c r="C832" s="2"/>
      <c r="D832" s="2"/>
      <c r="E832" s="2"/>
      <c r="F832" s="2"/>
      <c r="G832" s="2"/>
      <c r="H832" s="2"/>
      <c r="I832" s="2"/>
      <c r="J832" s="3"/>
      <c r="K832" s="3"/>
    </row>
    <row r="833" spans="2:12" ht="15.75" x14ac:dyDescent="0.25">
      <c r="B833" s="20" t="s">
        <v>40</v>
      </c>
      <c r="C833" s="2"/>
      <c r="D833" s="2"/>
      <c r="E833" s="2"/>
      <c r="F833" s="2"/>
      <c r="G833" s="2"/>
      <c r="H833" s="2"/>
      <c r="I833" s="2"/>
      <c r="J833" s="3"/>
      <c r="K833" s="3"/>
    </row>
    <row r="834" spans="2:12" ht="15.75" x14ac:dyDescent="0.25">
      <c r="B834" s="2" t="s">
        <v>121</v>
      </c>
      <c r="C834" s="3"/>
      <c r="D834" s="3"/>
      <c r="E834" s="3"/>
      <c r="F834" s="3"/>
      <c r="G834" s="3"/>
      <c r="H834" s="3"/>
      <c r="I834" s="3"/>
      <c r="J834" s="3"/>
      <c r="K834" s="3"/>
    </row>
    <row r="835" spans="2:12" ht="15.75" x14ac:dyDescent="0.25">
      <c r="B835" s="2"/>
      <c r="C835" s="3"/>
      <c r="D835" s="3"/>
      <c r="E835" s="3"/>
      <c r="F835" s="3"/>
      <c r="G835" s="3"/>
      <c r="H835" s="3"/>
      <c r="I835" s="3"/>
      <c r="J835" s="3"/>
      <c r="K835" s="3"/>
    </row>
    <row r="836" spans="2:12" ht="19.5" x14ac:dyDescent="0.3">
      <c r="B836" s="60" t="s">
        <v>0</v>
      </c>
      <c r="C836" s="60"/>
      <c r="D836" s="60"/>
      <c r="E836" s="60"/>
      <c r="F836" s="60"/>
      <c r="G836" s="60"/>
      <c r="H836" s="60"/>
      <c r="I836" s="60"/>
      <c r="J836" s="3"/>
      <c r="K836" s="3"/>
    </row>
    <row r="837" spans="2:12" ht="15.75" x14ac:dyDescent="0.25">
      <c r="B837" s="12"/>
      <c r="C837" s="12"/>
      <c r="D837" s="12"/>
      <c r="E837" s="12"/>
      <c r="F837" s="12"/>
      <c r="G837" s="12"/>
      <c r="H837" s="12"/>
      <c r="I837" s="12"/>
      <c r="J837" s="3"/>
      <c r="K837" s="3"/>
    </row>
    <row r="838" spans="2:12" ht="15.75" x14ac:dyDescent="0.25">
      <c r="B838" s="2"/>
      <c r="C838" s="2"/>
      <c r="D838" s="2"/>
      <c r="E838" s="2"/>
      <c r="F838" s="2"/>
      <c r="G838" s="2"/>
      <c r="H838" s="2"/>
      <c r="J838" s="3"/>
      <c r="K838" s="3"/>
      <c r="L838" s="2" t="s">
        <v>289</v>
      </c>
    </row>
    <row r="839" spans="2:12" ht="15.75" x14ac:dyDescent="0.2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2" ht="15.75" x14ac:dyDescent="0.25">
      <c r="B840" s="2" t="s">
        <v>1</v>
      </c>
      <c r="C840" s="2"/>
      <c r="D840" s="2"/>
      <c r="E840" s="2"/>
      <c r="F840" s="2"/>
      <c r="G840" s="2"/>
      <c r="H840" s="2"/>
      <c r="I840" s="2"/>
      <c r="J840" s="3"/>
      <c r="K840" s="3"/>
    </row>
    <row r="841" spans="2:12" ht="15.75" x14ac:dyDescent="0.25">
      <c r="B841" s="2"/>
      <c r="C841" s="2"/>
      <c r="D841" s="2"/>
      <c r="E841" s="2"/>
      <c r="F841" s="2"/>
      <c r="G841" s="2"/>
      <c r="H841" s="2"/>
      <c r="I841" s="2"/>
      <c r="J841" s="3"/>
      <c r="K841" s="3"/>
    </row>
    <row r="842" spans="2:12" ht="15.75" x14ac:dyDescent="0.2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2" ht="15.75" x14ac:dyDescent="0.25">
      <c r="B843" s="2"/>
      <c r="C843" s="2" t="s">
        <v>2</v>
      </c>
      <c r="D843" s="2" t="s">
        <v>3</v>
      </c>
      <c r="E843" s="24" t="s">
        <v>151</v>
      </c>
      <c r="G843" s="2"/>
      <c r="H843" s="2"/>
      <c r="I843" s="2"/>
      <c r="J843" s="3"/>
      <c r="K843" s="3"/>
    </row>
    <row r="844" spans="2:12" ht="15.75" x14ac:dyDescent="0.25">
      <c r="B844" s="2"/>
      <c r="C844" s="2" t="s">
        <v>4</v>
      </c>
      <c r="D844" s="2" t="s">
        <v>3</v>
      </c>
      <c r="E844" s="1" t="s">
        <v>152</v>
      </c>
      <c r="F844" s="5"/>
      <c r="G844" s="2"/>
      <c r="H844" s="2"/>
      <c r="I844" s="2"/>
      <c r="J844" s="3"/>
      <c r="K844" s="3"/>
    </row>
    <row r="845" spans="2:12" ht="15.75" x14ac:dyDescent="0.25">
      <c r="B845" s="2"/>
      <c r="C845" s="22" t="s">
        <v>42</v>
      </c>
      <c r="D845" s="22" t="s">
        <v>3</v>
      </c>
      <c r="E845" s="23" t="s">
        <v>153</v>
      </c>
      <c r="F845" s="21"/>
      <c r="G845" s="2"/>
      <c r="H845" s="2"/>
      <c r="I845" s="2"/>
      <c r="J845" s="3"/>
      <c r="K845" s="3"/>
    </row>
    <row r="846" spans="2:12" ht="15.75" x14ac:dyDescent="0.25">
      <c r="B846" s="2"/>
      <c r="C846" s="2"/>
      <c r="D846" s="2"/>
      <c r="E846" s="1"/>
      <c r="F846" s="2"/>
      <c r="G846" s="2"/>
      <c r="H846" s="2"/>
      <c r="I846" s="2"/>
      <c r="J846" s="3"/>
      <c r="K846" s="3"/>
    </row>
    <row r="847" spans="2:12" ht="15.75" x14ac:dyDescent="0.25">
      <c r="B847" s="6" t="s">
        <v>5</v>
      </c>
      <c r="C847" s="6"/>
      <c r="D847" s="6"/>
      <c r="E847" s="6"/>
      <c r="F847" s="6"/>
      <c r="G847" s="6"/>
      <c r="H847" s="6"/>
      <c r="I847" s="6"/>
      <c r="J847" s="3"/>
      <c r="K847" s="3"/>
    </row>
    <row r="848" spans="2:12" ht="15.75" x14ac:dyDescent="0.25">
      <c r="B848" s="7">
        <f>I863</f>
        <v>64107453</v>
      </c>
      <c r="C848" s="2" t="s">
        <v>290</v>
      </c>
      <c r="D848" s="2"/>
      <c r="E848" s="2"/>
      <c r="F848" s="8"/>
      <c r="G848" s="4"/>
      <c r="H848" s="2"/>
      <c r="I848" s="2"/>
      <c r="J848" s="3"/>
      <c r="K848" s="3"/>
    </row>
    <row r="849" spans="2:11" ht="15.75" x14ac:dyDescent="0.25">
      <c r="B849" s="2" t="s">
        <v>150</v>
      </c>
      <c r="C849" s="2"/>
      <c r="D849" s="2"/>
      <c r="E849" s="2"/>
      <c r="F849" s="26"/>
      <c r="G849" s="6"/>
      <c r="H849" s="6"/>
      <c r="I849" s="6"/>
      <c r="J849" s="3"/>
      <c r="K849" s="3"/>
    </row>
    <row r="850" spans="2:11" ht="15.75" x14ac:dyDescent="0.25">
      <c r="B850" s="2"/>
      <c r="C850" s="2"/>
      <c r="D850" s="2"/>
      <c r="E850" s="2"/>
      <c r="F850" s="2"/>
      <c r="G850" s="2"/>
      <c r="H850" s="2"/>
      <c r="I850" s="2"/>
      <c r="J850" s="3"/>
      <c r="K850" s="10" t="s">
        <v>10</v>
      </c>
    </row>
    <row r="851" spans="2:11" ht="15.75" x14ac:dyDescent="0.25">
      <c r="B851" s="2"/>
      <c r="C851" s="13" t="s">
        <v>11</v>
      </c>
      <c r="D851" s="2" t="s">
        <v>12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 x14ac:dyDescent="0.25">
      <c r="B852" s="2"/>
      <c r="C852" s="13" t="s">
        <v>14</v>
      </c>
      <c r="D852" s="2" t="s">
        <v>145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 x14ac:dyDescent="0.25">
      <c r="B853" s="2"/>
      <c r="C853" s="13" t="s">
        <v>15</v>
      </c>
      <c r="D853" s="2" t="s">
        <v>16</v>
      </c>
      <c r="E853" s="2"/>
      <c r="F853" s="2"/>
      <c r="G853" s="2"/>
      <c r="H853" s="2"/>
      <c r="I853" s="14">
        <v>56929516</v>
      </c>
      <c r="J853" s="15" t="s">
        <v>13</v>
      </c>
      <c r="K853" s="3"/>
    </row>
    <row r="854" spans="2:11" ht="15.75" x14ac:dyDescent="0.25">
      <c r="B854" s="2"/>
      <c r="C854" s="13" t="s">
        <v>17</v>
      </c>
      <c r="D854" s="2" t="s">
        <v>144</v>
      </c>
      <c r="E854" s="2"/>
      <c r="F854" s="2"/>
      <c r="G854" s="2"/>
      <c r="H854" s="2"/>
      <c r="I854" s="14">
        <v>4681250</v>
      </c>
      <c r="J854" s="15" t="s">
        <v>13</v>
      </c>
      <c r="K854" s="3"/>
    </row>
    <row r="855" spans="2:11" ht="15.75" x14ac:dyDescent="0.25">
      <c r="B855" s="2"/>
      <c r="C855" s="13" t="s">
        <v>18</v>
      </c>
      <c r="D855" s="2" t="s">
        <v>143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 x14ac:dyDescent="0.25">
      <c r="B856" s="2"/>
      <c r="C856" s="13" t="s">
        <v>19</v>
      </c>
      <c r="D856" s="2" t="s">
        <v>142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 x14ac:dyDescent="0.25">
      <c r="B857" s="2"/>
      <c r="C857" s="13" t="s">
        <v>20</v>
      </c>
      <c r="D857" s="2" t="s">
        <v>21</v>
      </c>
      <c r="E857" s="2"/>
      <c r="F857" s="2"/>
      <c r="G857" s="14">
        <f>SUM(I851:I853)</f>
        <v>56929516</v>
      </c>
      <c r="H857" s="2" t="s">
        <v>22</v>
      </c>
      <c r="I857" s="11">
        <v>1423238</v>
      </c>
      <c r="J857" s="15" t="s">
        <v>13</v>
      </c>
      <c r="K857" s="3"/>
    </row>
    <row r="858" spans="2:11" ht="15.75" x14ac:dyDescent="0.25">
      <c r="B858" s="2"/>
      <c r="C858" s="13" t="s">
        <v>23</v>
      </c>
      <c r="D858" s="2" t="s">
        <v>24</v>
      </c>
      <c r="E858" s="2"/>
      <c r="F858" s="2"/>
      <c r="G858" s="14"/>
      <c r="H858" s="2"/>
      <c r="I858" s="11">
        <v>873449</v>
      </c>
      <c r="J858" s="15" t="s">
        <v>13</v>
      </c>
    </row>
    <row r="859" spans="2:11" ht="15.75" x14ac:dyDescent="0.25">
      <c r="B859" s="2"/>
      <c r="C859" s="13" t="s">
        <v>25</v>
      </c>
      <c r="D859" s="2" t="s">
        <v>41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 x14ac:dyDescent="0.25">
      <c r="B860" s="2"/>
      <c r="C860" s="13" t="s">
        <v>26</v>
      </c>
      <c r="D860" s="2" t="s">
        <v>27</v>
      </c>
      <c r="E860" s="2"/>
      <c r="F860" s="2"/>
      <c r="G860" s="14"/>
      <c r="H860" s="2"/>
      <c r="I860" s="11">
        <v>0</v>
      </c>
      <c r="J860" s="15" t="s">
        <v>13</v>
      </c>
      <c r="K860" s="3"/>
    </row>
    <row r="861" spans="2:11" ht="15.75" x14ac:dyDescent="0.25">
      <c r="B861" s="2"/>
      <c r="C861" s="13" t="s">
        <v>28</v>
      </c>
      <c r="D861" s="2" t="s">
        <v>29</v>
      </c>
      <c r="E861" s="2"/>
      <c r="F861" s="2"/>
      <c r="G861" s="14"/>
      <c r="H861" s="2"/>
      <c r="I861" s="11">
        <v>0</v>
      </c>
      <c r="J861" s="15" t="s">
        <v>13</v>
      </c>
      <c r="K861" s="3"/>
    </row>
    <row r="862" spans="2:11" ht="15.75" x14ac:dyDescent="0.25">
      <c r="B862" s="2"/>
      <c r="C862" s="13" t="s">
        <v>30</v>
      </c>
      <c r="D862" s="2" t="s">
        <v>31</v>
      </c>
      <c r="E862" s="2"/>
      <c r="F862" s="2"/>
      <c r="G862" s="14"/>
      <c r="H862" s="2"/>
      <c r="I862" s="11">
        <v>200000</v>
      </c>
      <c r="J862" s="15" t="s">
        <v>13</v>
      </c>
      <c r="K862" s="3"/>
    </row>
    <row r="863" spans="2:11" ht="15.75" x14ac:dyDescent="0.25">
      <c r="B863" s="2"/>
      <c r="C863" s="13" t="s">
        <v>32</v>
      </c>
      <c r="D863" s="2" t="s">
        <v>33</v>
      </c>
      <c r="E863" s="2"/>
      <c r="F863" s="2"/>
      <c r="G863" s="2"/>
      <c r="H863" s="2"/>
      <c r="I863" s="16">
        <f>SUM(I851:I862)</f>
        <v>64107453</v>
      </c>
      <c r="J863" s="15" t="s">
        <v>13</v>
      </c>
      <c r="K863" s="3"/>
    </row>
    <row r="864" spans="2:11" ht="15.75" x14ac:dyDescent="0.25">
      <c r="B864" s="2"/>
      <c r="C864" s="13" t="s">
        <v>34</v>
      </c>
      <c r="D864" s="2" t="s">
        <v>35</v>
      </c>
      <c r="E864" s="2"/>
      <c r="F864" s="2"/>
      <c r="G864" s="2"/>
      <c r="H864" s="2"/>
      <c r="I864" s="17">
        <f>+B848-I863</f>
        <v>0</v>
      </c>
      <c r="J864" s="15" t="s">
        <v>13</v>
      </c>
      <c r="K864" s="3"/>
    </row>
    <row r="865" spans="2:11" ht="15.75" x14ac:dyDescent="0.25">
      <c r="B865" s="2"/>
      <c r="C865" s="2"/>
      <c r="D865" s="2" t="s">
        <v>114</v>
      </c>
      <c r="E865" s="2"/>
      <c r="F865" s="2"/>
      <c r="G865" s="2"/>
      <c r="H865" s="2"/>
      <c r="I865" s="5"/>
      <c r="J865" s="3"/>
      <c r="K865" s="3"/>
    </row>
    <row r="866" spans="2:11" ht="15.75" x14ac:dyDescent="0.25">
      <c r="B866" s="2"/>
      <c r="C866" s="2"/>
      <c r="D866" s="2" t="s">
        <v>154</v>
      </c>
      <c r="E866" s="2"/>
      <c r="F866" s="2"/>
      <c r="G866" s="2"/>
      <c r="H866" s="2"/>
      <c r="I866" s="2"/>
      <c r="J866" s="3"/>
      <c r="K866" s="3"/>
    </row>
    <row r="867" spans="2:11" ht="15.75" x14ac:dyDescent="0.2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 x14ac:dyDescent="0.25">
      <c r="B868" s="2" t="s">
        <v>36</v>
      </c>
      <c r="C868" s="2"/>
      <c r="D868" s="2"/>
      <c r="E868" s="2"/>
      <c r="F868" s="2"/>
      <c r="G868" s="2"/>
      <c r="H868" s="2"/>
      <c r="I868" s="2"/>
      <c r="J868" s="3"/>
      <c r="K868" s="3"/>
    </row>
    <row r="869" spans="2:11" ht="15.75" x14ac:dyDescent="0.25">
      <c r="B869" s="2" t="s">
        <v>37</v>
      </c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 t="s">
        <v>95</v>
      </c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 x14ac:dyDescent="0.25">
      <c r="B872" s="4" t="s">
        <v>291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4" t="s">
        <v>156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4" t="s">
        <v>49</v>
      </c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2"/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 t="s">
        <v>157</v>
      </c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/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18" t="s">
        <v>38</v>
      </c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18">
        <v>6000</v>
      </c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18"/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25" t="s">
        <v>151</v>
      </c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19" t="s">
        <v>39</v>
      </c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19"/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19"/>
      <c r="I889" s="2"/>
      <c r="J889" s="3"/>
      <c r="K889" s="3"/>
    </row>
    <row r="890" spans="2:11" ht="15.75" x14ac:dyDescent="0.25">
      <c r="B890" s="19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0" t="s">
        <v>40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 x14ac:dyDescent="0.25">
      <c r="B892" s="2" t="s">
        <v>121</v>
      </c>
      <c r="C892" s="3"/>
      <c r="D892" s="3"/>
      <c r="E892" s="3"/>
      <c r="F892" s="3"/>
      <c r="G892" s="3"/>
      <c r="H892" s="3"/>
      <c r="I892" s="3"/>
      <c r="J892" s="3"/>
      <c r="K892" s="3"/>
    </row>
    <row r="894" spans="2:11" ht="19.5" x14ac:dyDescent="0.3">
      <c r="B894" s="60" t="s">
        <v>0</v>
      </c>
      <c r="C894" s="60"/>
      <c r="D894" s="60"/>
      <c r="E894" s="60"/>
      <c r="F894" s="60"/>
      <c r="G894" s="60"/>
      <c r="H894" s="60"/>
      <c r="I894" s="60"/>
      <c r="J894" s="3"/>
      <c r="K894" s="3"/>
    </row>
    <row r="895" spans="2:11" ht="15.75" x14ac:dyDescent="0.25">
      <c r="B895" s="12"/>
      <c r="C895" s="12"/>
      <c r="D895" s="12"/>
      <c r="E895" s="12"/>
      <c r="F895" s="12"/>
      <c r="G895" s="12"/>
      <c r="H895" s="12"/>
      <c r="I895" s="12"/>
      <c r="J895" s="3"/>
      <c r="K895" s="3"/>
    </row>
    <row r="896" spans="2:11" ht="15.75" x14ac:dyDescent="0.25">
      <c r="B896" s="2"/>
      <c r="C896" s="2"/>
      <c r="D896" s="2"/>
      <c r="E896" s="2"/>
      <c r="F896" s="2"/>
      <c r="G896" s="2"/>
      <c r="H896" s="2"/>
      <c r="I896" s="2"/>
      <c r="J896" s="3"/>
      <c r="K896" s="3"/>
    </row>
    <row r="897" spans="2:11" ht="15.75" x14ac:dyDescent="0.25">
      <c r="B897" s="2"/>
      <c r="C897" s="2"/>
      <c r="D897" s="2"/>
      <c r="E897" s="2"/>
      <c r="F897" s="2"/>
      <c r="G897" s="2"/>
      <c r="H897" s="2"/>
      <c r="I897" s="2"/>
      <c r="J897" s="3"/>
      <c r="K897" s="3"/>
    </row>
    <row r="898" spans="2:11" ht="15.75" x14ac:dyDescent="0.25">
      <c r="B898" s="2" t="s">
        <v>1</v>
      </c>
      <c r="C898" s="2"/>
      <c r="D898" s="2"/>
      <c r="E898" s="2"/>
      <c r="F898" s="2"/>
      <c r="G898" s="2"/>
      <c r="H898" s="2"/>
      <c r="I898" s="2"/>
      <c r="J898" s="3"/>
      <c r="K898" s="3"/>
    </row>
    <row r="899" spans="2:11" ht="15.75" x14ac:dyDescent="0.2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 x14ac:dyDescent="0.2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 x14ac:dyDescent="0.25">
      <c r="B901" s="2"/>
      <c r="C901" s="2" t="s">
        <v>2</v>
      </c>
      <c r="D901" s="2" t="s">
        <v>3</v>
      </c>
      <c r="E901" s="24" t="s">
        <v>160</v>
      </c>
      <c r="G901" s="2"/>
      <c r="H901" s="2"/>
      <c r="I901" s="2"/>
      <c r="J901" s="3"/>
      <c r="K901" s="3"/>
    </row>
    <row r="902" spans="2:11" ht="15.75" x14ac:dyDescent="0.25">
      <c r="B902" s="2"/>
      <c r="C902" s="2" t="s">
        <v>4</v>
      </c>
      <c r="D902" s="2" t="s">
        <v>3</v>
      </c>
      <c r="E902" s="1" t="s">
        <v>161</v>
      </c>
      <c r="F902" s="5"/>
      <c r="G902" s="2"/>
      <c r="H902" s="2"/>
      <c r="I902" s="2"/>
      <c r="J902" s="3"/>
      <c r="K902" s="3"/>
    </row>
    <row r="903" spans="2:11" ht="15.75" x14ac:dyDescent="0.25">
      <c r="B903" s="2"/>
      <c r="C903" s="22" t="s">
        <v>42</v>
      </c>
      <c r="D903" s="22" t="s">
        <v>3</v>
      </c>
      <c r="E903" s="23" t="s">
        <v>162</v>
      </c>
      <c r="F903" s="21"/>
      <c r="G903" s="2"/>
      <c r="H903" s="2"/>
      <c r="I903" s="2"/>
      <c r="J903" s="3"/>
      <c r="K903" s="3"/>
    </row>
    <row r="904" spans="2:11" ht="15.75" x14ac:dyDescent="0.25">
      <c r="B904" s="2"/>
      <c r="C904" s="2"/>
      <c r="D904" s="2"/>
      <c r="E904" s="1"/>
      <c r="F904" s="2"/>
      <c r="G904" s="2"/>
      <c r="H904" s="2"/>
      <c r="I904" s="2"/>
      <c r="J904" s="3"/>
      <c r="K904" s="3"/>
    </row>
    <row r="905" spans="2:11" ht="15.75" x14ac:dyDescent="0.25">
      <c r="B905" s="6" t="s">
        <v>5</v>
      </c>
      <c r="C905" s="6"/>
      <c r="D905" s="6"/>
      <c r="E905" s="6"/>
      <c r="F905" s="6"/>
      <c r="G905" s="6"/>
      <c r="H905" s="6"/>
      <c r="I905" s="6"/>
      <c r="J905" s="3"/>
      <c r="K905" s="3"/>
    </row>
    <row r="906" spans="2:11" ht="15.75" x14ac:dyDescent="0.25">
      <c r="B906" s="7">
        <f>15000000</f>
        <v>15000000</v>
      </c>
      <c r="C906" s="2" t="s">
        <v>6</v>
      </c>
      <c r="D906" s="2"/>
      <c r="E906" s="2"/>
      <c r="F906" s="8">
        <f>(B906/H906)+(B906*1.2%)</f>
        <v>596666.66666666674</v>
      </c>
      <c r="G906" s="4" t="s">
        <v>7</v>
      </c>
      <c r="H906" s="2">
        <v>36</v>
      </c>
      <c r="I906" s="2" t="s">
        <v>8</v>
      </c>
      <c r="J906" s="3"/>
      <c r="K906" s="3"/>
    </row>
    <row r="907" spans="2:11" ht="15.75" x14ac:dyDescent="0.25">
      <c r="B907" s="6" t="s">
        <v>9</v>
      </c>
      <c r="C907" s="6"/>
      <c r="D907" s="6"/>
      <c r="E907" s="6"/>
      <c r="F907" s="9"/>
      <c r="G907" s="6"/>
      <c r="H907" s="6"/>
      <c r="I907" s="6"/>
      <c r="J907" s="3"/>
      <c r="K907" s="3"/>
    </row>
    <row r="908" spans="2:11" ht="15.75" x14ac:dyDescent="0.25">
      <c r="B908" s="2"/>
      <c r="C908" s="2"/>
      <c r="D908" s="2"/>
      <c r="E908" s="2"/>
      <c r="F908" s="2"/>
      <c r="G908" s="2"/>
      <c r="H908" s="2"/>
      <c r="I908" s="2"/>
      <c r="J908" s="3"/>
      <c r="K908" s="10" t="s">
        <v>10</v>
      </c>
    </row>
    <row r="909" spans="2:11" ht="15.75" x14ac:dyDescent="0.25">
      <c r="B909" s="2"/>
      <c r="C909" s="13" t="s">
        <v>11</v>
      </c>
      <c r="D909" s="2" t="s">
        <v>12</v>
      </c>
      <c r="E909" s="2"/>
      <c r="F909" s="2"/>
      <c r="G909" s="2"/>
      <c r="H909" s="2"/>
      <c r="I909" s="14">
        <f>12912500-417500-417500</f>
        <v>12077500</v>
      </c>
      <c r="J909" s="15" t="s">
        <v>13</v>
      </c>
      <c r="K909" s="3"/>
    </row>
    <row r="910" spans="2:11" ht="15.75" x14ac:dyDescent="0.25">
      <c r="B910" s="2"/>
      <c r="C910" s="13" t="s">
        <v>14</v>
      </c>
      <c r="D910" s="2" t="s">
        <v>47</v>
      </c>
      <c r="E910" s="2"/>
      <c r="F910" s="2"/>
      <c r="G910" s="2"/>
      <c r="H910" s="2"/>
      <c r="I910" s="14">
        <v>0</v>
      </c>
      <c r="J910" s="15" t="s">
        <v>13</v>
      </c>
      <c r="K910" s="3"/>
    </row>
    <row r="911" spans="2:11" ht="15.75" x14ac:dyDescent="0.25">
      <c r="B911" s="2"/>
      <c r="C911" s="13" t="s">
        <v>15</v>
      </c>
      <c r="D911" s="2" t="s">
        <v>16</v>
      </c>
      <c r="E911" s="2"/>
      <c r="F911" s="2"/>
      <c r="G911" s="2"/>
      <c r="H911" s="2"/>
      <c r="I911" s="14">
        <v>0</v>
      </c>
      <c r="J911" s="15" t="s">
        <v>13</v>
      </c>
      <c r="K911" s="3"/>
    </row>
    <row r="912" spans="2:11" ht="15.75" x14ac:dyDescent="0.25">
      <c r="B912" s="2"/>
      <c r="C912" s="13" t="s">
        <v>17</v>
      </c>
      <c r="D912" s="2" t="s">
        <v>60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 x14ac:dyDescent="0.25">
      <c r="B913" s="2"/>
      <c r="C913" s="13" t="s">
        <v>18</v>
      </c>
      <c r="D913" s="2" t="s">
        <v>53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 x14ac:dyDescent="0.25">
      <c r="B914" s="2"/>
      <c r="C914" s="13" t="s">
        <v>19</v>
      </c>
      <c r="D914" s="2" t="s">
        <v>54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 x14ac:dyDescent="0.25">
      <c r="B915" s="2"/>
      <c r="C915" s="13" t="s">
        <v>20</v>
      </c>
      <c r="D915" s="2" t="s">
        <v>21</v>
      </c>
      <c r="E915" s="2"/>
      <c r="F915" s="2"/>
      <c r="G915" s="14">
        <f>SUM(I909:I912)</f>
        <v>12077500</v>
      </c>
      <c r="H915" s="2" t="s">
        <v>22</v>
      </c>
      <c r="I915" s="11">
        <v>301938</v>
      </c>
      <c r="J915" s="15" t="s">
        <v>13</v>
      </c>
      <c r="K915" s="3"/>
    </row>
    <row r="916" spans="2:11" ht="15.75" x14ac:dyDescent="0.25">
      <c r="B916" s="2"/>
      <c r="C916" s="13" t="s">
        <v>23</v>
      </c>
      <c r="D916" s="2" t="s">
        <v>24</v>
      </c>
      <c r="E916" s="2"/>
      <c r="F916" s="2"/>
      <c r="G916" s="14"/>
      <c r="H916" s="2"/>
      <c r="I916" s="11">
        <v>0</v>
      </c>
      <c r="J916" s="15" t="s">
        <v>13</v>
      </c>
      <c r="K916" s="3"/>
    </row>
    <row r="917" spans="2:11" ht="15.75" x14ac:dyDescent="0.25">
      <c r="B917" s="2"/>
      <c r="C917" s="13" t="s">
        <v>25</v>
      </c>
      <c r="D917" s="2" t="s">
        <v>41</v>
      </c>
      <c r="E917" s="2"/>
      <c r="F917" s="2"/>
      <c r="G917" s="14"/>
      <c r="H917" s="2"/>
      <c r="I917" s="11">
        <v>0</v>
      </c>
      <c r="J917" s="15" t="s">
        <v>13</v>
      </c>
      <c r="K917" s="3"/>
    </row>
    <row r="918" spans="2:11" ht="15.75" x14ac:dyDescent="0.25">
      <c r="B918" s="2"/>
      <c r="C918" s="13" t="s">
        <v>26</v>
      </c>
      <c r="D918" s="2" t="s">
        <v>27</v>
      </c>
      <c r="E918" s="2"/>
      <c r="F918" s="2"/>
      <c r="G918" s="14"/>
      <c r="H918" s="2"/>
      <c r="I918" s="11">
        <v>0</v>
      </c>
      <c r="J918" s="15" t="s">
        <v>13</v>
      </c>
      <c r="K918" s="3"/>
    </row>
    <row r="919" spans="2:11" ht="15.75" x14ac:dyDescent="0.25">
      <c r="B919" s="2"/>
      <c r="C919" s="13" t="s">
        <v>28</v>
      </c>
      <c r="D919" s="2" t="s">
        <v>29</v>
      </c>
      <c r="E919" s="2"/>
      <c r="F919" s="2"/>
      <c r="G919" s="14"/>
      <c r="H919" s="2"/>
      <c r="I919" s="11">
        <v>0</v>
      </c>
      <c r="J919" s="15" t="s">
        <v>13</v>
      </c>
      <c r="K919" s="3"/>
    </row>
    <row r="920" spans="2:11" ht="15.75" x14ac:dyDescent="0.25">
      <c r="B920" s="2"/>
      <c r="C920" s="13" t="s">
        <v>30</v>
      </c>
      <c r="D920" s="2" t="s">
        <v>31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 x14ac:dyDescent="0.25">
      <c r="B921" s="2"/>
      <c r="C921" s="13" t="s">
        <v>32</v>
      </c>
      <c r="D921" s="2" t="s">
        <v>33</v>
      </c>
      <c r="E921" s="2"/>
      <c r="F921" s="2"/>
      <c r="G921" s="2"/>
      <c r="H921" s="2"/>
      <c r="I921" s="16">
        <f>SUM(I909:I920)</f>
        <v>12379438</v>
      </c>
      <c r="J921" s="15" t="s">
        <v>13</v>
      </c>
      <c r="K921" s="3"/>
    </row>
    <row r="922" spans="2:11" ht="15.75" x14ac:dyDescent="0.25">
      <c r="B922" s="2"/>
      <c r="C922" s="13" t="s">
        <v>34</v>
      </c>
      <c r="D922" s="2" t="s">
        <v>35</v>
      </c>
      <c r="E922" s="2"/>
      <c r="F922" s="2"/>
      <c r="G922" s="2"/>
      <c r="H922" s="2"/>
      <c r="I922" s="17">
        <f>+B906-I921</f>
        <v>2620562</v>
      </c>
      <c r="J922" s="15" t="s">
        <v>13</v>
      </c>
      <c r="K922" s="3"/>
    </row>
    <row r="923" spans="2:11" ht="15.75" x14ac:dyDescent="0.25">
      <c r="B923" s="2"/>
      <c r="C923" s="2"/>
      <c r="D923" s="2" t="s">
        <v>61</v>
      </c>
      <c r="E923" s="2"/>
      <c r="F923" s="2"/>
      <c r="G923" s="2"/>
      <c r="H923" s="2"/>
      <c r="I923" s="5"/>
      <c r="J923" s="3"/>
      <c r="K923" s="3"/>
    </row>
    <row r="924" spans="2:11" ht="15.75" x14ac:dyDescent="0.25">
      <c r="B924" s="2"/>
      <c r="C924" s="2"/>
      <c r="D924" s="2" t="s">
        <v>163</v>
      </c>
      <c r="E924" s="2"/>
      <c r="F924" s="2"/>
      <c r="G924" s="2"/>
      <c r="H924" s="2"/>
      <c r="I924" s="2"/>
      <c r="J924" s="3"/>
      <c r="K924" s="3"/>
    </row>
    <row r="925" spans="2:11" ht="15.75" x14ac:dyDescent="0.25">
      <c r="B925" s="2"/>
      <c r="C925" s="2"/>
      <c r="D925" s="2"/>
      <c r="E925" s="2"/>
      <c r="F925" s="2"/>
      <c r="G925" s="2"/>
      <c r="H925" s="2"/>
      <c r="I925" s="2"/>
      <c r="J925" s="3"/>
      <c r="K925" s="3"/>
    </row>
    <row r="926" spans="2:11" ht="15.75" x14ac:dyDescent="0.25">
      <c r="B926" s="2" t="s">
        <v>36</v>
      </c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 t="s">
        <v>37</v>
      </c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2" t="s">
        <v>401</v>
      </c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18" t="s">
        <v>38</v>
      </c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18">
        <v>6000</v>
      </c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18"/>
      <c r="I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25" t="s">
        <v>160</v>
      </c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19" t="s">
        <v>39</v>
      </c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19"/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19"/>
      <c r="I942" s="2"/>
      <c r="J942" s="3"/>
      <c r="K942" s="3"/>
    </row>
    <row r="943" spans="2:11" ht="15.75" x14ac:dyDescent="0.25">
      <c r="B943" s="19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 x14ac:dyDescent="0.25">
      <c r="B944" s="20" t="s">
        <v>40</v>
      </c>
      <c r="C944" s="2"/>
      <c r="D944" s="2"/>
      <c r="E944" s="2"/>
      <c r="F944" s="2"/>
      <c r="G944" s="2"/>
      <c r="H944" s="2"/>
      <c r="I944" s="2"/>
      <c r="J944" s="3"/>
      <c r="K944" s="3"/>
    </row>
    <row r="945" spans="2:11" ht="15.75" x14ac:dyDescent="0.25">
      <c r="B945" s="2" t="s">
        <v>307</v>
      </c>
      <c r="C945" s="3"/>
      <c r="D945" s="3"/>
      <c r="E945" s="3"/>
      <c r="F945" s="3"/>
      <c r="G945" s="3"/>
      <c r="H945" s="3"/>
      <c r="I945" s="3"/>
      <c r="J945" s="3"/>
      <c r="K945" s="3"/>
    </row>
    <row r="947" spans="2:11" ht="19.5" x14ac:dyDescent="0.3">
      <c r="B947" s="60" t="s">
        <v>0</v>
      </c>
      <c r="C947" s="60"/>
      <c r="D947" s="60"/>
      <c r="E947" s="60"/>
      <c r="F947" s="60"/>
      <c r="G947" s="60"/>
      <c r="H947" s="60"/>
      <c r="I947" s="60"/>
      <c r="J947" s="3"/>
      <c r="K947" s="3"/>
    </row>
    <row r="948" spans="2:11" ht="15.75" x14ac:dyDescent="0.25">
      <c r="B948" s="12"/>
      <c r="C948" s="12"/>
      <c r="D948" s="12"/>
      <c r="E948" s="12"/>
      <c r="F948" s="12"/>
      <c r="G948" s="12"/>
      <c r="H948" s="12"/>
      <c r="I948" s="12"/>
      <c r="J948" s="3"/>
      <c r="K948" s="3"/>
    </row>
    <row r="949" spans="2:11" ht="15.75" x14ac:dyDescent="0.25">
      <c r="B949" s="2"/>
      <c r="C949" s="2"/>
      <c r="D949" s="2"/>
      <c r="E949" s="2"/>
      <c r="F949" s="2"/>
      <c r="G949" s="2"/>
      <c r="H949" s="2"/>
      <c r="I949" s="2"/>
      <c r="J949" s="3"/>
      <c r="K949" s="3"/>
    </row>
    <row r="950" spans="2:11" ht="15.75" x14ac:dyDescent="0.25">
      <c r="B950" s="2"/>
      <c r="C950" s="2"/>
      <c r="D950" s="2"/>
      <c r="E950" s="2"/>
      <c r="F950" s="2"/>
      <c r="G950" s="2"/>
      <c r="H950" s="2"/>
      <c r="I950" s="2"/>
      <c r="J950" s="3"/>
      <c r="K950" s="3"/>
    </row>
    <row r="951" spans="2:11" ht="15.75" x14ac:dyDescent="0.25">
      <c r="B951" s="2" t="s">
        <v>1</v>
      </c>
      <c r="C951" s="2"/>
      <c r="D951" s="2"/>
      <c r="E951" s="2"/>
      <c r="F951" s="2"/>
      <c r="G951" s="2"/>
      <c r="H951" s="2"/>
      <c r="I951" s="2"/>
      <c r="J951" s="3"/>
      <c r="K951" s="3"/>
    </row>
    <row r="952" spans="2:11" ht="15.75" x14ac:dyDescent="0.25">
      <c r="B952" s="2"/>
      <c r="C952" s="2"/>
      <c r="D952" s="2"/>
      <c r="E952" s="2"/>
      <c r="F952" s="2"/>
      <c r="G952" s="27" t="s">
        <v>171</v>
      </c>
      <c r="H952" s="2"/>
      <c r="I952" s="2"/>
      <c r="J952" s="3"/>
      <c r="K952" s="3"/>
    </row>
    <row r="953" spans="2:11" ht="15.75" x14ac:dyDescent="0.2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 x14ac:dyDescent="0.25">
      <c r="B954" s="2"/>
      <c r="C954" s="2" t="s">
        <v>2</v>
      </c>
      <c r="D954" s="2" t="s">
        <v>3</v>
      </c>
      <c r="E954" s="24" t="s">
        <v>164</v>
      </c>
      <c r="G954" s="2"/>
      <c r="H954" s="2"/>
      <c r="I954" s="2"/>
      <c r="J954" s="3"/>
      <c r="K954" s="3"/>
    </row>
    <row r="955" spans="2:11" ht="15.75" x14ac:dyDescent="0.25">
      <c r="B955" s="2"/>
      <c r="C955" s="2" t="s">
        <v>4</v>
      </c>
      <c r="D955" s="2" t="s">
        <v>3</v>
      </c>
      <c r="E955" s="1" t="s">
        <v>165</v>
      </c>
      <c r="F955" s="5"/>
      <c r="G955" s="2"/>
      <c r="H955" s="2"/>
      <c r="I955" s="2"/>
      <c r="J955" s="3"/>
      <c r="K955" s="3"/>
    </row>
    <row r="956" spans="2:11" ht="15.75" x14ac:dyDescent="0.25">
      <c r="B956" s="2"/>
      <c r="C956" s="22" t="s">
        <v>42</v>
      </c>
      <c r="D956" s="22" t="s">
        <v>3</v>
      </c>
      <c r="E956" s="23" t="s">
        <v>166</v>
      </c>
      <c r="F956" s="21"/>
      <c r="G956" s="2"/>
      <c r="H956" s="2"/>
      <c r="I956" s="2"/>
      <c r="J956" s="3"/>
      <c r="K956" s="3"/>
    </row>
    <row r="957" spans="2:11" ht="15.75" x14ac:dyDescent="0.25">
      <c r="B957" s="2"/>
      <c r="C957" s="2"/>
      <c r="D957" s="2"/>
      <c r="E957" s="1"/>
      <c r="F957" s="2"/>
      <c r="G957" s="2"/>
      <c r="H957" s="2"/>
      <c r="I957" s="2"/>
      <c r="J957" s="3"/>
      <c r="K957" s="3"/>
    </row>
    <row r="958" spans="2:11" ht="15.75" x14ac:dyDescent="0.25">
      <c r="B958" s="6" t="s">
        <v>5</v>
      </c>
      <c r="C958" s="6"/>
      <c r="D958" s="6"/>
      <c r="E958" s="6"/>
      <c r="F958" s="6"/>
      <c r="G958" s="6"/>
      <c r="H958" s="6"/>
      <c r="I958" s="6"/>
      <c r="J958" s="3"/>
      <c r="K958" s="3"/>
    </row>
    <row r="959" spans="2:11" ht="15.75" x14ac:dyDescent="0.25">
      <c r="B959" s="7">
        <f>7000000</f>
        <v>7000000</v>
      </c>
      <c r="C959" s="2" t="s">
        <v>6</v>
      </c>
      <c r="D959" s="2"/>
      <c r="E959" s="2"/>
      <c r="F959" s="8">
        <f>(B959/H959)</f>
        <v>583333.33333333337</v>
      </c>
      <c r="G959" s="4" t="s">
        <v>7</v>
      </c>
      <c r="H959" s="2">
        <v>12</v>
      </c>
      <c r="I959" s="2" t="s">
        <v>170</v>
      </c>
      <c r="J959" s="3"/>
      <c r="K959" s="3"/>
    </row>
    <row r="960" spans="2:11" ht="15.75" x14ac:dyDescent="0.25">
      <c r="B960" s="6" t="s">
        <v>9</v>
      </c>
      <c r="C960" s="6"/>
      <c r="D960" s="6"/>
      <c r="E960" s="6"/>
      <c r="F960" s="9"/>
      <c r="G960" s="6"/>
      <c r="H960" s="6"/>
      <c r="I960" s="6"/>
      <c r="J960" s="3"/>
      <c r="K960" s="3"/>
    </row>
    <row r="961" spans="2:11" ht="15.75" x14ac:dyDescent="0.25">
      <c r="B961" s="2"/>
      <c r="C961" s="2"/>
      <c r="D961" s="2"/>
      <c r="E961" s="2"/>
      <c r="F961" s="2"/>
      <c r="G961" s="2"/>
      <c r="H961" s="2"/>
      <c r="I961" s="2"/>
      <c r="J961" s="3"/>
      <c r="K961" s="10" t="s">
        <v>10</v>
      </c>
    </row>
    <row r="962" spans="2:11" ht="15.75" x14ac:dyDescent="0.25">
      <c r="B962" s="2"/>
      <c r="C962" s="13" t="s">
        <v>11</v>
      </c>
      <c r="D962" s="2" t="s">
        <v>12</v>
      </c>
      <c r="E962" s="2"/>
      <c r="F962" s="2"/>
      <c r="G962" s="2"/>
      <c r="H962" s="2"/>
      <c r="I962" s="14">
        <v>0</v>
      </c>
      <c r="J962" s="15" t="s">
        <v>13</v>
      </c>
      <c r="K962" s="3"/>
    </row>
    <row r="963" spans="2:11" ht="15.75" x14ac:dyDescent="0.25">
      <c r="B963" s="2"/>
      <c r="C963" s="13" t="s">
        <v>14</v>
      </c>
      <c r="D963" s="2" t="s">
        <v>47</v>
      </c>
      <c r="E963" s="2"/>
      <c r="F963" s="2"/>
      <c r="G963" s="2"/>
      <c r="H963" s="2"/>
      <c r="I963" s="14">
        <v>0</v>
      </c>
      <c r="J963" s="15" t="s">
        <v>13</v>
      </c>
      <c r="K963" s="3"/>
    </row>
    <row r="964" spans="2:11" ht="15.75" x14ac:dyDescent="0.25">
      <c r="B964" s="2"/>
      <c r="C964" s="13" t="s">
        <v>15</v>
      </c>
      <c r="D964" s="2" t="s">
        <v>16</v>
      </c>
      <c r="E964" s="2"/>
      <c r="F964" s="2"/>
      <c r="G964" s="2"/>
      <c r="H964" s="2"/>
      <c r="I964" s="14">
        <v>2000000</v>
      </c>
      <c r="J964" s="15" t="s">
        <v>13</v>
      </c>
      <c r="K964" s="3"/>
    </row>
    <row r="965" spans="2:11" ht="15.75" x14ac:dyDescent="0.25">
      <c r="B965" s="2"/>
      <c r="C965" s="13" t="s">
        <v>17</v>
      </c>
      <c r="D965" s="2" t="s">
        <v>60</v>
      </c>
      <c r="E965" s="2"/>
      <c r="F965" s="2"/>
      <c r="G965" s="2"/>
      <c r="H965" s="2"/>
      <c r="I965" s="14">
        <v>0</v>
      </c>
      <c r="J965" s="15" t="s">
        <v>13</v>
      </c>
      <c r="K965" s="3"/>
    </row>
    <row r="966" spans="2:11" ht="15.75" x14ac:dyDescent="0.25">
      <c r="B966" s="2"/>
      <c r="C966" s="13" t="s">
        <v>18</v>
      </c>
      <c r="D966" s="2" t="s">
        <v>53</v>
      </c>
      <c r="E966" s="2"/>
      <c r="F966" s="2"/>
      <c r="G966" s="2"/>
      <c r="H966" s="2"/>
      <c r="I966" s="14">
        <v>0</v>
      </c>
      <c r="J966" s="15" t="s">
        <v>13</v>
      </c>
      <c r="K966" s="3"/>
    </row>
    <row r="967" spans="2:11" ht="15.75" x14ac:dyDescent="0.25">
      <c r="B967" s="2"/>
      <c r="C967" s="13" t="s">
        <v>19</v>
      </c>
      <c r="D967" s="2" t="s">
        <v>54</v>
      </c>
      <c r="E967" s="2"/>
      <c r="F967" s="2"/>
      <c r="G967" s="2"/>
      <c r="H967" s="2"/>
      <c r="I967" s="14">
        <v>0</v>
      </c>
      <c r="J967" s="15" t="s">
        <v>13</v>
      </c>
      <c r="K967" s="3"/>
    </row>
    <row r="968" spans="2:11" ht="15.75" x14ac:dyDescent="0.25">
      <c r="B968" s="2"/>
      <c r="C968" s="13" t="s">
        <v>20</v>
      </c>
      <c r="D968" s="2" t="s">
        <v>21</v>
      </c>
      <c r="E968" s="2"/>
      <c r="F968" s="2"/>
      <c r="G968" s="14">
        <f>SUM(I962:I965)</f>
        <v>2000000</v>
      </c>
      <c r="H968" s="2" t="s">
        <v>22</v>
      </c>
      <c r="I968" s="11">
        <v>50000</v>
      </c>
      <c r="J968" s="15" t="s">
        <v>13</v>
      </c>
      <c r="K968" s="3"/>
    </row>
    <row r="969" spans="2:11" ht="15.75" x14ac:dyDescent="0.25">
      <c r="B969" s="2"/>
      <c r="C969" s="13" t="s">
        <v>23</v>
      </c>
      <c r="D969" s="2" t="s">
        <v>24</v>
      </c>
      <c r="E969" s="2"/>
      <c r="F969" s="2"/>
      <c r="G969" s="14"/>
      <c r="H969" s="2"/>
      <c r="I969" s="11">
        <v>0</v>
      </c>
      <c r="J969" s="15" t="s">
        <v>13</v>
      </c>
      <c r="K969" s="3"/>
    </row>
    <row r="970" spans="2:11" ht="15.75" x14ac:dyDescent="0.25">
      <c r="B970" s="2"/>
      <c r="C970" s="13" t="s">
        <v>25</v>
      </c>
      <c r="D970" s="2" t="s">
        <v>41</v>
      </c>
      <c r="E970" s="2"/>
      <c r="F970" s="2"/>
      <c r="G970" s="14"/>
      <c r="H970" s="2"/>
      <c r="I970" s="11">
        <v>0</v>
      </c>
      <c r="J970" s="15" t="s">
        <v>13</v>
      </c>
      <c r="K970" s="3"/>
    </row>
    <row r="971" spans="2:11" ht="15.75" x14ac:dyDescent="0.25">
      <c r="B971" s="2"/>
      <c r="C971" s="13" t="s">
        <v>26</v>
      </c>
      <c r="D971" s="2" t="s">
        <v>27</v>
      </c>
      <c r="E971" s="2"/>
      <c r="F971" s="2"/>
      <c r="G971" s="14"/>
      <c r="H971" s="2"/>
      <c r="I971" s="11">
        <v>0</v>
      </c>
      <c r="J971" s="15" t="s">
        <v>13</v>
      </c>
      <c r="K971" s="3"/>
    </row>
    <row r="972" spans="2:11" ht="15.75" x14ac:dyDescent="0.25">
      <c r="B972" s="2"/>
      <c r="C972" s="13" t="s">
        <v>28</v>
      </c>
      <c r="D972" s="2" t="s">
        <v>29</v>
      </c>
      <c r="E972" s="2"/>
      <c r="F972" s="2"/>
      <c r="G972" s="14"/>
      <c r="H972" s="2"/>
      <c r="I972" s="11">
        <v>0</v>
      </c>
      <c r="J972" s="15" t="s">
        <v>13</v>
      </c>
      <c r="K972" s="3"/>
    </row>
    <row r="973" spans="2:11" ht="15.75" x14ac:dyDescent="0.25">
      <c r="B973" s="2"/>
      <c r="C973" s="13" t="s">
        <v>30</v>
      </c>
      <c r="D973" s="2" t="s">
        <v>31</v>
      </c>
      <c r="E973" s="2"/>
      <c r="F973" s="2"/>
      <c r="G973" s="14"/>
      <c r="H973" s="2"/>
      <c r="I973" s="11">
        <v>0</v>
      </c>
      <c r="J973" s="15" t="s">
        <v>13</v>
      </c>
      <c r="K973" s="3"/>
    </row>
    <row r="974" spans="2:11" ht="15.75" x14ac:dyDescent="0.25">
      <c r="B974" s="2"/>
      <c r="C974" s="13" t="s">
        <v>32</v>
      </c>
      <c r="D974" s="2" t="s">
        <v>33</v>
      </c>
      <c r="E974" s="2"/>
      <c r="F974" s="2"/>
      <c r="G974" s="2"/>
      <c r="H974" s="2"/>
      <c r="I974" s="16">
        <f>SUM(I962:I973)</f>
        <v>2050000</v>
      </c>
      <c r="J974" s="15" t="s">
        <v>13</v>
      </c>
      <c r="K974" s="3"/>
    </row>
    <row r="975" spans="2:11" ht="15.75" x14ac:dyDescent="0.25">
      <c r="B975" s="2"/>
      <c r="C975" s="13" t="s">
        <v>34</v>
      </c>
      <c r="D975" s="2" t="s">
        <v>35</v>
      </c>
      <c r="E975" s="2"/>
      <c r="F975" s="2"/>
      <c r="G975" s="2"/>
      <c r="H975" s="2"/>
      <c r="I975" s="17">
        <f>+B959-I974</f>
        <v>4950000</v>
      </c>
      <c r="J975" s="15" t="s">
        <v>13</v>
      </c>
      <c r="K975" s="3"/>
    </row>
    <row r="976" spans="2:11" ht="15.75" x14ac:dyDescent="0.25">
      <c r="B976" s="2"/>
      <c r="C976" s="2"/>
      <c r="D976" s="2" t="s">
        <v>167</v>
      </c>
      <c r="E976" s="2"/>
      <c r="F976" s="2"/>
      <c r="G976" s="2"/>
      <c r="H976" s="2"/>
      <c r="I976" s="5"/>
      <c r="J976" s="3"/>
      <c r="K976" s="3"/>
    </row>
    <row r="977" spans="2:11" ht="15.75" x14ac:dyDescent="0.25">
      <c r="B977" s="2"/>
      <c r="C977" s="2"/>
      <c r="D977" s="2" t="s">
        <v>168</v>
      </c>
      <c r="E977" s="2"/>
      <c r="F977" s="2"/>
      <c r="G977" s="2"/>
      <c r="H977" s="2"/>
      <c r="I977" s="2"/>
      <c r="J977" s="3"/>
      <c r="K977" s="3"/>
    </row>
    <row r="978" spans="2:11" ht="15.75" x14ac:dyDescent="0.25">
      <c r="B978" s="2"/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 x14ac:dyDescent="0.25">
      <c r="B979" s="2" t="s">
        <v>36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 x14ac:dyDescent="0.25">
      <c r="B980" s="2" t="s">
        <v>37</v>
      </c>
      <c r="C980" s="2"/>
      <c r="D980" s="2"/>
      <c r="E980" s="2"/>
      <c r="F980" s="2"/>
      <c r="G980" s="2"/>
      <c r="H980" s="2"/>
      <c r="I980" s="2"/>
      <c r="J980" s="3"/>
      <c r="K980" s="3"/>
    </row>
    <row r="981" spans="2:11" ht="15.75" x14ac:dyDescent="0.2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/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 t="s">
        <v>169</v>
      </c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18" t="s">
        <v>38</v>
      </c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18">
        <v>6000</v>
      </c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18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25" t="s">
        <v>164</v>
      </c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9" t="s">
        <v>39</v>
      </c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19"/>
      <c r="I995" s="2"/>
      <c r="J995" s="3"/>
      <c r="K995" s="3"/>
    </row>
    <row r="996" spans="2:11" ht="15.75" x14ac:dyDescent="0.25">
      <c r="B996" s="19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0" t="s">
        <v>40</v>
      </c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 x14ac:dyDescent="0.25">
      <c r="B998" s="2" t="s">
        <v>48</v>
      </c>
      <c r="C998" s="3"/>
      <c r="D998" s="3"/>
      <c r="E998" s="3"/>
      <c r="F998" s="3"/>
      <c r="G998" s="3"/>
      <c r="H998" s="3"/>
      <c r="I998" s="3"/>
      <c r="J998" s="3"/>
      <c r="K998" s="3"/>
    </row>
    <row r="1000" spans="2:11" ht="19.5" x14ac:dyDescent="0.3">
      <c r="B1000" s="60" t="s">
        <v>0</v>
      </c>
      <c r="C1000" s="60"/>
      <c r="D1000" s="60"/>
      <c r="E1000" s="60"/>
      <c r="F1000" s="60"/>
      <c r="G1000" s="60"/>
      <c r="H1000" s="60"/>
      <c r="I1000" s="60"/>
      <c r="J1000" s="3"/>
      <c r="K1000" s="3"/>
    </row>
    <row r="1001" spans="2:11" ht="15.75" x14ac:dyDescent="0.25">
      <c r="B1001" s="12"/>
      <c r="C1001" s="12"/>
      <c r="D1001" s="12"/>
      <c r="E1001" s="12"/>
      <c r="F1001" s="12"/>
      <c r="G1001" s="12"/>
      <c r="H1001" s="12"/>
      <c r="I1001" s="1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/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 x14ac:dyDescent="0.25">
      <c r="B1004" s="2" t="s">
        <v>1</v>
      </c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 x14ac:dyDescent="0.25">
      <c r="B1006" s="2"/>
      <c r="C1006" s="2"/>
      <c r="D1006" s="2"/>
      <c r="E1006" s="2"/>
      <c r="F1006" s="2"/>
      <c r="G1006" s="2"/>
      <c r="H1006" s="2"/>
      <c r="I1006" s="2"/>
      <c r="J1006" s="3"/>
      <c r="K1006" s="3"/>
    </row>
    <row r="1007" spans="2:11" ht="15.75" x14ac:dyDescent="0.25">
      <c r="B1007" s="2"/>
      <c r="C1007" s="2" t="s">
        <v>2</v>
      </c>
      <c r="D1007" s="2" t="s">
        <v>3</v>
      </c>
      <c r="E1007" s="24" t="s">
        <v>172</v>
      </c>
      <c r="G1007" s="2"/>
      <c r="H1007" s="2"/>
      <c r="I1007" s="2"/>
      <c r="J1007" s="3"/>
      <c r="K1007" s="3"/>
    </row>
    <row r="1008" spans="2:11" ht="15.75" x14ac:dyDescent="0.25">
      <c r="B1008" s="2"/>
      <c r="C1008" s="2" t="s">
        <v>4</v>
      </c>
      <c r="D1008" s="2" t="s">
        <v>3</v>
      </c>
      <c r="E1008" s="1" t="s">
        <v>173</v>
      </c>
      <c r="F1008" s="5"/>
      <c r="G1008" s="2"/>
      <c r="H1008" s="2"/>
      <c r="I1008" s="2"/>
      <c r="J1008" s="3"/>
      <c r="K1008" s="3"/>
    </row>
    <row r="1009" spans="2:11" ht="15.75" x14ac:dyDescent="0.25">
      <c r="B1009" s="2"/>
      <c r="C1009" s="22" t="s">
        <v>42</v>
      </c>
      <c r="D1009" s="22" t="s">
        <v>3</v>
      </c>
      <c r="E1009" s="23" t="s">
        <v>174</v>
      </c>
      <c r="F1009" s="21"/>
      <c r="G1009" s="2"/>
      <c r="H1009" s="2"/>
      <c r="I1009" s="2"/>
      <c r="J1009" s="3"/>
      <c r="K1009" s="3"/>
    </row>
    <row r="1010" spans="2:11" ht="15.75" x14ac:dyDescent="0.25">
      <c r="B1010" s="2"/>
      <c r="C1010" s="2"/>
      <c r="D1010" s="2"/>
      <c r="E1010" s="1"/>
      <c r="F1010" s="2"/>
      <c r="G1010" s="2"/>
      <c r="H1010" s="2"/>
      <c r="I1010" s="2"/>
      <c r="J1010" s="3"/>
      <c r="K1010" s="3"/>
    </row>
    <row r="1011" spans="2:11" ht="15.75" x14ac:dyDescent="0.25">
      <c r="B1011" s="6" t="s">
        <v>5</v>
      </c>
      <c r="C1011" s="6"/>
      <c r="D1011" s="6"/>
      <c r="E1011" s="6"/>
      <c r="F1011" s="6"/>
      <c r="G1011" s="6"/>
      <c r="H1011" s="6"/>
      <c r="I1011" s="6"/>
      <c r="J1011" s="3"/>
      <c r="K1011" s="3"/>
    </row>
    <row r="1012" spans="2:11" ht="15.75" x14ac:dyDescent="0.25">
      <c r="B1012" s="7">
        <f>30000000</f>
        <v>30000000</v>
      </c>
      <c r="C1012" s="2" t="s">
        <v>6</v>
      </c>
      <c r="D1012" s="2"/>
      <c r="E1012" s="2"/>
      <c r="F1012" s="8">
        <f>(B1012/H1012)+(B1012*1.2%)</f>
        <v>1193333.3333333335</v>
      </c>
      <c r="G1012" s="4" t="s">
        <v>7</v>
      </c>
      <c r="H1012" s="2">
        <v>36</v>
      </c>
      <c r="I1012" s="2" t="s">
        <v>8</v>
      </c>
      <c r="J1012" s="3"/>
      <c r="K1012" s="3"/>
    </row>
    <row r="1013" spans="2:11" ht="15.75" x14ac:dyDescent="0.25">
      <c r="B1013" s="6" t="s">
        <v>9</v>
      </c>
      <c r="C1013" s="6"/>
      <c r="D1013" s="6"/>
      <c r="E1013" s="6"/>
      <c r="F1013" s="9"/>
      <c r="G1013" s="6"/>
      <c r="H1013" s="6"/>
      <c r="I1013" s="6"/>
      <c r="J1013" s="3"/>
      <c r="K1013" s="3"/>
    </row>
    <row r="1014" spans="2:11" ht="15.75" x14ac:dyDescent="0.25">
      <c r="B1014" s="2"/>
      <c r="C1014" s="2"/>
      <c r="D1014" s="2"/>
      <c r="E1014" s="2"/>
      <c r="F1014" s="2"/>
      <c r="G1014" s="2"/>
      <c r="H1014" s="2"/>
      <c r="I1014" s="2"/>
      <c r="J1014" s="3"/>
      <c r="K1014" s="10" t="s">
        <v>10</v>
      </c>
    </row>
    <row r="1015" spans="2:11" ht="15.75" x14ac:dyDescent="0.25">
      <c r="B1015" s="2"/>
      <c r="C1015" s="13" t="s">
        <v>11</v>
      </c>
      <c r="D1015" s="2" t="s">
        <v>12</v>
      </c>
      <c r="E1015" s="2"/>
      <c r="F1015" s="2"/>
      <c r="G1015" s="2"/>
      <c r="H1015" s="2"/>
      <c r="I1015" s="14">
        <f>25827500-834500</f>
        <v>24993000</v>
      </c>
      <c r="J1015" s="15" t="s">
        <v>13</v>
      </c>
      <c r="K1015" s="3"/>
    </row>
    <row r="1016" spans="2:11" ht="15.75" x14ac:dyDescent="0.25">
      <c r="B1016" s="2"/>
      <c r="C1016" s="13" t="s">
        <v>14</v>
      </c>
      <c r="D1016" s="2" t="s">
        <v>47</v>
      </c>
      <c r="E1016" s="2"/>
      <c r="F1016" s="2"/>
      <c r="G1016" s="2"/>
      <c r="H1016" s="2"/>
      <c r="I1016" s="14">
        <v>0</v>
      </c>
      <c r="J1016" s="15" t="s">
        <v>13</v>
      </c>
      <c r="K1016" s="3"/>
    </row>
    <row r="1017" spans="2:11" ht="15.75" x14ac:dyDescent="0.25">
      <c r="B1017" s="2"/>
      <c r="C1017" s="13" t="s">
        <v>15</v>
      </c>
      <c r="D1017" s="2" t="s">
        <v>16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 x14ac:dyDescent="0.25">
      <c r="B1018" s="2"/>
      <c r="C1018" s="13" t="s">
        <v>17</v>
      </c>
      <c r="D1018" s="2" t="s">
        <v>60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 x14ac:dyDescent="0.25">
      <c r="B1019" s="2"/>
      <c r="C1019" s="13" t="s">
        <v>18</v>
      </c>
      <c r="D1019" s="2" t="s">
        <v>53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 x14ac:dyDescent="0.25">
      <c r="B1020" s="2"/>
      <c r="C1020" s="13" t="s">
        <v>19</v>
      </c>
      <c r="D1020" s="2" t="s">
        <v>54</v>
      </c>
      <c r="E1020" s="2"/>
      <c r="F1020" s="2"/>
      <c r="G1020" s="2"/>
      <c r="H1020" s="2"/>
      <c r="I1020" s="14">
        <v>0</v>
      </c>
      <c r="J1020" s="15" t="s">
        <v>13</v>
      </c>
      <c r="K1020" s="3"/>
    </row>
    <row r="1021" spans="2:11" ht="15.75" x14ac:dyDescent="0.25">
      <c r="B1021" s="2"/>
      <c r="C1021" s="13" t="s">
        <v>20</v>
      </c>
      <c r="D1021" s="2" t="s">
        <v>21</v>
      </c>
      <c r="E1021" s="2"/>
      <c r="F1021" s="2"/>
      <c r="G1021" s="14">
        <f>SUM(I1015:I1018)</f>
        <v>24993000</v>
      </c>
      <c r="H1021" s="2" t="s">
        <v>22</v>
      </c>
      <c r="I1021" s="11">
        <v>624825</v>
      </c>
      <c r="J1021" s="15" t="s">
        <v>13</v>
      </c>
      <c r="K1021" s="3"/>
    </row>
    <row r="1022" spans="2:11" ht="15.75" x14ac:dyDescent="0.25">
      <c r="B1022" s="2"/>
      <c r="C1022" s="13" t="s">
        <v>23</v>
      </c>
      <c r="D1022" s="2" t="s">
        <v>24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 x14ac:dyDescent="0.25">
      <c r="B1023" s="2"/>
      <c r="C1023" s="13" t="s">
        <v>25</v>
      </c>
      <c r="D1023" s="2" t="s">
        <v>41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 x14ac:dyDescent="0.25">
      <c r="B1024" s="2"/>
      <c r="C1024" s="13" t="s">
        <v>26</v>
      </c>
      <c r="D1024" s="2" t="s">
        <v>27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 x14ac:dyDescent="0.25">
      <c r="B1025" s="2"/>
      <c r="C1025" s="13" t="s">
        <v>28</v>
      </c>
      <c r="D1025" s="2" t="s">
        <v>29</v>
      </c>
      <c r="E1025" s="2"/>
      <c r="F1025" s="2"/>
      <c r="G1025" s="14"/>
      <c r="H1025" s="2"/>
      <c r="I1025" s="11">
        <v>0</v>
      </c>
      <c r="J1025" s="15" t="s">
        <v>13</v>
      </c>
      <c r="K1025" s="3"/>
    </row>
    <row r="1026" spans="2:11" ht="15.75" x14ac:dyDescent="0.25">
      <c r="B1026" s="2"/>
      <c r="C1026" s="13" t="s">
        <v>30</v>
      </c>
      <c r="D1026" s="2" t="s">
        <v>31</v>
      </c>
      <c r="E1026" s="2"/>
      <c r="F1026" s="2"/>
      <c r="G1026" s="14"/>
      <c r="H1026" s="2"/>
      <c r="I1026" s="11">
        <v>0</v>
      </c>
      <c r="J1026" s="15" t="s">
        <v>13</v>
      </c>
      <c r="K1026" s="3"/>
    </row>
    <row r="1027" spans="2:11" ht="15.75" x14ac:dyDescent="0.25">
      <c r="B1027" s="2"/>
      <c r="C1027" s="13" t="s">
        <v>32</v>
      </c>
      <c r="D1027" s="2" t="s">
        <v>33</v>
      </c>
      <c r="E1027" s="2"/>
      <c r="F1027" s="2"/>
      <c r="G1027" s="2"/>
      <c r="H1027" s="2"/>
      <c r="I1027" s="16">
        <f>SUM(I1015:I1026)</f>
        <v>25617825</v>
      </c>
      <c r="J1027" s="15" t="s">
        <v>13</v>
      </c>
      <c r="K1027" s="3"/>
    </row>
    <row r="1028" spans="2:11" ht="15.75" x14ac:dyDescent="0.25">
      <c r="B1028" s="2"/>
      <c r="C1028" s="13" t="s">
        <v>34</v>
      </c>
      <c r="D1028" s="2" t="s">
        <v>35</v>
      </c>
      <c r="E1028" s="2"/>
      <c r="F1028" s="2"/>
      <c r="G1028" s="2"/>
      <c r="H1028" s="2"/>
      <c r="I1028" s="17">
        <f>+B1012-I1027</f>
        <v>4382175</v>
      </c>
      <c r="J1028" s="15" t="s">
        <v>13</v>
      </c>
      <c r="K1028" s="3"/>
    </row>
    <row r="1029" spans="2:11" ht="15.75" x14ac:dyDescent="0.25">
      <c r="B1029" s="2"/>
      <c r="C1029" s="2"/>
      <c r="D1029" s="2" t="s">
        <v>93</v>
      </c>
      <c r="E1029" s="2"/>
      <c r="F1029" s="2"/>
      <c r="G1029" s="2"/>
      <c r="H1029" s="2"/>
      <c r="I1029" s="5"/>
      <c r="J1029" s="3"/>
      <c r="K1029" s="3"/>
    </row>
    <row r="1030" spans="2:11" ht="15.75" x14ac:dyDescent="0.25">
      <c r="B1030" s="2"/>
      <c r="C1030" s="2"/>
      <c r="D1030" s="2" t="s">
        <v>175</v>
      </c>
      <c r="E1030" s="2"/>
      <c r="F1030" s="2"/>
      <c r="G1030" s="2"/>
      <c r="H1030" s="2"/>
      <c r="I1030" s="2"/>
      <c r="J1030" s="3"/>
      <c r="K1030" s="3"/>
    </row>
    <row r="1031" spans="2:11" ht="15.75" x14ac:dyDescent="0.25">
      <c r="B1031" s="2"/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 x14ac:dyDescent="0.25">
      <c r="B1032" s="2" t="s">
        <v>36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 x14ac:dyDescent="0.25">
      <c r="B1033" s="2" t="s">
        <v>37</v>
      </c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 x14ac:dyDescent="0.25">
      <c r="B1034" s="2"/>
      <c r="C1034" s="2"/>
      <c r="D1034" s="2"/>
      <c r="E1034" s="2"/>
      <c r="F1034" s="2"/>
      <c r="G1034" s="2"/>
      <c r="H1034" s="2"/>
      <c r="I1034" s="2"/>
      <c r="J1034" s="3"/>
      <c r="K1034" s="3"/>
    </row>
    <row r="1035" spans="2:11" ht="15.75" x14ac:dyDescent="0.2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/>
      <c r="C1037" s="2"/>
      <c r="D1037" s="2"/>
      <c r="E1037" s="2"/>
      <c r="F1037" s="2"/>
      <c r="G1037" s="2"/>
      <c r="H1037" s="2" t="s">
        <v>176</v>
      </c>
      <c r="I1037" s="2"/>
      <c r="J1037" s="3"/>
      <c r="K1037" s="3"/>
    </row>
    <row r="1038" spans="2:11" ht="15.75" x14ac:dyDescent="0.2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 x14ac:dyDescent="0.2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 x14ac:dyDescent="0.2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 x14ac:dyDescent="0.2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5" t="s">
        <v>172</v>
      </c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 x14ac:dyDescent="0.2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 x14ac:dyDescent="0.25">
      <c r="B1051" s="2" t="s">
        <v>121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 x14ac:dyDescent="0.3">
      <c r="B1053" s="60" t="s">
        <v>0</v>
      </c>
      <c r="C1053" s="60"/>
      <c r="D1053" s="60"/>
      <c r="E1053" s="60"/>
      <c r="F1053" s="60"/>
      <c r="G1053" s="60"/>
      <c r="H1053" s="60"/>
      <c r="I1053" s="60"/>
      <c r="J1053" s="3"/>
      <c r="K1053" s="3"/>
    </row>
    <row r="1054" spans="2:11" ht="15.75" x14ac:dyDescent="0.2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 x14ac:dyDescent="0.2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 x14ac:dyDescent="0.2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 x14ac:dyDescent="0.2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 x14ac:dyDescent="0.25">
      <c r="B1060" s="2"/>
      <c r="C1060" s="2" t="s">
        <v>2</v>
      </c>
      <c r="D1060" s="2" t="s">
        <v>3</v>
      </c>
      <c r="E1060" s="24" t="s">
        <v>177</v>
      </c>
      <c r="G1060" s="2"/>
      <c r="H1060" s="2"/>
      <c r="I1060" s="2"/>
      <c r="J1060" s="3"/>
      <c r="K1060" s="3"/>
    </row>
    <row r="1061" spans="2:11" ht="15.75" x14ac:dyDescent="0.25">
      <c r="B1061" s="2"/>
      <c r="C1061" s="2" t="s">
        <v>4</v>
      </c>
      <c r="D1061" s="2" t="s">
        <v>3</v>
      </c>
      <c r="E1061" s="1" t="s">
        <v>178</v>
      </c>
      <c r="F1061" s="5"/>
      <c r="G1061" s="2"/>
      <c r="H1061" s="2"/>
      <c r="I1061" s="2"/>
      <c r="J1061" s="3"/>
      <c r="K1061" s="3"/>
    </row>
    <row r="1062" spans="2:11" ht="15.75" x14ac:dyDescent="0.25">
      <c r="B1062" s="2"/>
      <c r="C1062" s="22" t="s">
        <v>42</v>
      </c>
      <c r="D1062" s="22" t="s">
        <v>3</v>
      </c>
      <c r="E1062" s="23" t="s">
        <v>179</v>
      </c>
      <c r="F1062" s="21"/>
      <c r="G1062" s="2"/>
      <c r="H1062" s="2"/>
      <c r="I1062" s="2"/>
      <c r="J1062" s="3"/>
      <c r="K1062" s="3"/>
    </row>
    <row r="1063" spans="2:11" ht="15.75" x14ac:dyDescent="0.2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 x14ac:dyDescent="0.2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 x14ac:dyDescent="0.25">
      <c r="B1065" s="7">
        <f>50000000</f>
        <v>50000000</v>
      </c>
      <c r="C1065" s="2" t="s">
        <v>6</v>
      </c>
      <c r="D1065" s="2"/>
      <c r="E1065" s="2"/>
      <c r="F1065" s="8">
        <f>(B1065/H1065)+(B1065*1.2%)</f>
        <v>1988888.888888889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 x14ac:dyDescent="0.2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 x14ac:dyDescent="0.2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 x14ac:dyDescent="0.25">
      <c r="B1069" s="2"/>
      <c r="C1069" s="13" t="s">
        <v>14</v>
      </c>
      <c r="D1069" s="2" t="s">
        <v>47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 x14ac:dyDescent="0.25">
      <c r="B1070" s="2"/>
      <c r="C1070" s="13" t="s">
        <v>15</v>
      </c>
      <c r="D1070" s="2" t="s">
        <v>16</v>
      </c>
      <c r="E1070" s="2"/>
      <c r="F1070" s="2"/>
      <c r="G1070" s="2"/>
      <c r="H1070" s="2"/>
      <c r="I1070" s="14">
        <v>0</v>
      </c>
      <c r="J1070" s="15" t="s">
        <v>13</v>
      </c>
      <c r="K1070" s="3"/>
    </row>
    <row r="1071" spans="2:11" ht="15.75" x14ac:dyDescent="0.25">
      <c r="B1071" s="2"/>
      <c r="C1071" s="13" t="s">
        <v>17</v>
      </c>
      <c r="D1071" s="2" t="s">
        <v>60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 x14ac:dyDescent="0.25">
      <c r="B1072" s="2"/>
      <c r="C1072" s="13" t="s">
        <v>18</v>
      </c>
      <c r="D1072" s="2" t="s">
        <v>53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 x14ac:dyDescent="0.25">
      <c r="B1073" s="2"/>
      <c r="C1073" s="13" t="s">
        <v>19</v>
      </c>
      <c r="D1073" s="2" t="s">
        <v>54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 x14ac:dyDescent="0.25">
      <c r="B1074" s="2"/>
      <c r="C1074" s="13" t="s">
        <v>20</v>
      </c>
      <c r="D1074" s="2" t="s">
        <v>21</v>
      </c>
      <c r="E1074" s="2"/>
      <c r="F1074" s="2"/>
      <c r="G1074" s="14">
        <f>SUM(I1068:I1071)</f>
        <v>0</v>
      </c>
      <c r="H1074" s="2" t="s">
        <v>22</v>
      </c>
      <c r="I1074" s="11">
        <v>0</v>
      </c>
      <c r="J1074" s="15" t="s">
        <v>13</v>
      </c>
      <c r="K1074" s="3"/>
    </row>
    <row r="1075" spans="2:11" ht="15.75" x14ac:dyDescent="0.2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0</v>
      </c>
      <c r="J1075" s="15" t="s">
        <v>13</v>
      </c>
      <c r="K1075" s="3"/>
    </row>
    <row r="1076" spans="2:11" ht="15.75" x14ac:dyDescent="0.2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 x14ac:dyDescent="0.2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 x14ac:dyDescent="0.2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200000</v>
      </c>
      <c r="J1078" s="15" t="s">
        <v>13</v>
      </c>
      <c r="K1078" s="3"/>
    </row>
    <row r="1079" spans="2:11" ht="15.75" x14ac:dyDescent="0.2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200000</v>
      </c>
      <c r="J1079" s="15" t="s">
        <v>13</v>
      </c>
      <c r="K1079" s="3"/>
    </row>
    <row r="1080" spans="2:11" ht="15.75" x14ac:dyDescent="0.2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400000</v>
      </c>
      <c r="J1080" s="15" t="s">
        <v>13</v>
      </c>
      <c r="K1080" s="3"/>
    </row>
    <row r="1081" spans="2:11" ht="15.75" x14ac:dyDescent="0.2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49600000</v>
      </c>
      <c r="J1081" s="15" t="s">
        <v>13</v>
      </c>
      <c r="K1081" s="3"/>
    </row>
    <row r="1082" spans="2:11" ht="15.75" x14ac:dyDescent="0.25">
      <c r="B1082" s="2"/>
      <c r="C1082" s="2"/>
      <c r="D1082" s="2" t="s">
        <v>61</v>
      </c>
      <c r="E1082" s="2"/>
      <c r="F1082" s="2"/>
      <c r="G1082" s="2"/>
      <c r="H1082" s="2"/>
      <c r="I1082" s="5"/>
      <c r="J1082" s="3"/>
      <c r="K1082" s="3"/>
    </row>
    <row r="1083" spans="2:11" ht="15.75" x14ac:dyDescent="0.25">
      <c r="B1083" s="2"/>
      <c r="C1083" s="2"/>
      <c r="D1083" s="2" t="s">
        <v>180</v>
      </c>
      <c r="E1083" s="2"/>
      <c r="F1083" s="2"/>
      <c r="G1083" s="2"/>
      <c r="H1083" s="2"/>
      <c r="I1083" s="2"/>
      <c r="J1083" s="3"/>
      <c r="K1083" s="3"/>
    </row>
    <row r="1084" spans="2:11" ht="15.75" x14ac:dyDescent="0.2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 x14ac:dyDescent="0.2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 x14ac:dyDescent="0.2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 x14ac:dyDescent="0.2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 x14ac:dyDescent="0.25">
      <c r="B1088" s="2"/>
      <c r="C1088" s="2"/>
      <c r="D1088" s="2"/>
      <c r="E1088" s="2"/>
      <c r="F1088" s="2"/>
      <c r="G1088" s="2"/>
      <c r="H1088" s="2"/>
      <c r="I1088" s="2"/>
      <c r="J1088" s="3"/>
      <c r="K1088" s="3"/>
    </row>
    <row r="1089" spans="2:11" ht="15.75" x14ac:dyDescent="0.2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 x14ac:dyDescent="0.25">
      <c r="B1090" s="2"/>
      <c r="C1090" s="2"/>
      <c r="D1090" s="2"/>
      <c r="E1090" s="2"/>
      <c r="F1090" s="2"/>
      <c r="G1090" s="2"/>
      <c r="H1090" s="2" t="s">
        <v>249</v>
      </c>
      <c r="I1090" s="2"/>
      <c r="J1090" s="3"/>
      <c r="K1090" s="3"/>
    </row>
    <row r="1091" spans="2:11" ht="15.75" x14ac:dyDescent="0.25">
      <c r="B1091" s="2"/>
      <c r="C1091" s="2"/>
      <c r="D1091" s="2"/>
      <c r="E1091" s="2"/>
      <c r="F1091" s="2"/>
      <c r="G1091" s="2"/>
      <c r="H1091" s="2"/>
      <c r="I1091" s="2"/>
      <c r="J1091" s="3"/>
      <c r="K1091" s="3"/>
    </row>
    <row r="1092" spans="2:11" ht="15.75" x14ac:dyDescent="0.2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/>
      <c r="C1094" s="2"/>
      <c r="D1094" s="2"/>
      <c r="E1094" s="2"/>
      <c r="F1094" s="2"/>
      <c r="G1094" s="2"/>
      <c r="H1094" s="18" t="s">
        <v>38</v>
      </c>
      <c r="I1094" s="2"/>
      <c r="J1094" s="3"/>
      <c r="K1094" s="3"/>
    </row>
    <row r="1095" spans="2:11" ht="15.75" x14ac:dyDescent="0.25">
      <c r="B1095" s="2"/>
      <c r="C1095" s="2"/>
      <c r="D1095" s="2"/>
      <c r="E1095" s="2"/>
      <c r="F1095" s="2"/>
      <c r="G1095" s="2"/>
      <c r="H1095" s="18">
        <v>6000</v>
      </c>
      <c r="I1095" s="2"/>
      <c r="J1095" s="3"/>
      <c r="K1095" s="3"/>
    </row>
    <row r="1096" spans="2:11" ht="15.75" x14ac:dyDescent="0.25">
      <c r="B1096" s="2"/>
      <c r="C1096" s="2"/>
      <c r="D1096" s="2"/>
      <c r="E1096" s="2"/>
      <c r="F1096" s="2"/>
      <c r="G1096" s="2"/>
      <c r="H1096" s="18"/>
      <c r="I1096" s="2"/>
      <c r="J1096" s="3"/>
      <c r="K1096" s="3"/>
    </row>
    <row r="1097" spans="2:11" ht="15.75" x14ac:dyDescent="0.25">
      <c r="B1097" s="2"/>
      <c r="C1097" s="2"/>
      <c r="D1097" s="2"/>
      <c r="E1097" s="2"/>
      <c r="F1097" s="2"/>
      <c r="G1097" s="2"/>
      <c r="H1097" s="2"/>
      <c r="I1097" s="2"/>
      <c r="J1097" s="3"/>
      <c r="K1097" s="3"/>
    </row>
    <row r="1098" spans="2:11" ht="15.75" x14ac:dyDescent="0.25">
      <c r="B1098" s="2"/>
      <c r="C1098" s="2"/>
      <c r="D1098" s="2"/>
      <c r="E1098" s="2"/>
      <c r="F1098" s="2"/>
      <c r="G1098" s="2"/>
      <c r="H1098" s="25" t="s">
        <v>177</v>
      </c>
      <c r="I1098" s="2"/>
      <c r="J1098" s="3"/>
      <c r="K1098" s="3"/>
    </row>
    <row r="1099" spans="2:11" ht="15.75" x14ac:dyDescent="0.25">
      <c r="B1099" s="2"/>
      <c r="C1099" s="2"/>
      <c r="D1099" s="2"/>
      <c r="E1099" s="2"/>
      <c r="F1099" s="2"/>
      <c r="G1099" s="2"/>
      <c r="H1099" s="19" t="s">
        <v>39</v>
      </c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19"/>
      <c r="I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 x14ac:dyDescent="0.25">
      <c r="B1102" s="19"/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 x14ac:dyDescent="0.25">
      <c r="B1103" s="20" t="s">
        <v>40</v>
      </c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 t="s">
        <v>121</v>
      </c>
      <c r="C1104" s="3"/>
      <c r="D1104" s="3"/>
      <c r="E1104" s="3"/>
      <c r="F1104" s="3"/>
      <c r="G1104" s="3"/>
      <c r="H1104" s="3"/>
      <c r="I1104" s="3"/>
      <c r="J1104" s="3"/>
      <c r="K1104" s="3"/>
    </row>
    <row r="1106" spans="2:11" ht="19.5" x14ac:dyDescent="0.3">
      <c r="B1106" s="60" t="s">
        <v>0</v>
      </c>
      <c r="C1106" s="60"/>
      <c r="D1106" s="60"/>
      <c r="E1106" s="60"/>
      <c r="F1106" s="60"/>
      <c r="G1106" s="60"/>
      <c r="H1106" s="60"/>
      <c r="I1106" s="60"/>
      <c r="J1106" s="3"/>
      <c r="K1106" s="3"/>
    </row>
    <row r="1107" spans="2:11" ht="15.75" x14ac:dyDescent="0.25">
      <c r="B1107" s="12"/>
      <c r="C1107" s="12"/>
      <c r="D1107" s="12"/>
      <c r="E1107" s="12"/>
      <c r="F1107" s="12"/>
      <c r="G1107" s="12"/>
      <c r="H1107" s="12"/>
      <c r="I1107" s="1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2"/>
      <c r="I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 t="s">
        <v>1</v>
      </c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"/>
      <c r="C1113" s="2" t="s">
        <v>2</v>
      </c>
      <c r="D1113" s="2" t="s">
        <v>3</v>
      </c>
      <c r="E1113" s="24" t="s">
        <v>181</v>
      </c>
      <c r="G1113" s="2"/>
      <c r="H1113" s="2"/>
      <c r="I1113" s="2"/>
      <c r="J1113" s="3"/>
      <c r="K1113" s="3"/>
    </row>
    <row r="1114" spans="2:11" ht="15.75" x14ac:dyDescent="0.25">
      <c r="B1114" s="2"/>
      <c r="C1114" s="2" t="s">
        <v>4</v>
      </c>
      <c r="D1114" s="2" t="s">
        <v>3</v>
      </c>
      <c r="E1114" s="1" t="s">
        <v>182</v>
      </c>
      <c r="F1114" s="5"/>
      <c r="G1114" s="2"/>
      <c r="H1114" s="2"/>
      <c r="I1114" s="2"/>
      <c r="J1114" s="3"/>
      <c r="K1114" s="3"/>
    </row>
    <row r="1115" spans="2:11" ht="15.75" x14ac:dyDescent="0.25">
      <c r="B1115" s="2"/>
      <c r="C1115" s="22" t="s">
        <v>42</v>
      </c>
      <c r="D1115" s="22" t="s">
        <v>3</v>
      </c>
      <c r="E1115" s="23" t="s">
        <v>183</v>
      </c>
      <c r="F1115" s="21"/>
      <c r="G1115" s="2"/>
      <c r="H1115" s="2"/>
      <c r="I1115" s="2"/>
      <c r="J1115" s="3"/>
      <c r="K1115" s="3"/>
    </row>
    <row r="1116" spans="2:11" ht="15.75" x14ac:dyDescent="0.25">
      <c r="B1116" s="2"/>
      <c r="C1116" s="2"/>
      <c r="D1116" s="2"/>
      <c r="E1116" s="1"/>
      <c r="F1116" s="2"/>
      <c r="G1116" s="2"/>
      <c r="H1116" s="2"/>
      <c r="I1116" s="2"/>
      <c r="J1116" s="3"/>
      <c r="K1116" s="3"/>
    </row>
    <row r="1117" spans="2:11" ht="15.75" x14ac:dyDescent="0.25">
      <c r="B1117" s="6" t="s">
        <v>5</v>
      </c>
      <c r="C1117" s="6"/>
      <c r="D1117" s="6"/>
      <c r="E1117" s="6"/>
      <c r="F1117" s="6"/>
      <c r="G1117" s="6"/>
      <c r="H1117" s="6"/>
      <c r="I1117" s="6"/>
      <c r="J1117" s="3"/>
      <c r="K1117" s="3"/>
    </row>
    <row r="1118" spans="2:11" ht="15.75" x14ac:dyDescent="0.25">
      <c r="B1118" s="7">
        <f>30000000</f>
        <v>30000000</v>
      </c>
      <c r="C1118" s="2" t="s">
        <v>6</v>
      </c>
      <c r="D1118" s="2"/>
      <c r="E1118" s="2"/>
      <c r="F1118" s="8">
        <f>(B1118/H1118)+(B1118*1.2%)</f>
        <v>1193333.3333333335</v>
      </c>
      <c r="G1118" s="4" t="s">
        <v>7</v>
      </c>
      <c r="H1118" s="2">
        <v>36</v>
      </c>
      <c r="I1118" s="2" t="s">
        <v>8</v>
      </c>
      <c r="J1118" s="3"/>
      <c r="K1118" s="3"/>
    </row>
    <row r="1119" spans="2:11" ht="15.75" x14ac:dyDescent="0.25">
      <c r="B1119" s="6" t="s">
        <v>9</v>
      </c>
      <c r="C1119" s="6"/>
      <c r="D1119" s="6"/>
      <c r="E1119" s="6"/>
      <c r="F1119" s="9"/>
      <c r="G1119" s="6"/>
      <c r="H1119" s="6"/>
      <c r="I1119" s="6"/>
      <c r="J1119" s="3"/>
      <c r="K1119" s="3"/>
    </row>
    <row r="1120" spans="2:11" ht="15.75" x14ac:dyDescent="0.25">
      <c r="B1120" s="2"/>
      <c r="C1120" s="2"/>
      <c r="D1120" s="2"/>
      <c r="E1120" s="2"/>
      <c r="F1120" s="2"/>
      <c r="G1120" s="2"/>
      <c r="H1120" s="2"/>
      <c r="I1120" s="2"/>
      <c r="J1120" s="3"/>
      <c r="K1120" s="10" t="s">
        <v>10</v>
      </c>
    </row>
    <row r="1121" spans="2:11" ht="15.75" x14ac:dyDescent="0.25">
      <c r="B1121" s="2"/>
      <c r="C1121" s="13" t="s">
        <v>11</v>
      </c>
      <c r="D1121" s="2" t="s">
        <v>12</v>
      </c>
      <c r="E1121" s="2"/>
      <c r="F1121" s="2"/>
      <c r="G1121" s="2"/>
      <c r="H1121" s="2"/>
      <c r="I1121" s="14">
        <f>15822000-834000</f>
        <v>14988000</v>
      </c>
      <c r="J1121" s="15" t="s">
        <v>13</v>
      </c>
      <c r="K1121" s="3"/>
    </row>
    <row r="1122" spans="2:11" ht="15.75" x14ac:dyDescent="0.25">
      <c r="B1122" s="2"/>
      <c r="C1122" s="13" t="s">
        <v>14</v>
      </c>
      <c r="D1122" s="2" t="s">
        <v>47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 x14ac:dyDescent="0.25">
      <c r="B1123" s="2"/>
      <c r="C1123" s="13" t="s">
        <v>15</v>
      </c>
      <c r="D1123" s="2" t="s">
        <v>16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 x14ac:dyDescent="0.25">
      <c r="B1124" s="2"/>
      <c r="C1124" s="13" t="s">
        <v>17</v>
      </c>
      <c r="D1124" s="2" t="s">
        <v>60</v>
      </c>
      <c r="E1124" s="2"/>
      <c r="F1124" s="2"/>
      <c r="G1124" s="2"/>
      <c r="H1124" s="2"/>
      <c r="I1124" s="14">
        <v>0</v>
      </c>
      <c r="J1124" s="15" t="s">
        <v>13</v>
      </c>
      <c r="K1124" s="3"/>
    </row>
    <row r="1125" spans="2:11" ht="15.75" x14ac:dyDescent="0.25">
      <c r="B1125" s="2"/>
      <c r="C1125" s="13" t="s">
        <v>18</v>
      </c>
      <c r="D1125" s="2" t="s">
        <v>53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 x14ac:dyDescent="0.25">
      <c r="B1126" s="2"/>
      <c r="C1126" s="13" t="s">
        <v>19</v>
      </c>
      <c r="D1126" s="2" t="s">
        <v>54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 x14ac:dyDescent="0.25">
      <c r="B1127" s="2"/>
      <c r="C1127" s="13" t="s">
        <v>20</v>
      </c>
      <c r="D1127" s="2" t="s">
        <v>21</v>
      </c>
      <c r="E1127" s="2"/>
      <c r="F1127" s="2"/>
      <c r="G1127" s="14">
        <f>SUM(I1121:I1124)</f>
        <v>14988000</v>
      </c>
      <c r="H1127" s="2" t="s">
        <v>22</v>
      </c>
      <c r="I1127" s="11">
        <v>374700</v>
      </c>
      <c r="J1127" s="15" t="s">
        <v>13</v>
      </c>
      <c r="K1127" s="3"/>
    </row>
    <row r="1128" spans="2:11" ht="15.75" x14ac:dyDescent="0.25">
      <c r="B1128" s="2"/>
      <c r="C1128" s="13" t="s">
        <v>23</v>
      </c>
      <c r="D1128" s="2" t="s">
        <v>24</v>
      </c>
      <c r="E1128" s="2"/>
      <c r="F1128" s="2"/>
      <c r="G1128" s="14"/>
      <c r="H1128" s="2"/>
      <c r="I1128" s="11">
        <v>0</v>
      </c>
      <c r="J1128" s="15" t="s">
        <v>13</v>
      </c>
      <c r="K1128" s="3"/>
    </row>
    <row r="1129" spans="2:11" ht="15.75" x14ac:dyDescent="0.25">
      <c r="B1129" s="2"/>
      <c r="C1129" s="13" t="s">
        <v>25</v>
      </c>
      <c r="D1129" s="2" t="s">
        <v>41</v>
      </c>
      <c r="E1129" s="2"/>
      <c r="F1129" s="2"/>
      <c r="G1129" s="14"/>
      <c r="H1129" s="2"/>
      <c r="I1129" s="11">
        <v>0</v>
      </c>
      <c r="J1129" s="15" t="s">
        <v>13</v>
      </c>
      <c r="K1129" s="3"/>
    </row>
    <row r="1130" spans="2:11" ht="15.75" x14ac:dyDescent="0.25">
      <c r="B1130" s="2"/>
      <c r="C1130" s="13" t="s">
        <v>26</v>
      </c>
      <c r="D1130" s="2" t="s">
        <v>27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 x14ac:dyDescent="0.25">
      <c r="B1131" s="2"/>
      <c r="C1131" s="13" t="s">
        <v>28</v>
      </c>
      <c r="D1131" s="2" t="s">
        <v>29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 x14ac:dyDescent="0.25">
      <c r="B1132" s="2"/>
      <c r="C1132" s="13" t="s">
        <v>30</v>
      </c>
      <c r="D1132" s="2" t="s">
        <v>31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 x14ac:dyDescent="0.25">
      <c r="B1133" s="2"/>
      <c r="C1133" s="13" t="s">
        <v>32</v>
      </c>
      <c r="D1133" s="2" t="s">
        <v>33</v>
      </c>
      <c r="E1133" s="2"/>
      <c r="F1133" s="2"/>
      <c r="G1133" s="2"/>
      <c r="H1133" s="2"/>
      <c r="I1133" s="16">
        <f>SUM(I1121:I1132)</f>
        <v>15362700</v>
      </c>
      <c r="J1133" s="15" t="s">
        <v>13</v>
      </c>
      <c r="K1133" s="3"/>
    </row>
    <row r="1134" spans="2:11" ht="15.75" x14ac:dyDescent="0.25">
      <c r="B1134" s="2"/>
      <c r="C1134" s="13" t="s">
        <v>34</v>
      </c>
      <c r="D1134" s="2" t="s">
        <v>35</v>
      </c>
      <c r="E1134" s="2"/>
      <c r="F1134" s="2"/>
      <c r="G1134" s="2"/>
      <c r="H1134" s="2"/>
      <c r="I1134" s="17">
        <f>+B1118-I1133</f>
        <v>14637300</v>
      </c>
      <c r="J1134" s="15" t="s">
        <v>13</v>
      </c>
      <c r="K1134" s="3"/>
    </row>
    <row r="1135" spans="2:11" ht="15.75" x14ac:dyDescent="0.25">
      <c r="B1135" s="2"/>
      <c r="C1135" s="2"/>
      <c r="D1135" s="2" t="s">
        <v>61</v>
      </c>
      <c r="E1135" s="2"/>
      <c r="F1135" s="2"/>
      <c r="G1135" s="2"/>
      <c r="H1135" s="2"/>
      <c r="I1135" s="5"/>
      <c r="J1135" s="3"/>
      <c r="K1135" s="3"/>
    </row>
    <row r="1136" spans="2:11" ht="15.75" x14ac:dyDescent="0.25">
      <c r="B1136" s="2"/>
      <c r="C1136" s="2"/>
      <c r="D1136" s="2" t="s">
        <v>184</v>
      </c>
      <c r="E1136" s="2"/>
      <c r="F1136" s="2"/>
      <c r="G1136" s="2"/>
      <c r="H1136" s="2"/>
      <c r="I1136" s="2"/>
      <c r="J1136" s="3"/>
      <c r="K1136" s="3"/>
    </row>
    <row r="1137" spans="2:11" ht="15.75" x14ac:dyDescent="0.2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 x14ac:dyDescent="0.25">
      <c r="B1138" s="2" t="s">
        <v>36</v>
      </c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 x14ac:dyDescent="0.25">
      <c r="B1139" s="2" t="s">
        <v>37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 x14ac:dyDescent="0.25">
      <c r="B1140" s="2"/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 x14ac:dyDescent="0.2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 x14ac:dyDescent="0.25">
      <c r="B1142" s="2"/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 x14ac:dyDescent="0.25">
      <c r="B1143" s="2"/>
      <c r="C1143" s="2"/>
      <c r="D1143" s="2"/>
      <c r="E1143" s="2"/>
      <c r="F1143" s="2"/>
      <c r="G1143" s="2"/>
      <c r="H1143" s="2" t="s">
        <v>176</v>
      </c>
      <c r="I1143" s="2"/>
      <c r="J1143" s="3"/>
      <c r="K1143" s="3"/>
    </row>
    <row r="1144" spans="2:11" ht="15.75" x14ac:dyDescent="0.25">
      <c r="B1144" s="2"/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 x14ac:dyDescent="0.25">
      <c r="B1145" s="2"/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 x14ac:dyDescent="0.2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 x14ac:dyDescent="0.25">
      <c r="B1147" s="2"/>
      <c r="C1147" s="2"/>
      <c r="D1147" s="2"/>
      <c r="E1147" s="2"/>
      <c r="F1147" s="2"/>
      <c r="G1147" s="2"/>
      <c r="H1147" s="18" t="s">
        <v>38</v>
      </c>
      <c r="I1147" s="2"/>
      <c r="J1147" s="3"/>
      <c r="K1147" s="3"/>
    </row>
    <row r="1148" spans="2:11" ht="15.75" x14ac:dyDescent="0.25">
      <c r="B1148" s="2"/>
      <c r="C1148" s="2"/>
      <c r="D1148" s="2"/>
      <c r="E1148" s="2"/>
      <c r="F1148" s="2"/>
      <c r="G1148" s="2"/>
      <c r="H1148" s="18">
        <v>6000</v>
      </c>
      <c r="I1148" s="2"/>
      <c r="J1148" s="3"/>
      <c r="K1148" s="3"/>
    </row>
    <row r="1149" spans="2:11" ht="15.75" x14ac:dyDescent="0.25">
      <c r="B1149" s="2"/>
      <c r="C1149" s="2"/>
      <c r="D1149" s="2"/>
      <c r="E1149" s="2"/>
      <c r="F1149" s="2"/>
      <c r="G1149" s="2"/>
      <c r="H1149" s="18"/>
      <c r="I1149" s="2"/>
      <c r="J1149" s="3"/>
      <c r="K1149" s="3"/>
    </row>
    <row r="1150" spans="2:11" ht="15.75" x14ac:dyDescent="0.2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/>
      <c r="C1151" s="2"/>
      <c r="D1151" s="2"/>
      <c r="E1151" s="2"/>
      <c r="F1151" s="2"/>
      <c r="G1151" s="2"/>
      <c r="H1151" s="25" t="s">
        <v>181</v>
      </c>
      <c r="I1151" s="2"/>
      <c r="J1151" s="3"/>
      <c r="K1151" s="3"/>
    </row>
    <row r="1152" spans="2:11" ht="15.75" x14ac:dyDescent="0.25">
      <c r="B1152" s="2"/>
      <c r="C1152" s="2"/>
      <c r="D1152" s="2"/>
      <c r="E1152" s="2"/>
      <c r="F1152" s="2"/>
      <c r="G1152" s="2"/>
      <c r="H1152" s="19" t="s">
        <v>39</v>
      </c>
      <c r="I1152" s="2"/>
      <c r="J1152" s="3"/>
      <c r="K1152" s="3"/>
    </row>
    <row r="1153" spans="2:11" ht="15.75" x14ac:dyDescent="0.25">
      <c r="B1153" s="2"/>
      <c r="C1153" s="2"/>
      <c r="D1153" s="2"/>
      <c r="E1153" s="2"/>
      <c r="F1153" s="2"/>
      <c r="G1153" s="2"/>
      <c r="H1153" s="19"/>
      <c r="I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19"/>
      <c r="I1154" s="2"/>
      <c r="J1154" s="3"/>
      <c r="K1154" s="3"/>
    </row>
    <row r="1155" spans="2:11" ht="15.75" x14ac:dyDescent="0.25">
      <c r="B1155" s="19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0" t="s">
        <v>40</v>
      </c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 x14ac:dyDescent="0.25">
      <c r="B1157" s="2" t="s">
        <v>121</v>
      </c>
      <c r="C1157" s="3"/>
      <c r="D1157" s="3"/>
      <c r="E1157" s="3"/>
      <c r="F1157" s="3"/>
      <c r="G1157" s="3"/>
      <c r="H1157" s="3"/>
      <c r="I1157" s="3"/>
      <c r="J1157" s="3"/>
      <c r="K1157" s="3"/>
    </row>
    <row r="1159" spans="2:11" ht="19.5" x14ac:dyDescent="0.3">
      <c r="B1159" s="60" t="s">
        <v>0</v>
      </c>
      <c r="C1159" s="60"/>
      <c r="D1159" s="60"/>
      <c r="E1159" s="60"/>
      <c r="F1159" s="60"/>
      <c r="G1159" s="60"/>
      <c r="H1159" s="60"/>
      <c r="I1159" s="60"/>
      <c r="J1159" s="3"/>
      <c r="K1159" s="3"/>
    </row>
    <row r="1160" spans="2:11" ht="15.75" x14ac:dyDescent="0.25">
      <c r="B1160" s="12"/>
      <c r="C1160" s="12"/>
      <c r="D1160" s="12"/>
      <c r="E1160" s="12"/>
      <c r="F1160" s="12"/>
      <c r="G1160" s="12"/>
      <c r="H1160" s="12"/>
      <c r="I1160" s="12"/>
      <c r="J1160" s="3"/>
      <c r="K1160" s="3"/>
    </row>
    <row r="1161" spans="2:11" ht="15.75" x14ac:dyDescent="0.25">
      <c r="B1161" s="2"/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 x14ac:dyDescent="0.25">
      <c r="B1162" s="2"/>
      <c r="C1162" s="2"/>
      <c r="D1162" s="2"/>
      <c r="E1162" s="2"/>
      <c r="F1162" s="2"/>
      <c r="G1162" s="2"/>
      <c r="H1162" s="2"/>
      <c r="I1162" s="2"/>
      <c r="J1162" s="3"/>
      <c r="K1162" s="3"/>
    </row>
    <row r="1163" spans="2:11" ht="15.75" x14ac:dyDescent="0.25">
      <c r="B1163" s="2" t="s">
        <v>1</v>
      </c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 x14ac:dyDescent="0.2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 x14ac:dyDescent="0.25">
      <c r="B1165" s="2"/>
      <c r="C1165" s="2"/>
      <c r="D1165" s="2"/>
      <c r="E1165" s="2"/>
      <c r="F1165" s="2"/>
      <c r="G1165" s="2"/>
      <c r="H1165" s="2"/>
      <c r="I1165" s="2"/>
      <c r="J1165" s="3"/>
      <c r="K1165" s="3"/>
    </row>
    <row r="1166" spans="2:11" ht="15.75" x14ac:dyDescent="0.25">
      <c r="B1166" s="2"/>
      <c r="C1166" s="2" t="s">
        <v>2</v>
      </c>
      <c r="D1166" s="2" t="s">
        <v>3</v>
      </c>
      <c r="E1166" s="24" t="s">
        <v>188</v>
      </c>
      <c r="G1166" s="2"/>
      <c r="H1166" s="2"/>
      <c r="I1166" s="2"/>
      <c r="J1166" s="3"/>
      <c r="K1166" s="3"/>
    </row>
    <row r="1167" spans="2:11" ht="15.75" x14ac:dyDescent="0.25">
      <c r="B1167" s="2"/>
      <c r="C1167" s="2" t="s">
        <v>4</v>
      </c>
      <c r="D1167" s="2" t="s">
        <v>3</v>
      </c>
      <c r="E1167" s="1" t="s">
        <v>189</v>
      </c>
      <c r="F1167" s="5"/>
      <c r="G1167" s="2"/>
      <c r="H1167" s="2"/>
      <c r="I1167" s="2"/>
      <c r="J1167" s="3"/>
      <c r="K1167" s="3"/>
    </row>
    <row r="1168" spans="2:11" ht="15.75" x14ac:dyDescent="0.25">
      <c r="B1168" s="2"/>
      <c r="C1168" s="22" t="s">
        <v>42</v>
      </c>
      <c r="D1168" s="22" t="s">
        <v>3</v>
      </c>
      <c r="E1168" s="23" t="s">
        <v>190</v>
      </c>
      <c r="F1168" s="21"/>
      <c r="G1168" s="2"/>
      <c r="H1168" s="2"/>
      <c r="I1168" s="2"/>
      <c r="J1168" s="3"/>
      <c r="K1168" s="3"/>
    </row>
    <row r="1169" spans="2:11" ht="15.75" x14ac:dyDescent="0.25">
      <c r="B1169" s="2"/>
      <c r="C1169" s="2"/>
      <c r="D1169" s="2"/>
      <c r="E1169" s="1"/>
      <c r="F1169" s="2"/>
      <c r="G1169" s="2"/>
      <c r="H1169" s="2"/>
      <c r="I1169" s="2"/>
      <c r="J1169" s="3"/>
      <c r="K1169" s="3"/>
    </row>
    <row r="1170" spans="2:11" ht="15.75" x14ac:dyDescent="0.25">
      <c r="B1170" s="6" t="s">
        <v>5</v>
      </c>
      <c r="C1170" s="6"/>
      <c r="D1170" s="6"/>
      <c r="E1170" s="6"/>
      <c r="F1170" s="6"/>
      <c r="G1170" s="6"/>
      <c r="H1170" s="6"/>
      <c r="I1170" s="6"/>
      <c r="J1170" s="3"/>
      <c r="K1170" s="3"/>
    </row>
    <row r="1171" spans="2:11" ht="15.75" x14ac:dyDescent="0.25">
      <c r="B1171" s="7">
        <f>30000000</f>
        <v>30000000</v>
      </c>
      <c r="C1171" s="2" t="s">
        <v>6</v>
      </c>
      <c r="D1171" s="2"/>
      <c r="E1171" s="2"/>
      <c r="F1171" s="8">
        <f>(B1171/H1171)+(B1171*1.2%)</f>
        <v>1193333.3333333335</v>
      </c>
      <c r="G1171" s="4" t="s">
        <v>7</v>
      </c>
      <c r="H1171" s="2">
        <v>36</v>
      </c>
      <c r="I1171" s="2" t="s">
        <v>8</v>
      </c>
      <c r="J1171" s="3"/>
      <c r="K1171" s="3"/>
    </row>
    <row r="1172" spans="2:11" ht="15.75" x14ac:dyDescent="0.25">
      <c r="B1172" s="6" t="s">
        <v>9</v>
      </c>
      <c r="C1172" s="6"/>
      <c r="D1172" s="6"/>
      <c r="E1172" s="6"/>
      <c r="F1172" s="9"/>
      <c r="G1172" s="6"/>
      <c r="H1172" s="6"/>
      <c r="I1172" s="6"/>
      <c r="J1172" s="3"/>
      <c r="K1172" s="3"/>
    </row>
    <row r="1173" spans="2:11" ht="15.75" x14ac:dyDescent="0.25">
      <c r="B1173" s="2"/>
      <c r="C1173" s="2"/>
      <c r="D1173" s="2"/>
      <c r="E1173" s="2"/>
      <c r="F1173" s="2"/>
      <c r="G1173" s="2"/>
      <c r="H1173" s="2"/>
      <c r="I1173" s="2"/>
      <c r="J1173" s="3"/>
      <c r="K1173" s="10" t="s">
        <v>10</v>
      </c>
    </row>
    <row r="1174" spans="2:11" ht="15.75" x14ac:dyDescent="0.25">
      <c r="B1174" s="2"/>
      <c r="C1174" s="13" t="s">
        <v>11</v>
      </c>
      <c r="D1174" s="2" t="s">
        <v>12</v>
      </c>
      <c r="E1174" s="2"/>
      <c r="F1174" s="2"/>
      <c r="G1174" s="2"/>
      <c r="H1174" s="2"/>
      <c r="I1174" s="14">
        <v>17490000</v>
      </c>
      <c r="J1174" s="15" t="s">
        <v>13</v>
      </c>
      <c r="K1174" s="3"/>
    </row>
    <row r="1175" spans="2:11" ht="15.75" x14ac:dyDescent="0.25">
      <c r="B1175" s="2"/>
      <c r="C1175" s="13" t="s">
        <v>14</v>
      </c>
      <c r="D1175" s="2" t="s">
        <v>47</v>
      </c>
      <c r="E1175" s="2"/>
      <c r="F1175" s="2"/>
      <c r="G1175" s="2"/>
      <c r="H1175" s="2"/>
      <c r="I1175" s="14">
        <v>0</v>
      </c>
      <c r="J1175" s="15" t="s">
        <v>13</v>
      </c>
      <c r="K1175" s="3"/>
    </row>
    <row r="1176" spans="2:11" ht="15.75" x14ac:dyDescent="0.25">
      <c r="B1176" s="2"/>
      <c r="C1176" s="13" t="s">
        <v>15</v>
      </c>
      <c r="D1176" s="2" t="s">
        <v>16</v>
      </c>
      <c r="E1176" s="2"/>
      <c r="F1176" s="2"/>
      <c r="G1176" s="2"/>
      <c r="H1176" s="2"/>
      <c r="I1176" s="14">
        <v>0</v>
      </c>
      <c r="J1176" s="15" t="s">
        <v>13</v>
      </c>
      <c r="K1176" s="3"/>
    </row>
    <row r="1177" spans="2:11" ht="15.75" x14ac:dyDescent="0.25">
      <c r="B1177" s="2"/>
      <c r="C1177" s="13" t="s">
        <v>17</v>
      </c>
      <c r="D1177" s="2" t="s">
        <v>60</v>
      </c>
      <c r="E1177" s="2"/>
      <c r="F1177" s="2"/>
      <c r="G1177" s="2"/>
      <c r="H1177" s="2"/>
      <c r="I1177" s="14">
        <v>0</v>
      </c>
      <c r="J1177" s="15" t="s">
        <v>13</v>
      </c>
      <c r="K1177" s="3"/>
    </row>
    <row r="1178" spans="2:11" ht="15.75" x14ac:dyDescent="0.25">
      <c r="B1178" s="2"/>
      <c r="C1178" s="13" t="s">
        <v>18</v>
      </c>
      <c r="D1178" s="2" t="s">
        <v>53</v>
      </c>
      <c r="E1178" s="2"/>
      <c r="F1178" s="2"/>
      <c r="G1178" s="2"/>
      <c r="H1178" s="2"/>
      <c r="I1178" s="14">
        <v>0</v>
      </c>
      <c r="J1178" s="15" t="s">
        <v>13</v>
      </c>
      <c r="K1178" s="3"/>
    </row>
    <row r="1179" spans="2:11" ht="15.75" x14ac:dyDescent="0.25">
      <c r="B1179" s="2"/>
      <c r="C1179" s="13" t="s">
        <v>19</v>
      </c>
      <c r="D1179" s="2" t="s">
        <v>54</v>
      </c>
      <c r="E1179" s="2"/>
      <c r="F1179" s="2"/>
      <c r="G1179" s="2"/>
      <c r="H1179" s="2"/>
      <c r="I1179" s="14">
        <v>0</v>
      </c>
      <c r="J1179" s="15" t="s">
        <v>13</v>
      </c>
      <c r="K1179" s="3"/>
    </row>
    <row r="1180" spans="2:11" ht="15.75" x14ac:dyDescent="0.25">
      <c r="B1180" s="2"/>
      <c r="C1180" s="13" t="s">
        <v>20</v>
      </c>
      <c r="D1180" s="2" t="s">
        <v>21</v>
      </c>
      <c r="E1180" s="2"/>
      <c r="F1180" s="2"/>
      <c r="G1180" s="14">
        <f>SUM(I1174:I1177)</f>
        <v>17490000</v>
      </c>
      <c r="H1180" s="2" t="s">
        <v>22</v>
      </c>
      <c r="I1180" s="11">
        <v>437250</v>
      </c>
      <c r="J1180" s="15" t="s">
        <v>13</v>
      </c>
      <c r="K1180" s="3"/>
    </row>
    <row r="1181" spans="2:11" ht="15.75" x14ac:dyDescent="0.25">
      <c r="B1181" s="2"/>
      <c r="C1181" s="13" t="s">
        <v>23</v>
      </c>
      <c r="D1181" s="2" t="s">
        <v>24</v>
      </c>
      <c r="E1181" s="2"/>
      <c r="F1181" s="2"/>
      <c r="G1181" s="14"/>
      <c r="H1181" s="2"/>
      <c r="I1181" s="11">
        <v>104516</v>
      </c>
      <c r="J1181" s="15" t="s">
        <v>13</v>
      </c>
      <c r="K1181" s="3"/>
    </row>
    <row r="1182" spans="2:11" ht="15.75" x14ac:dyDescent="0.25">
      <c r="B1182" s="2"/>
      <c r="C1182" s="13" t="s">
        <v>25</v>
      </c>
      <c r="D1182" s="2" t="s">
        <v>41</v>
      </c>
      <c r="E1182" s="2"/>
      <c r="F1182" s="2"/>
      <c r="G1182" s="14"/>
      <c r="H1182" s="2"/>
      <c r="I1182" s="11">
        <v>0</v>
      </c>
      <c r="J1182" s="15" t="s">
        <v>13</v>
      </c>
      <c r="K1182" s="3"/>
    </row>
    <row r="1183" spans="2:11" ht="15.75" x14ac:dyDescent="0.25">
      <c r="B1183" s="2"/>
      <c r="C1183" s="13" t="s">
        <v>26</v>
      </c>
      <c r="D1183" s="2" t="s">
        <v>27</v>
      </c>
      <c r="E1183" s="2"/>
      <c r="F1183" s="2"/>
      <c r="G1183" s="14"/>
      <c r="H1183" s="2"/>
      <c r="I1183" s="11">
        <v>0</v>
      </c>
      <c r="J1183" s="15" t="s">
        <v>13</v>
      </c>
      <c r="K1183" s="3"/>
    </row>
    <row r="1184" spans="2:11" ht="15.75" x14ac:dyDescent="0.25">
      <c r="B1184" s="2"/>
      <c r="C1184" s="13" t="s">
        <v>28</v>
      </c>
      <c r="D1184" s="2" t="s">
        <v>29</v>
      </c>
      <c r="E1184" s="2"/>
      <c r="F1184" s="2"/>
      <c r="G1184" s="14"/>
      <c r="H1184" s="2"/>
      <c r="I1184" s="11">
        <v>0</v>
      </c>
      <c r="J1184" s="15" t="s">
        <v>13</v>
      </c>
      <c r="K1184" s="3"/>
    </row>
    <row r="1185" spans="2:11" ht="15.75" x14ac:dyDescent="0.25">
      <c r="B1185" s="2"/>
      <c r="C1185" s="13" t="s">
        <v>30</v>
      </c>
      <c r="D1185" s="2" t="s">
        <v>31</v>
      </c>
      <c r="E1185" s="2"/>
      <c r="F1185" s="2"/>
      <c r="G1185" s="14"/>
      <c r="H1185" s="2"/>
      <c r="I1185" s="11">
        <v>0</v>
      </c>
      <c r="J1185" s="15" t="s">
        <v>13</v>
      </c>
      <c r="K1185" s="3"/>
    </row>
    <row r="1186" spans="2:11" ht="15.75" x14ac:dyDescent="0.25">
      <c r="B1186" s="2"/>
      <c r="C1186" s="13" t="s">
        <v>32</v>
      </c>
      <c r="D1186" s="2" t="s">
        <v>33</v>
      </c>
      <c r="E1186" s="2"/>
      <c r="F1186" s="2"/>
      <c r="G1186" s="2"/>
      <c r="H1186" s="2"/>
      <c r="I1186" s="16">
        <f>SUM(I1174:I1185)</f>
        <v>18031766</v>
      </c>
      <c r="J1186" s="15" t="s">
        <v>13</v>
      </c>
      <c r="K1186" s="3"/>
    </row>
    <row r="1187" spans="2:11" ht="15.75" x14ac:dyDescent="0.25">
      <c r="B1187" s="2"/>
      <c r="C1187" s="13" t="s">
        <v>34</v>
      </c>
      <c r="D1187" s="2" t="s">
        <v>35</v>
      </c>
      <c r="E1187" s="2"/>
      <c r="F1187" s="2"/>
      <c r="G1187" s="2"/>
      <c r="H1187" s="2"/>
      <c r="I1187" s="17">
        <f>+B1171-I1186</f>
        <v>11968234</v>
      </c>
      <c r="J1187" s="15" t="s">
        <v>13</v>
      </c>
      <c r="K1187" s="3"/>
    </row>
    <row r="1188" spans="2:11" ht="15.75" x14ac:dyDescent="0.25">
      <c r="B1188" s="2"/>
      <c r="C1188" s="2"/>
      <c r="D1188" s="2" t="s">
        <v>61</v>
      </c>
      <c r="E1188" s="2"/>
      <c r="F1188" s="2"/>
      <c r="G1188" s="2"/>
      <c r="H1188" s="2"/>
      <c r="I1188" s="5"/>
      <c r="J1188" s="3"/>
      <c r="K1188" s="3"/>
    </row>
    <row r="1189" spans="2:11" ht="15.75" x14ac:dyDescent="0.25">
      <c r="B1189" s="2"/>
      <c r="C1189" s="2"/>
      <c r="D1189" s="2" t="s">
        <v>191</v>
      </c>
      <c r="E1189" s="2"/>
      <c r="F1189" s="2"/>
      <c r="G1189" s="2"/>
      <c r="H1189" s="2"/>
      <c r="I1189" s="2"/>
      <c r="J1189" s="3"/>
      <c r="K1189" s="3"/>
    </row>
    <row r="1190" spans="2:11" ht="15.75" x14ac:dyDescent="0.25">
      <c r="B1190" s="2"/>
      <c r="C1190" s="2"/>
      <c r="D1190" s="2"/>
      <c r="E1190" s="2"/>
      <c r="F1190" s="2"/>
      <c r="G1190" s="2"/>
      <c r="H1190" s="2"/>
      <c r="I1190" s="2"/>
      <c r="J1190" s="3"/>
      <c r="K1190" s="3"/>
    </row>
    <row r="1191" spans="2:11" ht="15.75" x14ac:dyDescent="0.25">
      <c r="B1191" s="2" t="s">
        <v>36</v>
      </c>
      <c r="C1191" s="2"/>
      <c r="D1191" s="2"/>
      <c r="E1191" s="2"/>
      <c r="F1191" s="2"/>
      <c r="G1191" s="2"/>
      <c r="H1191" s="2"/>
      <c r="I1191" s="2"/>
      <c r="J1191" s="3"/>
      <c r="K1191" s="3"/>
    </row>
    <row r="1192" spans="2:11" ht="15.75" x14ac:dyDescent="0.25">
      <c r="B1192" s="2" t="s">
        <v>37</v>
      </c>
      <c r="C1192" s="2"/>
      <c r="D1192" s="2"/>
      <c r="E1192" s="2"/>
      <c r="F1192" s="2"/>
      <c r="G1192" s="2"/>
      <c r="H1192" s="2"/>
      <c r="I1192" s="2"/>
      <c r="J1192" s="3"/>
      <c r="K1192" s="3"/>
    </row>
    <row r="1193" spans="2:11" ht="15.75" x14ac:dyDescent="0.25">
      <c r="B1193" s="2"/>
      <c r="C1193" s="2"/>
      <c r="D1193" s="2"/>
      <c r="E1193" s="2"/>
      <c r="F1193" s="2"/>
      <c r="G1193" s="2"/>
      <c r="H1193" s="2"/>
      <c r="I1193" s="2"/>
      <c r="J1193" s="3"/>
      <c r="K1193" s="3"/>
    </row>
    <row r="1194" spans="2:11" ht="15.75" x14ac:dyDescent="0.25">
      <c r="B1194" s="2"/>
      <c r="C1194" s="2"/>
      <c r="D1194" s="2"/>
      <c r="E1194" s="2"/>
      <c r="F1194" s="2"/>
      <c r="G1194" s="2"/>
      <c r="H1194" s="2"/>
      <c r="I1194" s="2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 x14ac:dyDescent="0.25">
      <c r="B1196" s="2"/>
      <c r="C1196" s="2"/>
      <c r="D1196" s="2"/>
      <c r="E1196" s="2"/>
      <c r="F1196" s="2"/>
      <c r="G1196" s="2"/>
      <c r="H1196" s="2" t="s">
        <v>149</v>
      </c>
      <c r="I1196" s="2"/>
      <c r="J1196" s="3"/>
      <c r="K1196" s="3"/>
    </row>
    <row r="1197" spans="2:11" ht="15.75" x14ac:dyDescent="0.25">
      <c r="B1197" s="2"/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 x14ac:dyDescent="0.25">
      <c r="B1198" s="2"/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 x14ac:dyDescent="0.25">
      <c r="B1199" s="2"/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 x14ac:dyDescent="0.25">
      <c r="B1200" s="2"/>
      <c r="C1200" s="2"/>
      <c r="D1200" s="2"/>
      <c r="E1200" s="2"/>
      <c r="F1200" s="2"/>
      <c r="G1200" s="2"/>
      <c r="H1200" s="18" t="s">
        <v>38</v>
      </c>
      <c r="I1200" s="2"/>
      <c r="J1200" s="3"/>
      <c r="K1200" s="3"/>
    </row>
    <row r="1201" spans="2:11" ht="15.75" x14ac:dyDescent="0.25">
      <c r="B1201" s="2"/>
      <c r="C1201" s="2"/>
      <c r="D1201" s="2"/>
      <c r="E1201" s="2"/>
      <c r="F1201" s="2"/>
      <c r="G1201" s="2"/>
      <c r="H1201" s="18">
        <v>6000</v>
      </c>
      <c r="I1201" s="2"/>
      <c r="J1201" s="3"/>
      <c r="K1201" s="3"/>
    </row>
    <row r="1202" spans="2:11" ht="15.75" x14ac:dyDescent="0.25">
      <c r="B1202" s="2"/>
      <c r="C1202" s="2"/>
      <c r="D1202" s="2"/>
      <c r="E1202" s="2"/>
      <c r="F1202" s="2"/>
      <c r="G1202" s="2"/>
      <c r="H1202" s="18"/>
      <c r="I1202" s="2"/>
      <c r="J1202" s="3"/>
      <c r="K1202" s="3"/>
    </row>
    <row r="1203" spans="2:11" ht="15.75" x14ac:dyDescent="0.2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5" t="s">
        <v>188</v>
      </c>
      <c r="I1204" s="2"/>
      <c r="J1204" s="3"/>
      <c r="K1204" s="3"/>
    </row>
    <row r="1205" spans="2:11" ht="15.75" x14ac:dyDescent="0.25">
      <c r="B1205" s="2"/>
      <c r="C1205" s="2"/>
      <c r="D1205" s="2"/>
      <c r="E1205" s="2"/>
      <c r="F1205" s="2"/>
      <c r="G1205" s="2"/>
      <c r="H1205" s="19" t="s">
        <v>39</v>
      </c>
      <c r="I1205" s="2"/>
      <c r="J1205" s="3"/>
      <c r="K1205" s="3"/>
    </row>
    <row r="1206" spans="2:11" ht="15.75" x14ac:dyDescent="0.25">
      <c r="B1206" s="2"/>
      <c r="C1206" s="2"/>
      <c r="D1206" s="2"/>
      <c r="E1206" s="2"/>
      <c r="F1206" s="2"/>
      <c r="G1206" s="2"/>
      <c r="H1206" s="19"/>
      <c r="I1206" s="2"/>
      <c r="J1206" s="3"/>
      <c r="K1206" s="3"/>
    </row>
    <row r="1207" spans="2:11" ht="15.75" x14ac:dyDescent="0.25">
      <c r="B1207" s="2"/>
      <c r="C1207" s="2"/>
      <c r="D1207" s="2"/>
      <c r="E1207" s="2"/>
      <c r="F1207" s="2"/>
      <c r="G1207" s="2"/>
      <c r="H1207" s="19"/>
      <c r="I1207" s="2"/>
      <c r="J1207" s="3"/>
      <c r="K1207" s="3"/>
    </row>
    <row r="1208" spans="2:11" ht="15.75" x14ac:dyDescent="0.25">
      <c r="B1208" s="19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20" t="s">
        <v>40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2" t="s">
        <v>121</v>
      </c>
      <c r="C1210" s="3"/>
      <c r="D1210" s="3"/>
      <c r="E1210" s="3"/>
      <c r="F1210" s="3"/>
      <c r="G1210" s="3"/>
      <c r="H1210" s="3"/>
      <c r="I1210" s="3"/>
      <c r="J1210" s="3"/>
      <c r="K1210" s="3"/>
    </row>
    <row r="1212" spans="2:11" ht="19.5" x14ac:dyDescent="0.3">
      <c r="B1212" s="60" t="s">
        <v>0</v>
      </c>
      <c r="C1212" s="60"/>
      <c r="D1212" s="60"/>
      <c r="E1212" s="60"/>
      <c r="F1212" s="60"/>
      <c r="G1212" s="60"/>
      <c r="H1212" s="60"/>
      <c r="I1212" s="60"/>
      <c r="J1212" s="3"/>
      <c r="K1212" s="3"/>
    </row>
    <row r="1213" spans="2:11" ht="15.75" x14ac:dyDescent="0.25">
      <c r="B1213" s="12"/>
      <c r="C1213" s="12"/>
      <c r="D1213" s="12"/>
      <c r="E1213" s="12"/>
      <c r="F1213" s="12"/>
      <c r="G1213" s="12"/>
      <c r="H1213" s="12"/>
      <c r="I1213" s="1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 x14ac:dyDescent="0.25">
      <c r="B1216" s="2" t="s">
        <v>1</v>
      </c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 x14ac:dyDescent="0.25">
      <c r="B1218" s="2"/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 x14ac:dyDescent="0.25">
      <c r="B1219" s="2"/>
      <c r="C1219" s="2" t="s">
        <v>2</v>
      </c>
      <c r="D1219" s="2" t="s">
        <v>3</v>
      </c>
      <c r="E1219" s="24" t="s">
        <v>192</v>
      </c>
      <c r="G1219" s="2"/>
      <c r="H1219" s="2"/>
      <c r="I1219" s="2"/>
      <c r="J1219" s="3"/>
      <c r="K1219" s="3"/>
    </row>
    <row r="1220" spans="2:11" ht="15.75" x14ac:dyDescent="0.25">
      <c r="B1220" s="2"/>
      <c r="C1220" s="2" t="s">
        <v>4</v>
      </c>
      <c r="D1220" s="2" t="s">
        <v>3</v>
      </c>
      <c r="E1220" s="1" t="s">
        <v>193</v>
      </c>
      <c r="F1220" s="5"/>
      <c r="G1220" s="2"/>
      <c r="H1220" s="2"/>
      <c r="I1220" s="2"/>
      <c r="J1220" s="3"/>
      <c r="K1220" s="3"/>
    </row>
    <row r="1221" spans="2:11" ht="15.75" x14ac:dyDescent="0.25">
      <c r="B1221" s="2"/>
      <c r="C1221" s="22" t="s">
        <v>42</v>
      </c>
      <c r="D1221" s="22" t="s">
        <v>3</v>
      </c>
      <c r="E1221" s="23" t="s">
        <v>194</v>
      </c>
      <c r="F1221" s="21"/>
      <c r="G1221" s="2"/>
      <c r="H1221" s="2"/>
      <c r="I1221" s="2"/>
      <c r="J1221" s="3"/>
      <c r="K1221" s="3"/>
    </row>
    <row r="1222" spans="2:11" ht="15.75" x14ac:dyDescent="0.25">
      <c r="B1222" s="2"/>
      <c r="C1222" s="2"/>
      <c r="D1222" s="2"/>
      <c r="E1222" s="1"/>
      <c r="F1222" s="2"/>
      <c r="G1222" s="2"/>
      <c r="H1222" s="2"/>
      <c r="I1222" s="2"/>
      <c r="J1222" s="3"/>
      <c r="K1222" s="3"/>
    </row>
    <row r="1223" spans="2:11" ht="15.75" x14ac:dyDescent="0.25">
      <c r="B1223" s="6" t="s">
        <v>5</v>
      </c>
      <c r="C1223" s="6"/>
      <c r="D1223" s="6"/>
      <c r="E1223" s="6"/>
      <c r="F1223" s="6"/>
      <c r="G1223" s="6"/>
      <c r="H1223" s="6"/>
      <c r="I1223" s="6"/>
      <c r="J1223" s="3"/>
      <c r="K1223" s="3"/>
    </row>
    <row r="1224" spans="2:11" ht="15.75" x14ac:dyDescent="0.25">
      <c r="B1224" s="7">
        <f>30000000</f>
        <v>30000000</v>
      </c>
      <c r="C1224" s="2" t="s">
        <v>6</v>
      </c>
      <c r="D1224" s="2"/>
      <c r="E1224" s="2"/>
      <c r="F1224" s="8">
        <f>(B1224/H1224)+(B1224*1.2%)</f>
        <v>1193333.3333333335</v>
      </c>
      <c r="G1224" s="4" t="s">
        <v>7</v>
      </c>
      <c r="H1224" s="2">
        <v>36</v>
      </c>
      <c r="I1224" s="2" t="s">
        <v>8</v>
      </c>
      <c r="J1224" s="3"/>
      <c r="K1224" s="3"/>
    </row>
    <row r="1225" spans="2:11" ht="15.75" x14ac:dyDescent="0.25">
      <c r="B1225" s="6" t="s">
        <v>9</v>
      </c>
      <c r="C1225" s="6"/>
      <c r="D1225" s="6"/>
      <c r="E1225" s="6"/>
      <c r="F1225" s="9"/>
      <c r="G1225" s="6"/>
      <c r="H1225" s="6"/>
      <c r="I1225" s="6"/>
      <c r="J1225" s="3"/>
      <c r="K1225" s="3"/>
    </row>
    <row r="1226" spans="2:11" ht="15.75" x14ac:dyDescent="0.25">
      <c r="B1226" s="2"/>
      <c r="C1226" s="2"/>
      <c r="D1226" s="2"/>
      <c r="E1226" s="2"/>
      <c r="F1226" s="2"/>
      <c r="G1226" s="2"/>
      <c r="H1226" s="2"/>
      <c r="I1226" s="2"/>
      <c r="J1226" s="3"/>
      <c r="K1226" s="10" t="s">
        <v>10</v>
      </c>
    </row>
    <row r="1227" spans="2:11" ht="15.75" x14ac:dyDescent="0.25">
      <c r="B1227" s="2"/>
      <c r="C1227" s="13" t="s">
        <v>11</v>
      </c>
      <c r="D1227" s="2" t="s">
        <v>12</v>
      </c>
      <c r="E1227" s="2"/>
      <c r="F1227" s="2"/>
      <c r="G1227" s="2"/>
      <c r="H1227" s="2"/>
      <c r="I1227" s="14">
        <v>7495500</v>
      </c>
      <c r="J1227" s="15" t="s">
        <v>13</v>
      </c>
      <c r="K1227" s="3"/>
    </row>
    <row r="1228" spans="2:11" ht="15.75" x14ac:dyDescent="0.25">
      <c r="B1228" s="2"/>
      <c r="C1228" s="13" t="s">
        <v>14</v>
      </c>
      <c r="D1228" s="2" t="s">
        <v>47</v>
      </c>
      <c r="E1228" s="2"/>
      <c r="F1228" s="2"/>
      <c r="G1228" s="2"/>
      <c r="H1228" s="2"/>
      <c r="I1228" s="14">
        <v>0</v>
      </c>
      <c r="J1228" s="15" t="s">
        <v>13</v>
      </c>
      <c r="K1228" s="3"/>
    </row>
    <row r="1229" spans="2:11" ht="15.75" x14ac:dyDescent="0.25">
      <c r="B1229" s="2"/>
      <c r="C1229" s="13" t="s">
        <v>15</v>
      </c>
      <c r="D1229" s="2" t="s">
        <v>16</v>
      </c>
      <c r="E1229" s="2"/>
      <c r="F1229" s="2"/>
      <c r="G1229" s="2"/>
      <c r="H1229" s="2"/>
      <c r="I1229" s="14">
        <v>0</v>
      </c>
      <c r="J1229" s="15" t="s">
        <v>13</v>
      </c>
      <c r="K1229" s="3"/>
    </row>
    <row r="1230" spans="2:11" ht="15.75" x14ac:dyDescent="0.25">
      <c r="B1230" s="2"/>
      <c r="C1230" s="13" t="s">
        <v>17</v>
      </c>
      <c r="D1230" s="2" t="s">
        <v>60</v>
      </c>
      <c r="E1230" s="2"/>
      <c r="F1230" s="2"/>
      <c r="G1230" s="2"/>
      <c r="H1230" s="2"/>
      <c r="I1230" s="14">
        <v>0</v>
      </c>
      <c r="J1230" s="15" t="s">
        <v>13</v>
      </c>
      <c r="K1230" s="3"/>
    </row>
    <row r="1231" spans="2:11" ht="15.75" x14ac:dyDescent="0.25">
      <c r="B1231" s="2"/>
      <c r="C1231" s="13" t="s">
        <v>18</v>
      </c>
      <c r="D1231" s="2" t="s">
        <v>53</v>
      </c>
      <c r="E1231" s="2"/>
      <c r="F1231" s="2"/>
      <c r="G1231" s="2"/>
      <c r="H1231" s="2"/>
      <c r="I1231" s="14">
        <v>0</v>
      </c>
      <c r="J1231" s="15" t="s">
        <v>13</v>
      </c>
      <c r="K1231" s="3"/>
    </row>
    <row r="1232" spans="2:11" ht="15.75" x14ac:dyDescent="0.25">
      <c r="B1232" s="2"/>
      <c r="C1232" s="13" t="s">
        <v>19</v>
      </c>
      <c r="D1232" s="2" t="s">
        <v>54</v>
      </c>
      <c r="E1232" s="2"/>
      <c r="F1232" s="2"/>
      <c r="G1232" s="2"/>
      <c r="H1232" s="2"/>
      <c r="I1232" s="14">
        <v>0</v>
      </c>
      <c r="J1232" s="15" t="s">
        <v>13</v>
      </c>
      <c r="K1232" s="3"/>
    </row>
    <row r="1233" spans="2:11" ht="15.75" x14ac:dyDescent="0.25">
      <c r="B1233" s="2"/>
      <c r="C1233" s="13" t="s">
        <v>20</v>
      </c>
      <c r="D1233" s="2" t="s">
        <v>21</v>
      </c>
      <c r="E1233" s="2"/>
      <c r="F1233" s="2"/>
      <c r="G1233" s="14">
        <f>SUM(I1227:I1230)</f>
        <v>7495500</v>
      </c>
      <c r="H1233" s="2" t="s">
        <v>22</v>
      </c>
      <c r="I1233" s="11">
        <v>187388</v>
      </c>
      <c r="J1233" s="15" t="s">
        <v>13</v>
      </c>
      <c r="K1233" s="3"/>
    </row>
    <row r="1234" spans="2:11" ht="15.75" x14ac:dyDescent="0.25">
      <c r="B1234" s="2"/>
      <c r="C1234" s="13" t="s">
        <v>23</v>
      </c>
      <c r="D1234" s="2" t="s">
        <v>24</v>
      </c>
      <c r="E1234" s="2"/>
      <c r="F1234" s="2"/>
      <c r="G1234" s="14"/>
      <c r="H1234" s="2"/>
      <c r="I1234" s="11">
        <v>0</v>
      </c>
      <c r="J1234" s="15" t="s">
        <v>13</v>
      </c>
      <c r="K1234" s="3"/>
    </row>
    <row r="1235" spans="2:11" ht="15.75" x14ac:dyDescent="0.25">
      <c r="B1235" s="2"/>
      <c r="C1235" s="13" t="s">
        <v>25</v>
      </c>
      <c r="D1235" s="2" t="s">
        <v>41</v>
      </c>
      <c r="E1235" s="2"/>
      <c r="F1235" s="2"/>
      <c r="G1235" s="14"/>
      <c r="H1235" s="2"/>
      <c r="I1235" s="11">
        <v>0</v>
      </c>
      <c r="J1235" s="15" t="s">
        <v>13</v>
      </c>
      <c r="K1235" s="3"/>
    </row>
    <row r="1236" spans="2:11" ht="15.75" x14ac:dyDescent="0.25">
      <c r="B1236" s="2"/>
      <c r="C1236" s="13" t="s">
        <v>26</v>
      </c>
      <c r="D1236" s="2" t="s">
        <v>27</v>
      </c>
      <c r="E1236" s="2"/>
      <c r="F1236" s="2"/>
      <c r="G1236" s="14"/>
      <c r="H1236" s="2"/>
      <c r="I1236" s="11">
        <v>0</v>
      </c>
      <c r="J1236" s="15" t="s">
        <v>13</v>
      </c>
      <c r="K1236" s="3"/>
    </row>
    <row r="1237" spans="2:11" ht="15.75" x14ac:dyDescent="0.25">
      <c r="B1237" s="2"/>
      <c r="C1237" s="13" t="s">
        <v>28</v>
      </c>
      <c r="D1237" s="2" t="s">
        <v>29</v>
      </c>
      <c r="E1237" s="2"/>
      <c r="F1237" s="2"/>
      <c r="G1237" s="14"/>
      <c r="H1237" s="2"/>
      <c r="I1237" s="11">
        <v>0</v>
      </c>
      <c r="J1237" s="15" t="s">
        <v>13</v>
      </c>
      <c r="K1237" s="3"/>
    </row>
    <row r="1238" spans="2:11" ht="15.75" x14ac:dyDescent="0.25">
      <c r="B1238" s="2"/>
      <c r="C1238" s="13" t="s">
        <v>30</v>
      </c>
      <c r="D1238" s="2" t="s">
        <v>31</v>
      </c>
      <c r="E1238" s="2"/>
      <c r="F1238" s="2"/>
      <c r="G1238" s="14"/>
      <c r="H1238" s="2"/>
      <c r="I1238" s="11">
        <v>0</v>
      </c>
      <c r="J1238" s="15" t="s">
        <v>13</v>
      </c>
      <c r="K1238" s="3"/>
    </row>
    <row r="1239" spans="2:11" ht="15.75" x14ac:dyDescent="0.25">
      <c r="B1239" s="2"/>
      <c r="C1239" s="13" t="s">
        <v>32</v>
      </c>
      <c r="D1239" s="2" t="s">
        <v>33</v>
      </c>
      <c r="E1239" s="2"/>
      <c r="F1239" s="2"/>
      <c r="G1239" s="2"/>
      <c r="H1239" s="2"/>
      <c r="I1239" s="16">
        <f>SUM(I1227:I1238)</f>
        <v>7682888</v>
      </c>
      <c r="J1239" s="15" t="s">
        <v>13</v>
      </c>
      <c r="K1239" s="3"/>
    </row>
    <row r="1240" spans="2:11" ht="15.75" x14ac:dyDescent="0.25">
      <c r="B1240" s="2"/>
      <c r="C1240" s="13" t="s">
        <v>34</v>
      </c>
      <c r="D1240" s="2" t="s">
        <v>35</v>
      </c>
      <c r="E1240" s="2"/>
      <c r="F1240" s="2"/>
      <c r="G1240" s="2"/>
      <c r="H1240" s="2"/>
      <c r="I1240" s="17">
        <f>+B1224-I1239</f>
        <v>22317112</v>
      </c>
      <c r="J1240" s="15" t="s">
        <v>13</v>
      </c>
      <c r="K1240" s="3"/>
    </row>
    <row r="1241" spans="2:11" ht="15.75" x14ac:dyDescent="0.25">
      <c r="B1241" s="2"/>
      <c r="C1241" s="2"/>
      <c r="D1241" s="2" t="s">
        <v>114</v>
      </c>
      <c r="E1241" s="2"/>
      <c r="F1241" s="2"/>
      <c r="G1241" s="2"/>
      <c r="H1241" s="2"/>
      <c r="I1241" s="5"/>
      <c r="J1241" s="3"/>
      <c r="K1241" s="3"/>
    </row>
    <row r="1242" spans="2:11" ht="15.75" x14ac:dyDescent="0.25">
      <c r="B1242" s="2"/>
      <c r="C1242" s="2"/>
      <c r="D1242" s="2" t="s">
        <v>195</v>
      </c>
      <c r="E1242" s="2"/>
      <c r="F1242" s="2"/>
      <c r="G1242" s="2"/>
      <c r="H1242" s="2"/>
      <c r="I1242" s="2"/>
      <c r="J1242" s="3"/>
      <c r="K1242" s="3"/>
    </row>
    <row r="1243" spans="2:11" ht="15.75" x14ac:dyDescent="0.25">
      <c r="B1243" s="2"/>
      <c r="C1243" s="2"/>
      <c r="D1243" s="2"/>
      <c r="E1243" s="2"/>
      <c r="F1243" s="2"/>
      <c r="G1243" s="2"/>
      <c r="H1243" s="2"/>
      <c r="I1243" s="2"/>
      <c r="J1243" s="3"/>
      <c r="K1243" s="3"/>
    </row>
    <row r="1244" spans="2:11" ht="15.75" x14ac:dyDescent="0.25">
      <c r="B1244" s="2" t="s">
        <v>36</v>
      </c>
      <c r="C1244" s="2"/>
      <c r="D1244" s="2"/>
      <c r="E1244" s="2"/>
      <c r="F1244" s="2"/>
      <c r="G1244" s="2"/>
      <c r="H1244" s="2"/>
      <c r="I1244" s="2"/>
      <c r="J1244" s="3"/>
      <c r="K1244" s="3"/>
    </row>
    <row r="1245" spans="2:11" ht="15.75" x14ac:dyDescent="0.25">
      <c r="B1245" s="2" t="s">
        <v>37</v>
      </c>
      <c r="C1245" s="2"/>
      <c r="D1245" s="2"/>
      <c r="E1245" s="2"/>
      <c r="F1245" s="2"/>
      <c r="G1245" s="2"/>
      <c r="H1245" s="2"/>
      <c r="I1245" s="2"/>
      <c r="J1245" s="3"/>
      <c r="K1245" s="3"/>
    </row>
    <row r="1246" spans="2:11" ht="15.75" x14ac:dyDescent="0.25">
      <c r="B1246" s="2"/>
      <c r="C1246" s="2"/>
      <c r="D1246" s="2"/>
      <c r="E1246" s="2"/>
      <c r="F1246" s="2"/>
      <c r="G1246" s="2"/>
      <c r="H1246" s="2"/>
      <c r="I1246" s="2"/>
      <c r="J1246" s="3"/>
      <c r="K1246" s="3"/>
    </row>
    <row r="1247" spans="2:11" ht="15.75" x14ac:dyDescent="0.25">
      <c r="B1247" s="2"/>
      <c r="C1247" s="2"/>
      <c r="D1247" s="2"/>
      <c r="E1247" s="2"/>
      <c r="F1247" s="2"/>
      <c r="G1247" s="2"/>
      <c r="H1247" s="2"/>
      <c r="I1247" s="2"/>
      <c r="J1247" s="3"/>
      <c r="K1247" s="3"/>
    </row>
    <row r="1248" spans="2:11" ht="15.75" x14ac:dyDescent="0.25">
      <c r="B1248" s="2"/>
      <c r="C1248" s="2"/>
      <c r="D1248" s="2"/>
      <c r="E1248" s="2"/>
      <c r="F1248" s="2"/>
      <c r="G1248" s="2"/>
      <c r="H1248" s="2"/>
      <c r="I1248" s="2"/>
      <c r="J1248" s="3"/>
      <c r="K1248" s="3"/>
    </row>
    <row r="1249" spans="2:11" ht="15.75" x14ac:dyDescent="0.25">
      <c r="B1249" s="2"/>
      <c r="C1249" s="2"/>
      <c r="D1249" s="2"/>
      <c r="E1249" s="2"/>
      <c r="F1249" s="2"/>
      <c r="G1249" s="2"/>
      <c r="H1249" s="2" t="s">
        <v>149</v>
      </c>
      <c r="I1249" s="2"/>
      <c r="J1249" s="3"/>
      <c r="K1249" s="3"/>
    </row>
    <row r="1250" spans="2:11" ht="15.75" x14ac:dyDescent="0.25">
      <c r="B1250" s="2"/>
      <c r="C1250" s="2"/>
      <c r="D1250" s="2"/>
      <c r="E1250" s="2"/>
      <c r="F1250" s="2"/>
      <c r="G1250" s="2"/>
      <c r="H1250" s="2"/>
      <c r="I1250" s="2"/>
      <c r="J1250" s="3"/>
      <c r="K1250" s="3"/>
    </row>
    <row r="1251" spans="2:11" ht="15.75" x14ac:dyDescent="0.25">
      <c r="B1251" s="2"/>
      <c r="C1251" s="2"/>
      <c r="D1251" s="2"/>
      <c r="E1251" s="2"/>
      <c r="F1251" s="2"/>
      <c r="G1251" s="2"/>
      <c r="H1251" s="2"/>
      <c r="I1251" s="2"/>
      <c r="J1251" s="3"/>
      <c r="K1251" s="3"/>
    </row>
    <row r="1252" spans="2:11" ht="15.75" x14ac:dyDescent="0.25">
      <c r="B1252" s="2"/>
      <c r="C1252" s="2"/>
      <c r="D1252" s="2"/>
      <c r="E1252" s="2"/>
      <c r="F1252" s="2"/>
      <c r="G1252" s="2"/>
      <c r="H1252" s="2"/>
      <c r="I1252" s="2"/>
      <c r="J1252" s="3"/>
      <c r="K1252" s="3"/>
    </row>
    <row r="1253" spans="2:11" ht="15.75" x14ac:dyDescent="0.25">
      <c r="B1253" s="2"/>
      <c r="C1253" s="2"/>
      <c r="D1253" s="2"/>
      <c r="E1253" s="2"/>
      <c r="F1253" s="2"/>
      <c r="G1253" s="2"/>
      <c r="H1253" s="18" t="s">
        <v>38</v>
      </c>
      <c r="I1253" s="2"/>
      <c r="J1253" s="3"/>
      <c r="K1253" s="3"/>
    </row>
    <row r="1254" spans="2:11" ht="15.75" x14ac:dyDescent="0.25">
      <c r="B1254" s="2"/>
      <c r="C1254" s="2"/>
      <c r="D1254" s="2"/>
      <c r="E1254" s="2"/>
      <c r="F1254" s="2"/>
      <c r="G1254" s="2"/>
      <c r="H1254" s="18">
        <v>6000</v>
      </c>
      <c r="I1254" s="2"/>
      <c r="J1254" s="3"/>
      <c r="K1254" s="3"/>
    </row>
    <row r="1255" spans="2:11" ht="15.75" x14ac:dyDescent="0.25">
      <c r="B1255" s="2"/>
      <c r="C1255" s="2"/>
      <c r="D1255" s="2"/>
      <c r="E1255" s="2"/>
      <c r="F1255" s="2"/>
      <c r="G1255" s="2"/>
      <c r="H1255" s="18"/>
      <c r="I1255" s="2"/>
      <c r="J1255" s="3"/>
      <c r="K1255" s="3"/>
    </row>
    <row r="1256" spans="2:11" ht="15.75" x14ac:dyDescent="0.25">
      <c r="B1256" s="2"/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 x14ac:dyDescent="0.25">
      <c r="B1257" s="2"/>
      <c r="C1257" s="2"/>
      <c r="D1257" s="2"/>
      <c r="E1257" s="2"/>
      <c r="F1257" s="2"/>
      <c r="G1257" s="2"/>
      <c r="H1257" s="25" t="s">
        <v>192</v>
      </c>
      <c r="I1257" s="2"/>
      <c r="J1257" s="3"/>
      <c r="K1257" s="3"/>
    </row>
    <row r="1258" spans="2:11" ht="15.75" x14ac:dyDescent="0.25">
      <c r="B1258" s="2"/>
      <c r="C1258" s="2"/>
      <c r="D1258" s="2"/>
      <c r="E1258" s="2"/>
      <c r="F1258" s="2"/>
      <c r="G1258" s="2"/>
      <c r="H1258" s="19" t="s">
        <v>39</v>
      </c>
      <c r="I1258" s="2"/>
      <c r="J1258" s="3"/>
      <c r="K1258" s="3"/>
    </row>
    <row r="1259" spans="2:11" ht="15.75" x14ac:dyDescent="0.25">
      <c r="B1259" s="2"/>
      <c r="C1259" s="2"/>
      <c r="D1259" s="2"/>
      <c r="E1259" s="2"/>
      <c r="F1259" s="2"/>
      <c r="G1259" s="2"/>
      <c r="H1259" s="19"/>
      <c r="I1259" s="2"/>
      <c r="J1259" s="3"/>
      <c r="K1259" s="3"/>
    </row>
    <row r="1260" spans="2:11" ht="15.75" x14ac:dyDescent="0.25">
      <c r="B1260" s="2"/>
      <c r="C1260" s="2"/>
      <c r="D1260" s="2"/>
      <c r="E1260" s="2"/>
      <c r="F1260" s="2"/>
      <c r="G1260" s="2"/>
      <c r="H1260" s="19"/>
      <c r="I1260" s="2"/>
      <c r="J1260" s="3"/>
      <c r="K1260" s="3"/>
    </row>
    <row r="1261" spans="2:11" ht="15.75" x14ac:dyDescent="0.25">
      <c r="B1261" s="19"/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 x14ac:dyDescent="0.25">
      <c r="B1262" s="20" t="s">
        <v>40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 x14ac:dyDescent="0.25">
      <c r="B1263" s="2" t="s">
        <v>121</v>
      </c>
      <c r="C1263" s="3"/>
      <c r="D1263" s="3"/>
      <c r="E1263" s="3"/>
      <c r="F1263" s="3"/>
      <c r="G1263" s="3"/>
      <c r="H1263" s="3"/>
      <c r="I1263" s="3"/>
      <c r="J1263" s="3"/>
      <c r="K1263" s="3"/>
    </row>
    <row r="1265" spans="2:11" ht="19.5" x14ac:dyDescent="0.3">
      <c r="B1265" s="60" t="s">
        <v>0</v>
      </c>
      <c r="C1265" s="60"/>
      <c r="D1265" s="60"/>
      <c r="E1265" s="60"/>
      <c r="F1265" s="60"/>
      <c r="G1265" s="60"/>
      <c r="H1265" s="60"/>
      <c r="I1265" s="60"/>
      <c r="J1265" s="3"/>
      <c r="K1265" s="3"/>
    </row>
    <row r="1266" spans="2:11" ht="15.75" x14ac:dyDescent="0.25">
      <c r="B1266" s="12"/>
      <c r="C1266" s="12"/>
      <c r="D1266" s="12"/>
      <c r="E1266" s="12"/>
      <c r="F1266" s="12"/>
      <c r="G1266" s="12"/>
      <c r="H1266" s="12"/>
      <c r="I1266" s="12"/>
      <c r="J1266" s="3"/>
      <c r="K1266" s="3"/>
    </row>
    <row r="1267" spans="2:11" ht="15.75" x14ac:dyDescent="0.2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 x14ac:dyDescent="0.2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 x14ac:dyDescent="0.25">
      <c r="B1269" s="2" t="s">
        <v>1</v>
      </c>
      <c r="C1269" s="2"/>
      <c r="D1269" s="2"/>
      <c r="E1269" s="2"/>
      <c r="F1269" s="2"/>
      <c r="G1269" s="2"/>
      <c r="H1269" s="2"/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2"/>
      <c r="I1271" s="2"/>
      <c r="J1271" s="3"/>
      <c r="K1271" s="3"/>
    </row>
    <row r="1272" spans="2:11" ht="15.75" x14ac:dyDescent="0.25">
      <c r="B1272" s="2"/>
      <c r="C1272" s="2" t="s">
        <v>2</v>
      </c>
      <c r="D1272" s="2" t="s">
        <v>3</v>
      </c>
      <c r="E1272" s="24" t="s">
        <v>196</v>
      </c>
      <c r="G1272" s="2"/>
      <c r="H1272" s="2"/>
      <c r="I1272" s="2"/>
      <c r="J1272" s="3"/>
      <c r="K1272" s="3"/>
    </row>
    <row r="1273" spans="2:11" ht="15.75" x14ac:dyDescent="0.25">
      <c r="B1273" s="2"/>
      <c r="C1273" s="2" t="s">
        <v>4</v>
      </c>
      <c r="D1273" s="2" t="s">
        <v>3</v>
      </c>
      <c r="E1273" s="1" t="s">
        <v>197</v>
      </c>
      <c r="F1273" s="5"/>
      <c r="G1273" s="2"/>
      <c r="H1273" s="2"/>
      <c r="I1273" s="2"/>
      <c r="J1273" s="3"/>
      <c r="K1273" s="3"/>
    </row>
    <row r="1274" spans="2:11" ht="15.75" x14ac:dyDescent="0.25">
      <c r="B1274" s="2"/>
      <c r="C1274" s="22" t="s">
        <v>42</v>
      </c>
      <c r="D1274" s="22" t="s">
        <v>3</v>
      </c>
      <c r="E1274" s="23" t="s">
        <v>198</v>
      </c>
      <c r="F1274" s="21"/>
      <c r="G1274" s="2"/>
      <c r="H1274" s="2"/>
      <c r="I1274" s="2"/>
      <c r="J1274" s="3"/>
      <c r="K1274" s="3"/>
    </row>
    <row r="1275" spans="2:11" ht="15.75" x14ac:dyDescent="0.25">
      <c r="B1275" s="2"/>
      <c r="C1275" s="2"/>
      <c r="D1275" s="2"/>
      <c r="E1275" s="1"/>
      <c r="F1275" s="2"/>
      <c r="G1275" s="2"/>
      <c r="H1275" s="2"/>
      <c r="I1275" s="2"/>
      <c r="J1275" s="3"/>
      <c r="K1275" s="3"/>
    </row>
    <row r="1276" spans="2:11" ht="15.75" x14ac:dyDescent="0.25">
      <c r="B1276" s="6" t="s">
        <v>5</v>
      </c>
      <c r="C1276" s="6"/>
      <c r="D1276" s="6"/>
      <c r="E1276" s="6"/>
      <c r="F1276" s="6"/>
      <c r="G1276" s="6"/>
      <c r="H1276" s="6"/>
      <c r="I1276" s="6"/>
      <c r="J1276" s="3"/>
      <c r="K1276" s="3"/>
    </row>
    <row r="1277" spans="2:11" ht="15.75" x14ac:dyDescent="0.25">
      <c r="B1277" s="7">
        <f>30000000</f>
        <v>30000000</v>
      </c>
      <c r="C1277" s="2" t="s">
        <v>6</v>
      </c>
      <c r="D1277" s="2"/>
      <c r="E1277" s="2"/>
      <c r="F1277" s="8">
        <f>(B1277/H1277)+(B1277*1.2%)</f>
        <v>1193333.3333333335</v>
      </c>
      <c r="G1277" s="4" t="s">
        <v>7</v>
      </c>
      <c r="H1277" s="2">
        <v>36</v>
      </c>
      <c r="I1277" s="2" t="s">
        <v>8</v>
      </c>
      <c r="J1277" s="3"/>
      <c r="K1277" s="3"/>
    </row>
    <row r="1278" spans="2:11" ht="15.75" x14ac:dyDescent="0.25">
      <c r="B1278" s="6" t="s">
        <v>9</v>
      </c>
      <c r="C1278" s="6"/>
      <c r="D1278" s="6"/>
      <c r="E1278" s="6"/>
      <c r="F1278" s="9"/>
      <c r="G1278" s="6"/>
      <c r="H1278" s="6"/>
      <c r="I1278" s="6"/>
      <c r="J1278" s="3"/>
      <c r="K1278" s="3"/>
    </row>
    <row r="1279" spans="2:11" ht="15.75" x14ac:dyDescent="0.25">
      <c r="B1279" s="2"/>
      <c r="C1279" s="2"/>
      <c r="D1279" s="2"/>
      <c r="E1279" s="2"/>
      <c r="F1279" s="2"/>
      <c r="G1279" s="2"/>
      <c r="H1279" s="2"/>
      <c r="I1279" s="2"/>
      <c r="J1279" s="3"/>
      <c r="K1279" s="10" t="s">
        <v>10</v>
      </c>
    </row>
    <row r="1280" spans="2:11" ht="15.75" x14ac:dyDescent="0.25">
      <c r="B1280" s="2"/>
      <c r="C1280" s="13" t="s">
        <v>11</v>
      </c>
      <c r="D1280" s="2" t="s">
        <v>12</v>
      </c>
      <c r="E1280" s="2"/>
      <c r="F1280" s="2"/>
      <c r="G1280" s="2"/>
      <c r="H1280" s="2"/>
      <c r="I1280" s="14">
        <v>10415500</v>
      </c>
      <c r="J1280" s="15" t="s">
        <v>13</v>
      </c>
      <c r="K1280" s="3"/>
    </row>
    <row r="1281" spans="2:11" ht="15.75" x14ac:dyDescent="0.25">
      <c r="B1281" s="2"/>
      <c r="C1281" s="13" t="s">
        <v>14</v>
      </c>
      <c r="D1281" s="2" t="s">
        <v>47</v>
      </c>
      <c r="E1281" s="2"/>
      <c r="F1281" s="2"/>
      <c r="G1281" s="2"/>
      <c r="H1281" s="2"/>
      <c r="I1281" s="14">
        <v>0</v>
      </c>
      <c r="J1281" s="15" t="s">
        <v>13</v>
      </c>
      <c r="K1281" s="3"/>
    </row>
    <row r="1282" spans="2:11" ht="15.75" x14ac:dyDescent="0.25">
      <c r="B1282" s="2"/>
      <c r="C1282" s="13" t="s">
        <v>15</v>
      </c>
      <c r="D1282" s="2" t="s">
        <v>16</v>
      </c>
      <c r="E1282" s="2"/>
      <c r="F1282" s="2"/>
      <c r="G1282" s="2"/>
      <c r="H1282" s="2"/>
      <c r="I1282" s="14">
        <v>0</v>
      </c>
      <c r="J1282" s="15" t="s">
        <v>13</v>
      </c>
      <c r="K1282" s="3"/>
    </row>
    <row r="1283" spans="2:11" ht="15.75" x14ac:dyDescent="0.25">
      <c r="B1283" s="2"/>
      <c r="C1283" s="13" t="s">
        <v>17</v>
      </c>
      <c r="D1283" s="2" t="s">
        <v>60</v>
      </c>
      <c r="E1283" s="2"/>
      <c r="F1283" s="2"/>
      <c r="G1283" s="2"/>
      <c r="H1283" s="2"/>
      <c r="I1283" s="14">
        <v>0</v>
      </c>
      <c r="J1283" s="15" t="s">
        <v>13</v>
      </c>
      <c r="K1283" s="3"/>
    </row>
    <row r="1284" spans="2:11" ht="15.75" x14ac:dyDescent="0.25">
      <c r="B1284" s="2"/>
      <c r="C1284" s="13" t="s">
        <v>18</v>
      </c>
      <c r="D1284" s="2" t="s">
        <v>53</v>
      </c>
      <c r="E1284" s="2"/>
      <c r="F1284" s="2"/>
      <c r="G1284" s="2"/>
      <c r="H1284" s="2"/>
      <c r="I1284" s="14">
        <v>0</v>
      </c>
      <c r="J1284" s="15" t="s">
        <v>13</v>
      </c>
      <c r="K1284" s="3"/>
    </row>
    <row r="1285" spans="2:11" ht="15.75" x14ac:dyDescent="0.25">
      <c r="B1285" s="2"/>
      <c r="C1285" s="13" t="s">
        <v>19</v>
      </c>
      <c r="D1285" s="2" t="s">
        <v>54</v>
      </c>
      <c r="E1285" s="2"/>
      <c r="F1285" s="2"/>
      <c r="G1285" s="2"/>
      <c r="H1285" s="2"/>
      <c r="I1285" s="14">
        <v>0</v>
      </c>
      <c r="J1285" s="15" t="s">
        <v>13</v>
      </c>
      <c r="K1285" s="3"/>
    </row>
    <row r="1286" spans="2:11" ht="15.75" x14ac:dyDescent="0.25">
      <c r="B1286" s="2"/>
      <c r="C1286" s="13" t="s">
        <v>20</v>
      </c>
      <c r="D1286" s="2" t="s">
        <v>21</v>
      </c>
      <c r="E1286" s="2"/>
      <c r="F1286" s="2"/>
      <c r="G1286" s="14">
        <f>SUM(I1280:I1283)</f>
        <v>10415500</v>
      </c>
      <c r="H1286" s="2" t="s">
        <v>22</v>
      </c>
      <c r="I1286" s="11">
        <v>260388</v>
      </c>
      <c r="J1286" s="15" t="s">
        <v>13</v>
      </c>
      <c r="K1286" s="3"/>
    </row>
    <row r="1287" spans="2:11" ht="15.75" x14ac:dyDescent="0.25">
      <c r="B1287" s="2"/>
      <c r="C1287" s="13" t="s">
        <v>23</v>
      </c>
      <c r="D1287" s="2" t="s">
        <v>24</v>
      </c>
      <c r="E1287" s="2"/>
      <c r="F1287" s="2"/>
      <c r="G1287" s="14"/>
      <c r="H1287" s="2"/>
      <c r="I1287" s="11">
        <v>0</v>
      </c>
      <c r="J1287" s="15" t="s">
        <v>13</v>
      </c>
      <c r="K1287" s="3"/>
    </row>
    <row r="1288" spans="2:11" ht="15.75" x14ac:dyDescent="0.25">
      <c r="B1288" s="2"/>
      <c r="C1288" s="13" t="s">
        <v>25</v>
      </c>
      <c r="D1288" s="2" t="s">
        <v>41</v>
      </c>
      <c r="E1288" s="2"/>
      <c r="F1288" s="2"/>
      <c r="G1288" s="14"/>
      <c r="H1288" s="2"/>
      <c r="I1288" s="11">
        <v>0</v>
      </c>
      <c r="J1288" s="15" t="s">
        <v>13</v>
      </c>
      <c r="K1288" s="3"/>
    </row>
    <row r="1289" spans="2:11" ht="15.75" x14ac:dyDescent="0.25">
      <c r="B1289" s="2"/>
      <c r="C1289" s="13" t="s">
        <v>26</v>
      </c>
      <c r="D1289" s="2" t="s">
        <v>27</v>
      </c>
      <c r="E1289" s="2"/>
      <c r="F1289" s="2"/>
      <c r="G1289" s="14"/>
      <c r="H1289" s="2"/>
      <c r="I1289" s="11">
        <v>0</v>
      </c>
      <c r="J1289" s="15" t="s">
        <v>13</v>
      </c>
      <c r="K1289" s="3"/>
    </row>
    <row r="1290" spans="2:11" ht="15.75" x14ac:dyDescent="0.25">
      <c r="B1290" s="2"/>
      <c r="C1290" s="13" t="s">
        <v>28</v>
      </c>
      <c r="D1290" s="2" t="s">
        <v>29</v>
      </c>
      <c r="E1290" s="2"/>
      <c r="F1290" s="2"/>
      <c r="G1290" s="14"/>
      <c r="H1290" s="2"/>
      <c r="I1290" s="11">
        <v>0</v>
      </c>
      <c r="J1290" s="15" t="s">
        <v>13</v>
      </c>
      <c r="K1290" s="3"/>
    </row>
    <row r="1291" spans="2:11" ht="15.75" x14ac:dyDescent="0.25">
      <c r="B1291" s="2"/>
      <c r="C1291" s="13" t="s">
        <v>30</v>
      </c>
      <c r="D1291" s="2" t="s">
        <v>31</v>
      </c>
      <c r="E1291" s="2"/>
      <c r="F1291" s="2"/>
      <c r="G1291" s="14"/>
      <c r="H1291" s="2"/>
      <c r="I1291" s="11">
        <v>0</v>
      </c>
      <c r="J1291" s="15" t="s">
        <v>13</v>
      </c>
      <c r="K1291" s="3"/>
    </row>
    <row r="1292" spans="2:11" ht="15.75" x14ac:dyDescent="0.25">
      <c r="B1292" s="2"/>
      <c r="C1292" s="13" t="s">
        <v>32</v>
      </c>
      <c r="D1292" s="2" t="s">
        <v>33</v>
      </c>
      <c r="E1292" s="2"/>
      <c r="F1292" s="2"/>
      <c r="G1292" s="2"/>
      <c r="H1292" s="2"/>
      <c r="I1292" s="16">
        <f>SUM(I1280:I1291)</f>
        <v>10675888</v>
      </c>
      <c r="J1292" s="15" t="s">
        <v>13</v>
      </c>
      <c r="K1292" s="3"/>
    </row>
    <row r="1293" spans="2:11" ht="15.75" x14ac:dyDescent="0.25">
      <c r="B1293" s="2"/>
      <c r="C1293" s="13" t="s">
        <v>34</v>
      </c>
      <c r="D1293" s="2" t="s">
        <v>35</v>
      </c>
      <c r="E1293" s="2"/>
      <c r="F1293" s="2"/>
      <c r="G1293" s="2"/>
      <c r="H1293" s="2"/>
      <c r="I1293" s="17">
        <f>+B1277-I1292</f>
        <v>19324112</v>
      </c>
      <c r="J1293" s="15" t="s">
        <v>13</v>
      </c>
      <c r="K1293" s="3"/>
    </row>
    <row r="1294" spans="2:11" ht="15.75" x14ac:dyDescent="0.25">
      <c r="B1294" s="2"/>
      <c r="C1294" s="2"/>
      <c r="D1294" s="2" t="s">
        <v>61</v>
      </c>
      <c r="E1294" s="2"/>
      <c r="F1294" s="2"/>
      <c r="G1294" s="2"/>
      <c r="H1294" s="2"/>
      <c r="I1294" s="5"/>
      <c r="J1294" s="3"/>
      <c r="K1294" s="3"/>
    </row>
    <row r="1295" spans="2:11" ht="15.75" x14ac:dyDescent="0.25">
      <c r="B1295" s="2"/>
      <c r="C1295" s="2"/>
      <c r="D1295" s="2" t="s">
        <v>199</v>
      </c>
      <c r="E1295" s="2"/>
      <c r="F1295" s="2"/>
      <c r="G1295" s="2"/>
      <c r="H1295" s="2"/>
      <c r="I1295" s="2"/>
      <c r="J1295" s="3"/>
      <c r="K1295" s="3"/>
    </row>
    <row r="1296" spans="2:11" ht="15.75" x14ac:dyDescent="0.25">
      <c r="B1296" s="2"/>
      <c r="C1296" s="2"/>
      <c r="D1296" s="2"/>
      <c r="E1296" s="2"/>
      <c r="F1296" s="2"/>
      <c r="G1296" s="2"/>
      <c r="H1296" s="2"/>
      <c r="I1296" s="2"/>
      <c r="J1296" s="3"/>
      <c r="K1296" s="3"/>
    </row>
    <row r="1297" spans="2:11" ht="15.75" x14ac:dyDescent="0.25">
      <c r="B1297" s="2" t="s">
        <v>36</v>
      </c>
      <c r="C1297" s="2"/>
      <c r="D1297" s="2"/>
      <c r="E1297" s="2"/>
      <c r="F1297" s="2"/>
      <c r="G1297" s="2"/>
      <c r="H1297" s="2"/>
      <c r="I1297" s="2"/>
      <c r="J1297" s="3"/>
      <c r="K1297" s="3"/>
    </row>
    <row r="1298" spans="2:11" ht="15.75" x14ac:dyDescent="0.25">
      <c r="B1298" s="2" t="s">
        <v>37</v>
      </c>
      <c r="C1298" s="2"/>
      <c r="D1298" s="2"/>
      <c r="E1298" s="2"/>
      <c r="F1298" s="2"/>
      <c r="G1298" s="2"/>
      <c r="H1298" s="2"/>
      <c r="I1298" s="2"/>
      <c r="J1298" s="3"/>
      <c r="K1298" s="3"/>
    </row>
    <row r="1299" spans="2:11" ht="15.75" x14ac:dyDescent="0.25">
      <c r="B1299" s="2"/>
      <c r="C1299" s="2"/>
      <c r="D1299" s="2"/>
      <c r="E1299" s="2"/>
      <c r="F1299" s="2"/>
      <c r="G1299" s="2"/>
      <c r="H1299" s="2"/>
      <c r="I1299" s="2"/>
      <c r="J1299" s="3"/>
      <c r="K1299" s="3"/>
    </row>
    <row r="1300" spans="2:11" ht="15.75" x14ac:dyDescent="0.25">
      <c r="B1300" s="2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 x14ac:dyDescent="0.25">
      <c r="B1301" s="2"/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 x14ac:dyDescent="0.25">
      <c r="B1302" s="2"/>
      <c r="C1302" s="2"/>
      <c r="D1302" s="2"/>
      <c r="E1302" s="2"/>
      <c r="F1302" s="2"/>
      <c r="G1302" s="2"/>
      <c r="H1302" s="2" t="s">
        <v>149</v>
      </c>
      <c r="I1302" s="2"/>
      <c r="J1302" s="3"/>
      <c r="K1302" s="3"/>
    </row>
    <row r="1303" spans="2:11" ht="15.75" x14ac:dyDescent="0.25">
      <c r="B1303" s="2"/>
      <c r="C1303" s="2"/>
      <c r="D1303" s="2"/>
      <c r="E1303" s="2"/>
      <c r="F1303" s="2"/>
      <c r="G1303" s="2"/>
      <c r="H1303" s="2"/>
      <c r="I1303" s="2"/>
      <c r="J1303" s="3"/>
      <c r="K1303" s="3"/>
    </row>
    <row r="1304" spans="2:11" ht="15.75" x14ac:dyDescent="0.25">
      <c r="B1304" s="2"/>
      <c r="C1304" s="2"/>
      <c r="D1304" s="2"/>
      <c r="E1304" s="2"/>
      <c r="F1304" s="2"/>
      <c r="G1304" s="2"/>
      <c r="H1304" s="2"/>
      <c r="I1304" s="2"/>
      <c r="J1304" s="3"/>
      <c r="K1304" s="3"/>
    </row>
    <row r="1305" spans="2:11" ht="15.75" x14ac:dyDescent="0.25">
      <c r="B1305" s="2"/>
      <c r="C1305" s="2"/>
      <c r="D1305" s="2"/>
      <c r="E1305" s="2"/>
      <c r="F1305" s="2"/>
      <c r="G1305" s="2"/>
      <c r="H1305" s="2"/>
      <c r="I1305" s="2"/>
      <c r="J1305" s="3"/>
      <c r="K1305" s="3"/>
    </row>
    <row r="1306" spans="2:11" ht="15.75" x14ac:dyDescent="0.25">
      <c r="B1306" s="2"/>
      <c r="C1306" s="2"/>
      <c r="D1306" s="2"/>
      <c r="E1306" s="2"/>
      <c r="F1306" s="2"/>
      <c r="G1306" s="2"/>
      <c r="H1306" s="18" t="s">
        <v>38</v>
      </c>
      <c r="I1306" s="2"/>
      <c r="J1306" s="3"/>
      <c r="K1306" s="3"/>
    </row>
    <row r="1307" spans="2:11" ht="15.75" x14ac:dyDescent="0.25">
      <c r="B1307" s="2"/>
      <c r="C1307" s="2"/>
      <c r="D1307" s="2"/>
      <c r="E1307" s="2"/>
      <c r="F1307" s="2"/>
      <c r="G1307" s="2"/>
      <c r="H1307" s="18">
        <v>6000</v>
      </c>
      <c r="I1307" s="2"/>
      <c r="J1307" s="3"/>
      <c r="K1307" s="3"/>
    </row>
    <row r="1308" spans="2:11" ht="15.75" x14ac:dyDescent="0.25">
      <c r="B1308" s="2"/>
      <c r="C1308" s="2"/>
      <c r="D1308" s="2"/>
      <c r="E1308" s="2"/>
      <c r="F1308" s="2"/>
      <c r="G1308" s="2"/>
      <c r="H1308" s="18"/>
      <c r="I1308" s="2"/>
      <c r="J1308" s="3"/>
      <c r="K1308" s="3"/>
    </row>
    <row r="1309" spans="2:11" ht="15.75" x14ac:dyDescent="0.25">
      <c r="B1309" s="2"/>
      <c r="C1309" s="2"/>
      <c r="D1309" s="2"/>
      <c r="E1309" s="2"/>
      <c r="F1309" s="2"/>
      <c r="G1309" s="2"/>
      <c r="H1309" s="2"/>
      <c r="I1309" s="2"/>
      <c r="J1309" s="3"/>
      <c r="K1309" s="3"/>
    </row>
    <row r="1310" spans="2:11" ht="15.75" x14ac:dyDescent="0.25">
      <c r="B1310" s="2"/>
      <c r="C1310" s="2"/>
      <c r="D1310" s="2"/>
      <c r="E1310" s="2"/>
      <c r="F1310" s="2"/>
      <c r="G1310" s="2"/>
      <c r="H1310" s="25" t="s">
        <v>196</v>
      </c>
      <c r="I1310" s="2"/>
      <c r="J1310" s="3"/>
      <c r="K1310" s="3"/>
    </row>
    <row r="1311" spans="2:11" ht="15.75" x14ac:dyDescent="0.25">
      <c r="B1311" s="2"/>
      <c r="C1311" s="2"/>
      <c r="D1311" s="2"/>
      <c r="E1311" s="2"/>
      <c r="F1311" s="2"/>
      <c r="G1311" s="2"/>
      <c r="H1311" s="19" t="s">
        <v>39</v>
      </c>
      <c r="I1311" s="2"/>
      <c r="J1311" s="3"/>
      <c r="K1311" s="3"/>
    </row>
    <row r="1312" spans="2:11" ht="15.75" x14ac:dyDescent="0.25">
      <c r="B1312" s="2"/>
      <c r="C1312" s="2"/>
      <c r="D1312" s="2"/>
      <c r="E1312" s="2"/>
      <c r="F1312" s="2"/>
      <c r="G1312" s="2"/>
      <c r="H1312" s="19"/>
      <c r="I1312" s="2"/>
      <c r="J1312" s="3"/>
      <c r="K1312" s="3"/>
    </row>
    <row r="1313" spans="2:11" ht="15.75" x14ac:dyDescent="0.25">
      <c r="B1313" s="2"/>
      <c r="C1313" s="2"/>
      <c r="D1313" s="2"/>
      <c r="E1313" s="2"/>
      <c r="F1313" s="2"/>
      <c r="G1313" s="2"/>
      <c r="H1313" s="19"/>
      <c r="I1313" s="2"/>
      <c r="J1313" s="3"/>
      <c r="K1313" s="3"/>
    </row>
    <row r="1314" spans="2:11" ht="15.75" x14ac:dyDescent="0.25">
      <c r="B1314" s="19"/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 x14ac:dyDescent="0.25">
      <c r="B1315" s="20" t="s">
        <v>40</v>
      </c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 x14ac:dyDescent="0.25">
      <c r="B1316" s="2" t="s">
        <v>121</v>
      </c>
      <c r="C1316" s="3"/>
      <c r="D1316" s="3"/>
      <c r="E1316" s="3"/>
      <c r="F1316" s="3"/>
      <c r="G1316" s="3"/>
      <c r="H1316" s="3"/>
      <c r="I1316" s="3"/>
      <c r="J1316" s="3"/>
      <c r="K1316" s="3"/>
    </row>
    <row r="1318" spans="2:11" ht="19.5" x14ac:dyDescent="0.3">
      <c r="B1318" s="60" t="s">
        <v>0</v>
      </c>
      <c r="C1318" s="60"/>
      <c r="D1318" s="60"/>
      <c r="E1318" s="60"/>
      <c r="F1318" s="60"/>
      <c r="G1318" s="60"/>
      <c r="H1318" s="60"/>
      <c r="I1318" s="60"/>
      <c r="J1318" s="3"/>
      <c r="K1318" s="3"/>
    </row>
    <row r="1319" spans="2:11" ht="15.75" x14ac:dyDescent="0.25">
      <c r="B1319" s="12"/>
      <c r="C1319" s="12"/>
      <c r="D1319" s="12"/>
      <c r="E1319" s="12"/>
      <c r="F1319" s="12"/>
      <c r="G1319" s="12"/>
      <c r="H1319" s="12"/>
      <c r="I1319" s="12"/>
      <c r="J1319" s="3"/>
      <c r="K1319" s="3"/>
    </row>
    <row r="1320" spans="2:11" ht="15.75" x14ac:dyDescent="0.25">
      <c r="B1320" s="2"/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 x14ac:dyDescent="0.2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 x14ac:dyDescent="0.25">
      <c r="B1322" s="2" t="s">
        <v>1</v>
      </c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 x14ac:dyDescent="0.25">
      <c r="B1323" s="2"/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 x14ac:dyDescent="0.2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 x14ac:dyDescent="0.25">
      <c r="B1325" s="2"/>
      <c r="C1325" s="2" t="s">
        <v>2</v>
      </c>
      <c r="D1325" s="2" t="s">
        <v>3</v>
      </c>
      <c r="E1325" s="24" t="s">
        <v>200</v>
      </c>
      <c r="G1325" s="2"/>
      <c r="H1325" s="2"/>
      <c r="I1325" s="2"/>
      <c r="J1325" s="3"/>
      <c r="K1325" s="3"/>
    </row>
    <row r="1326" spans="2:11" ht="15.75" x14ac:dyDescent="0.25">
      <c r="B1326" s="2"/>
      <c r="C1326" s="2" t="s">
        <v>4</v>
      </c>
      <c r="D1326" s="2" t="s">
        <v>3</v>
      </c>
      <c r="E1326" s="1" t="s">
        <v>201</v>
      </c>
      <c r="F1326" s="5"/>
      <c r="G1326" s="2"/>
      <c r="H1326" s="2"/>
      <c r="I1326" s="2"/>
      <c r="J1326" s="3"/>
      <c r="K1326" s="3"/>
    </row>
    <row r="1327" spans="2:11" ht="15.75" x14ac:dyDescent="0.25">
      <c r="B1327" s="2"/>
      <c r="C1327" s="22" t="s">
        <v>42</v>
      </c>
      <c r="D1327" s="22" t="s">
        <v>3</v>
      </c>
      <c r="E1327" s="23" t="s">
        <v>202</v>
      </c>
      <c r="F1327" s="21"/>
      <c r="G1327" s="2"/>
      <c r="H1327" s="2"/>
      <c r="I1327" s="2"/>
      <c r="J1327" s="3"/>
      <c r="K1327" s="3"/>
    </row>
    <row r="1328" spans="2:11" ht="15.75" x14ac:dyDescent="0.25">
      <c r="B1328" s="2"/>
      <c r="C1328" s="2"/>
      <c r="D1328" s="2"/>
      <c r="E1328" s="1"/>
      <c r="F1328" s="2"/>
      <c r="G1328" s="2"/>
      <c r="H1328" s="2"/>
      <c r="I1328" s="2"/>
      <c r="J1328" s="3"/>
      <c r="K1328" s="3"/>
    </row>
    <row r="1329" spans="2:11" ht="15.75" x14ac:dyDescent="0.25">
      <c r="B1329" s="6" t="s">
        <v>5</v>
      </c>
      <c r="C1329" s="6"/>
      <c r="D1329" s="6"/>
      <c r="E1329" s="6"/>
      <c r="F1329" s="6"/>
      <c r="G1329" s="6"/>
      <c r="H1329" s="6"/>
      <c r="I1329" s="6"/>
      <c r="J1329" s="3"/>
      <c r="K1329" s="3"/>
    </row>
    <row r="1330" spans="2:11" ht="15.75" x14ac:dyDescent="0.25">
      <c r="B1330" s="7">
        <f>I1345+10000000</f>
        <v>27072400</v>
      </c>
      <c r="C1330" s="2" t="s">
        <v>6</v>
      </c>
      <c r="D1330" s="2"/>
      <c r="E1330" s="2"/>
      <c r="F1330" s="8">
        <f>(B1330/H1330)+(B1330*1.2%)</f>
        <v>1076879.9111111111</v>
      </c>
      <c r="G1330" s="4" t="s">
        <v>7</v>
      </c>
      <c r="H1330" s="2">
        <v>36</v>
      </c>
      <c r="I1330" s="2" t="s">
        <v>8</v>
      </c>
      <c r="J1330" s="3"/>
      <c r="K1330" s="3"/>
    </row>
    <row r="1331" spans="2:11" ht="15.75" x14ac:dyDescent="0.25">
      <c r="B1331" s="6" t="s">
        <v>9</v>
      </c>
      <c r="C1331" s="6"/>
      <c r="D1331" s="6"/>
      <c r="E1331" s="6"/>
      <c r="F1331" s="9"/>
      <c r="G1331" s="6"/>
      <c r="H1331" s="6"/>
      <c r="I1331" s="6"/>
      <c r="J1331" s="3"/>
      <c r="K1331" s="3"/>
    </row>
    <row r="1332" spans="2:11" ht="15.75" x14ac:dyDescent="0.25">
      <c r="B1332" s="2"/>
      <c r="C1332" s="2"/>
      <c r="D1332" s="2"/>
      <c r="E1332" s="2"/>
      <c r="F1332" s="2"/>
      <c r="G1332" s="2"/>
      <c r="H1332" s="2"/>
      <c r="I1332" s="2"/>
      <c r="J1332" s="3"/>
      <c r="K1332" s="10" t="s">
        <v>10</v>
      </c>
    </row>
    <row r="1333" spans="2:11" ht="15.75" x14ac:dyDescent="0.25">
      <c r="B1333" s="2"/>
      <c r="C1333" s="13" t="s">
        <v>11</v>
      </c>
      <c r="D1333" s="2" t="s">
        <v>12</v>
      </c>
      <c r="E1333" s="2"/>
      <c r="F1333" s="2"/>
      <c r="G1333" s="2"/>
      <c r="H1333" s="2"/>
      <c r="I1333" s="14">
        <v>16656000</v>
      </c>
      <c r="J1333" s="15" t="s">
        <v>13</v>
      </c>
      <c r="K1333" s="3"/>
    </row>
    <row r="1334" spans="2:11" ht="15.75" x14ac:dyDescent="0.25">
      <c r="B1334" s="2"/>
      <c r="C1334" s="13" t="s">
        <v>14</v>
      </c>
      <c r="D1334" s="2" t="s">
        <v>47</v>
      </c>
      <c r="E1334" s="2"/>
      <c r="F1334" s="2"/>
      <c r="G1334" s="2"/>
      <c r="H1334" s="2"/>
      <c r="I1334" s="14">
        <v>0</v>
      </c>
      <c r="J1334" s="15" t="s">
        <v>13</v>
      </c>
      <c r="K1334" s="3"/>
    </row>
    <row r="1335" spans="2:11" ht="15.75" x14ac:dyDescent="0.25">
      <c r="B1335" s="2"/>
      <c r="C1335" s="13" t="s">
        <v>15</v>
      </c>
      <c r="D1335" s="2" t="s">
        <v>16</v>
      </c>
      <c r="E1335" s="2"/>
      <c r="F1335" s="2"/>
      <c r="G1335" s="2"/>
      <c r="H1335" s="2"/>
      <c r="I1335" s="14">
        <v>0</v>
      </c>
      <c r="J1335" s="15" t="s">
        <v>13</v>
      </c>
      <c r="K1335" s="3"/>
    </row>
    <row r="1336" spans="2:11" ht="15.75" x14ac:dyDescent="0.25">
      <c r="B1336" s="2"/>
      <c r="C1336" s="13" t="s">
        <v>17</v>
      </c>
      <c r="D1336" s="2" t="s">
        <v>60</v>
      </c>
      <c r="E1336" s="2"/>
      <c r="F1336" s="2"/>
      <c r="G1336" s="2"/>
      <c r="H1336" s="2"/>
      <c r="I1336" s="14">
        <v>0</v>
      </c>
      <c r="J1336" s="15" t="s">
        <v>13</v>
      </c>
      <c r="K1336" s="3"/>
    </row>
    <row r="1337" spans="2:11" ht="15.75" x14ac:dyDescent="0.25">
      <c r="B1337" s="2"/>
      <c r="C1337" s="13" t="s">
        <v>18</v>
      </c>
      <c r="D1337" s="2" t="s">
        <v>53</v>
      </c>
      <c r="E1337" s="2"/>
      <c r="F1337" s="2"/>
      <c r="G1337" s="2"/>
      <c r="H1337" s="2"/>
      <c r="I1337" s="14">
        <v>0</v>
      </c>
      <c r="J1337" s="15" t="s">
        <v>13</v>
      </c>
      <c r="K1337" s="3"/>
    </row>
    <row r="1338" spans="2:11" ht="15.75" x14ac:dyDescent="0.25">
      <c r="B1338" s="2"/>
      <c r="C1338" s="13" t="s">
        <v>19</v>
      </c>
      <c r="D1338" s="2" t="s">
        <v>54</v>
      </c>
      <c r="E1338" s="2"/>
      <c r="F1338" s="2"/>
      <c r="G1338" s="2"/>
      <c r="H1338" s="2"/>
      <c r="I1338" s="14">
        <v>0</v>
      </c>
      <c r="J1338" s="15" t="s">
        <v>13</v>
      </c>
      <c r="K1338" s="3"/>
    </row>
    <row r="1339" spans="2:11" ht="15.75" x14ac:dyDescent="0.25">
      <c r="B1339" s="2"/>
      <c r="C1339" s="13" t="s">
        <v>20</v>
      </c>
      <c r="D1339" s="2" t="s">
        <v>21</v>
      </c>
      <c r="E1339" s="2"/>
      <c r="F1339" s="2"/>
      <c r="G1339" s="14">
        <f>SUM(I1333:I1336)</f>
        <v>16656000</v>
      </c>
      <c r="H1339" s="2" t="s">
        <v>22</v>
      </c>
      <c r="I1339" s="11">
        <v>416400</v>
      </c>
      <c r="J1339" s="15" t="s">
        <v>13</v>
      </c>
      <c r="K1339" s="3"/>
    </row>
    <row r="1340" spans="2:11" ht="15.75" x14ac:dyDescent="0.25">
      <c r="B1340" s="2"/>
      <c r="C1340" s="13" t="s">
        <v>23</v>
      </c>
      <c r="D1340" s="2" t="s">
        <v>24</v>
      </c>
      <c r="E1340" s="2"/>
      <c r="F1340" s="2"/>
      <c r="G1340" s="14"/>
      <c r="H1340" s="2"/>
      <c r="I1340" s="11">
        <v>0</v>
      </c>
      <c r="J1340" s="15" t="s">
        <v>13</v>
      </c>
      <c r="K1340" s="3"/>
    </row>
    <row r="1341" spans="2:11" ht="15.75" x14ac:dyDescent="0.25">
      <c r="B1341" s="2"/>
      <c r="C1341" s="13" t="s">
        <v>25</v>
      </c>
      <c r="D1341" s="2" t="s">
        <v>41</v>
      </c>
      <c r="E1341" s="2"/>
      <c r="F1341" s="2"/>
      <c r="G1341" s="14"/>
      <c r="H1341" s="2"/>
      <c r="I1341" s="11">
        <v>0</v>
      </c>
      <c r="J1341" s="15" t="s">
        <v>13</v>
      </c>
      <c r="K1341" s="3"/>
    </row>
    <row r="1342" spans="2:11" ht="15.75" x14ac:dyDescent="0.25">
      <c r="B1342" s="2"/>
      <c r="C1342" s="13" t="s">
        <v>26</v>
      </c>
      <c r="D1342" s="2" t="s">
        <v>27</v>
      </c>
      <c r="E1342" s="2"/>
      <c r="F1342" s="2"/>
      <c r="G1342" s="14"/>
      <c r="H1342" s="2"/>
      <c r="I1342" s="11">
        <v>0</v>
      </c>
      <c r="J1342" s="15" t="s">
        <v>13</v>
      </c>
      <c r="K1342" s="3"/>
    </row>
    <row r="1343" spans="2:11" ht="15.75" x14ac:dyDescent="0.25">
      <c r="B1343" s="2"/>
      <c r="C1343" s="13" t="s">
        <v>28</v>
      </c>
      <c r="D1343" s="2" t="s">
        <v>29</v>
      </c>
      <c r="E1343" s="2"/>
      <c r="F1343" s="2"/>
      <c r="G1343" s="14"/>
      <c r="H1343" s="2"/>
      <c r="I1343" s="11">
        <v>0</v>
      </c>
      <c r="J1343" s="15" t="s">
        <v>13</v>
      </c>
      <c r="K1343" s="3"/>
    </row>
    <row r="1344" spans="2:11" ht="15.75" x14ac:dyDescent="0.25">
      <c r="B1344" s="2"/>
      <c r="C1344" s="13" t="s">
        <v>30</v>
      </c>
      <c r="D1344" s="2" t="s">
        <v>31</v>
      </c>
      <c r="E1344" s="2"/>
      <c r="F1344" s="2"/>
      <c r="G1344" s="14"/>
      <c r="H1344" s="2"/>
      <c r="I1344" s="11">
        <v>0</v>
      </c>
      <c r="J1344" s="15" t="s">
        <v>13</v>
      </c>
      <c r="K1344" s="3"/>
    </row>
    <row r="1345" spans="2:11" ht="15.75" x14ac:dyDescent="0.25">
      <c r="B1345" s="2"/>
      <c r="C1345" s="13" t="s">
        <v>32</v>
      </c>
      <c r="D1345" s="2" t="s">
        <v>33</v>
      </c>
      <c r="E1345" s="2"/>
      <c r="F1345" s="2"/>
      <c r="G1345" s="2"/>
      <c r="H1345" s="2"/>
      <c r="I1345" s="16">
        <f>SUM(I1333:I1344)</f>
        <v>17072400</v>
      </c>
      <c r="J1345" s="15" t="s">
        <v>13</v>
      </c>
      <c r="K1345" s="3"/>
    </row>
    <row r="1346" spans="2:11" ht="15.75" x14ac:dyDescent="0.25">
      <c r="B1346" s="2"/>
      <c r="C1346" s="13" t="s">
        <v>34</v>
      </c>
      <c r="D1346" s="2" t="s">
        <v>35</v>
      </c>
      <c r="E1346" s="2"/>
      <c r="F1346" s="2"/>
      <c r="G1346" s="2"/>
      <c r="H1346" s="2"/>
      <c r="I1346" s="17">
        <f>+B1330-I1345</f>
        <v>10000000</v>
      </c>
      <c r="J1346" s="15" t="s">
        <v>13</v>
      </c>
      <c r="K1346" s="3"/>
    </row>
    <row r="1347" spans="2:11" ht="15.75" x14ac:dyDescent="0.25">
      <c r="B1347" s="2"/>
      <c r="C1347" s="2"/>
      <c r="D1347" s="2" t="s">
        <v>203</v>
      </c>
      <c r="E1347" s="2"/>
      <c r="F1347" s="2"/>
      <c r="G1347" s="2"/>
      <c r="H1347" s="2"/>
      <c r="I1347" s="5"/>
      <c r="J1347" s="3"/>
      <c r="K1347" s="3"/>
    </row>
    <row r="1348" spans="2:11" ht="15.75" x14ac:dyDescent="0.25">
      <c r="B1348" s="2"/>
      <c r="C1348" s="2"/>
      <c r="D1348" s="2" t="s">
        <v>204</v>
      </c>
      <c r="E1348" s="2"/>
      <c r="F1348" s="2"/>
      <c r="G1348" s="2"/>
      <c r="H1348" s="2"/>
      <c r="I1348" s="2"/>
      <c r="J1348" s="3"/>
      <c r="K1348" s="3"/>
    </row>
    <row r="1349" spans="2:11" ht="15.75" x14ac:dyDescent="0.25">
      <c r="B1349" s="2"/>
      <c r="C1349" s="2"/>
      <c r="D1349" s="2"/>
      <c r="E1349" s="2"/>
      <c r="F1349" s="2"/>
      <c r="G1349" s="2"/>
      <c r="H1349" s="2"/>
      <c r="I1349" s="2"/>
      <c r="J1349" s="3"/>
      <c r="K1349" s="3"/>
    </row>
    <row r="1350" spans="2:11" ht="15.75" x14ac:dyDescent="0.25">
      <c r="B1350" s="2" t="s">
        <v>36</v>
      </c>
      <c r="C1350" s="2"/>
      <c r="D1350" s="2"/>
      <c r="E1350" s="2"/>
      <c r="F1350" s="2"/>
      <c r="G1350" s="2"/>
      <c r="H1350" s="2"/>
      <c r="I1350" s="2"/>
      <c r="J1350" s="3"/>
      <c r="K1350" s="3"/>
    </row>
    <row r="1351" spans="2:11" ht="15.75" x14ac:dyDescent="0.25">
      <c r="B1351" s="2" t="s">
        <v>37</v>
      </c>
      <c r="C1351" s="2"/>
      <c r="D1351" s="2"/>
      <c r="E1351" s="2"/>
      <c r="F1351" s="2"/>
      <c r="G1351" s="2"/>
      <c r="H1351" s="2"/>
      <c r="I1351" s="2"/>
      <c r="J1351" s="3"/>
      <c r="K1351" s="3"/>
    </row>
    <row r="1352" spans="2:11" ht="15.75" x14ac:dyDescent="0.25">
      <c r="B1352" s="2"/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 x14ac:dyDescent="0.25">
      <c r="B1353" s="2"/>
      <c r="C1353" s="2"/>
      <c r="D1353" s="2"/>
      <c r="E1353" s="2"/>
      <c r="F1353" s="2"/>
      <c r="G1353" s="2"/>
      <c r="H1353" s="2"/>
      <c r="I1353" s="2"/>
      <c r="J1353" s="3"/>
      <c r="K1353" s="3"/>
    </row>
    <row r="1354" spans="2:11" ht="15.75" x14ac:dyDescent="0.25">
      <c r="B1354" s="2"/>
      <c r="C1354" s="2"/>
      <c r="D1354" s="2"/>
      <c r="E1354" s="2"/>
      <c r="F1354" s="2"/>
      <c r="G1354" s="2"/>
      <c r="H1354" s="2"/>
      <c r="I1354" s="2"/>
      <c r="J1354" s="3"/>
      <c r="K1354" s="3"/>
    </row>
    <row r="1355" spans="2:11" ht="15.75" x14ac:dyDescent="0.25">
      <c r="B1355" s="2"/>
      <c r="C1355" s="2"/>
      <c r="D1355" s="2"/>
      <c r="E1355" s="2"/>
      <c r="F1355" s="2"/>
      <c r="G1355" s="2"/>
      <c r="H1355" s="2" t="s">
        <v>149</v>
      </c>
      <c r="I1355" s="2"/>
      <c r="J1355" s="3"/>
      <c r="K1355" s="3"/>
    </row>
    <row r="1356" spans="2:11" ht="15.75" x14ac:dyDescent="0.25">
      <c r="B1356" s="2"/>
      <c r="C1356" s="2"/>
      <c r="D1356" s="2"/>
      <c r="E1356" s="2"/>
      <c r="F1356" s="2"/>
      <c r="G1356" s="2"/>
      <c r="H1356" s="2"/>
      <c r="I1356" s="2"/>
      <c r="J1356" s="3"/>
      <c r="K1356" s="3"/>
    </row>
    <row r="1357" spans="2:11" ht="15.75" x14ac:dyDescent="0.25">
      <c r="B1357" s="2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 x14ac:dyDescent="0.25">
      <c r="B1358" s="2"/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 x14ac:dyDescent="0.25">
      <c r="B1359" s="2"/>
      <c r="C1359" s="2"/>
      <c r="D1359" s="2"/>
      <c r="E1359" s="2"/>
      <c r="F1359" s="2"/>
      <c r="G1359" s="2"/>
      <c r="H1359" s="18" t="s">
        <v>38</v>
      </c>
      <c r="I1359" s="2"/>
      <c r="J1359" s="3"/>
      <c r="K1359" s="3"/>
    </row>
    <row r="1360" spans="2:11" ht="15.75" x14ac:dyDescent="0.25">
      <c r="B1360" s="2"/>
      <c r="C1360" s="2"/>
      <c r="D1360" s="2"/>
      <c r="E1360" s="2"/>
      <c r="F1360" s="2"/>
      <c r="G1360" s="2"/>
      <c r="H1360" s="18">
        <v>6000</v>
      </c>
      <c r="I1360" s="2"/>
      <c r="J1360" s="3"/>
      <c r="K1360" s="3"/>
    </row>
    <row r="1361" spans="2:11" ht="15.75" x14ac:dyDescent="0.25">
      <c r="B1361" s="2"/>
      <c r="C1361" s="2"/>
      <c r="D1361" s="2"/>
      <c r="E1361" s="2"/>
      <c r="F1361" s="2"/>
      <c r="G1361" s="2"/>
      <c r="H1361" s="18"/>
      <c r="I1361" s="2"/>
      <c r="J1361" s="3"/>
      <c r="K1361" s="3"/>
    </row>
    <row r="1362" spans="2:11" ht="15.75" x14ac:dyDescent="0.25">
      <c r="B1362" s="2"/>
      <c r="C1362" s="2"/>
      <c r="D1362" s="2"/>
      <c r="E1362" s="2"/>
      <c r="F1362" s="2"/>
      <c r="G1362" s="2"/>
      <c r="H1362" s="2"/>
      <c r="I1362" s="2"/>
      <c r="J1362" s="3"/>
      <c r="K1362" s="3"/>
    </row>
    <row r="1363" spans="2:11" ht="15.75" x14ac:dyDescent="0.25">
      <c r="B1363" s="2"/>
      <c r="C1363" s="2"/>
      <c r="D1363" s="2"/>
      <c r="E1363" s="2"/>
      <c r="F1363" s="2"/>
      <c r="G1363" s="2"/>
      <c r="H1363" s="25" t="s">
        <v>200</v>
      </c>
      <c r="I1363" s="2"/>
      <c r="J1363" s="3"/>
      <c r="K1363" s="3"/>
    </row>
    <row r="1364" spans="2:11" ht="15.75" x14ac:dyDescent="0.25">
      <c r="B1364" s="2"/>
      <c r="C1364" s="2"/>
      <c r="D1364" s="2"/>
      <c r="E1364" s="2"/>
      <c r="F1364" s="2"/>
      <c r="G1364" s="2"/>
      <c r="H1364" s="19" t="s">
        <v>39</v>
      </c>
      <c r="I1364" s="2"/>
      <c r="J1364" s="3"/>
      <c r="K1364" s="3"/>
    </row>
    <row r="1365" spans="2:11" ht="15.75" x14ac:dyDescent="0.25">
      <c r="B1365" s="2"/>
      <c r="C1365" s="2"/>
      <c r="D1365" s="2"/>
      <c r="E1365" s="2"/>
      <c r="F1365" s="2"/>
      <c r="G1365" s="2"/>
      <c r="H1365" s="19"/>
      <c r="I1365" s="2"/>
      <c r="J1365" s="3"/>
      <c r="K1365" s="3"/>
    </row>
    <row r="1366" spans="2:11" ht="15.75" x14ac:dyDescent="0.25">
      <c r="B1366" s="2"/>
      <c r="C1366" s="2"/>
      <c r="D1366" s="2"/>
      <c r="E1366" s="2"/>
      <c r="F1366" s="2"/>
      <c r="G1366" s="2"/>
      <c r="H1366" s="19"/>
      <c r="I1366" s="2"/>
      <c r="J1366" s="3"/>
      <c r="K1366" s="3"/>
    </row>
    <row r="1367" spans="2:11" ht="15.75" x14ac:dyDescent="0.25">
      <c r="B1367" s="19"/>
      <c r="C1367" s="2"/>
      <c r="D1367" s="2"/>
      <c r="E1367" s="2"/>
      <c r="F1367" s="2"/>
      <c r="G1367" s="2"/>
      <c r="H1367" s="2"/>
      <c r="I1367" s="2"/>
      <c r="J1367" s="3"/>
      <c r="K1367" s="3"/>
    </row>
    <row r="1368" spans="2:11" ht="15.75" x14ac:dyDescent="0.25">
      <c r="B1368" s="20" t="s">
        <v>40</v>
      </c>
      <c r="C1368" s="2"/>
      <c r="D1368" s="2"/>
      <c r="E1368" s="2"/>
      <c r="F1368" s="2"/>
      <c r="G1368" s="2"/>
      <c r="H1368" s="2"/>
      <c r="I1368" s="2"/>
      <c r="J1368" s="3"/>
      <c r="K1368" s="3"/>
    </row>
    <row r="1369" spans="2:11" ht="15.75" x14ac:dyDescent="0.25">
      <c r="B1369" s="2" t="s">
        <v>121</v>
      </c>
      <c r="C1369" s="3"/>
      <c r="D1369" s="3"/>
      <c r="E1369" s="3"/>
      <c r="F1369" s="3"/>
      <c r="G1369" s="3"/>
      <c r="H1369" s="3"/>
      <c r="I1369" s="3"/>
      <c r="J1369" s="3"/>
      <c r="K1369" s="3"/>
    </row>
    <row r="1371" spans="2:11" ht="19.5" x14ac:dyDescent="0.3">
      <c r="B1371" s="60" t="s">
        <v>0</v>
      </c>
      <c r="C1371" s="60"/>
      <c r="D1371" s="60"/>
      <c r="E1371" s="60"/>
      <c r="F1371" s="60"/>
      <c r="G1371" s="60"/>
      <c r="H1371" s="60"/>
      <c r="I1371" s="60"/>
      <c r="J1371" s="3"/>
      <c r="K1371" s="3"/>
    </row>
    <row r="1372" spans="2:11" ht="15.75" x14ac:dyDescent="0.25">
      <c r="B1372" s="12"/>
      <c r="C1372" s="12"/>
      <c r="D1372" s="12"/>
      <c r="E1372" s="12"/>
      <c r="F1372" s="12"/>
      <c r="G1372" s="12"/>
      <c r="H1372" s="12"/>
      <c r="I1372" s="12"/>
      <c r="J1372" s="3"/>
      <c r="K1372" s="3"/>
    </row>
    <row r="1373" spans="2:11" ht="15.75" x14ac:dyDescent="0.25">
      <c r="B1373" s="2"/>
      <c r="C1373" s="2"/>
      <c r="D1373" s="2"/>
      <c r="E1373" s="2"/>
      <c r="F1373" s="2"/>
      <c r="G1373" s="2"/>
      <c r="H1373" s="2"/>
      <c r="I1373" s="2"/>
      <c r="J1373" s="3"/>
      <c r="K1373" s="3"/>
    </row>
    <row r="1374" spans="2:11" ht="15.75" x14ac:dyDescent="0.25">
      <c r="B1374" s="2"/>
      <c r="C1374" s="2"/>
      <c r="D1374" s="2"/>
      <c r="E1374" s="2"/>
      <c r="F1374" s="2"/>
      <c r="G1374" s="2"/>
      <c r="H1374" s="2"/>
      <c r="I1374" s="2"/>
      <c r="J1374" s="3"/>
      <c r="K1374" s="3"/>
    </row>
    <row r="1375" spans="2:11" ht="15.75" x14ac:dyDescent="0.25">
      <c r="B1375" s="2" t="s">
        <v>1</v>
      </c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 x14ac:dyDescent="0.25">
      <c r="B1376" s="2"/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 x14ac:dyDescent="0.25">
      <c r="B1377" s="2"/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 x14ac:dyDescent="0.25">
      <c r="B1378" s="2"/>
      <c r="C1378" s="2" t="s">
        <v>2</v>
      </c>
      <c r="D1378" s="2" t="s">
        <v>3</v>
      </c>
      <c r="E1378" s="24" t="s">
        <v>205</v>
      </c>
      <c r="G1378" s="2"/>
      <c r="H1378" s="2"/>
      <c r="I1378" s="2"/>
      <c r="J1378" s="3"/>
      <c r="K1378" s="3"/>
    </row>
    <row r="1379" spans="2:11" ht="15.75" x14ac:dyDescent="0.25">
      <c r="B1379" s="2"/>
      <c r="C1379" s="2" t="s">
        <v>4</v>
      </c>
      <c r="D1379" s="2" t="s">
        <v>3</v>
      </c>
      <c r="E1379" s="1" t="s">
        <v>206</v>
      </c>
      <c r="F1379" s="5"/>
      <c r="G1379" s="2"/>
      <c r="H1379" s="2"/>
      <c r="I1379" s="2"/>
      <c r="J1379" s="3"/>
      <c r="K1379" s="3"/>
    </row>
    <row r="1380" spans="2:11" ht="15.75" x14ac:dyDescent="0.25">
      <c r="B1380" s="2"/>
      <c r="C1380" s="22" t="s">
        <v>42</v>
      </c>
      <c r="D1380" s="22" t="s">
        <v>3</v>
      </c>
      <c r="E1380" s="23" t="s">
        <v>207</v>
      </c>
      <c r="F1380" s="21"/>
      <c r="G1380" s="2"/>
      <c r="H1380" s="2"/>
      <c r="I1380" s="2"/>
      <c r="J1380" s="3"/>
      <c r="K1380" s="3"/>
    </row>
    <row r="1381" spans="2:11" ht="15.75" x14ac:dyDescent="0.25">
      <c r="B1381" s="2"/>
      <c r="C1381" s="2"/>
      <c r="D1381" s="2"/>
      <c r="E1381" s="1"/>
      <c r="F1381" s="2"/>
      <c r="G1381" s="2"/>
      <c r="H1381" s="2"/>
      <c r="I1381" s="2"/>
      <c r="J1381" s="3"/>
      <c r="K1381" s="3"/>
    </row>
    <row r="1382" spans="2:11" ht="15.75" x14ac:dyDescent="0.25">
      <c r="B1382" s="6" t="s">
        <v>5</v>
      </c>
      <c r="C1382" s="6"/>
      <c r="D1382" s="6"/>
      <c r="E1382" s="6"/>
      <c r="F1382" s="6"/>
      <c r="G1382" s="6"/>
      <c r="H1382" s="6"/>
      <c r="I1382" s="6"/>
      <c r="J1382" s="3"/>
      <c r="K1382" s="3"/>
    </row>
    <row r="1383" spans="2:11" ht="15.75" x14ac:dyDescent="0.25">
      <c r="B1383" s="7">
        <f>I1398+6000000</f>
        <v>7136086</v>
      </c>
      <c r="C1383" s="2" t="s">
        <v>6</v>
      </c>
      <c r="D1383" s="2"/>
      <c r="E1383" s="2"/>
      <c r="F1383" s="8">
        <f>(B1383/H1383)+(B1383*1.2%)</f>
        <v>382969.94866666669</v>
      </c>
      <c r="G1383" s="4" t="s">
        <v>7</v>
      </c>
      <c r="H1383" s="2">
        <v>24</v>
      </c>
      <c r="I1383" s="2" t="s">
        <v>8</v>
      </c>
      <c r="J1383" s="3"/>
      <c r="K1383" s="3"/>
    </row>
    <row r="1384" spans="2:11" ht="15.75" x14ac:dyDescent="0.25">
      <c r="B1384" s="6" t="s">
        <v>9</v>
      </c>
      <c r="C1384" s="6"/>
      <c r="D1384" s="6"/>
      <c r="E1384" s="6"/>
      <c r="F1384" s="9"/>
      <c r="G1384" s="6"/>
      <c r="H1384" s="6"/>
      <c r="I1384" s="6"/>
      <c r="J1384" s="3"/>
      <c r="K1384" s="3"/>
    </row>
    <row r="1385" spans="2:11" ht="15.75" x14ac:dyDescent="0.25">
      <c r="B1385" s="2"/>
      <c r="C1385" s="2"/>
      <c r="D1385" s="2"/>
      <c r="E1385" s="2"/>
      <c r="F1385" s="2"/>
      <c r="G1385" s="2"/>
      <c r="H1385" s="2"/>
      <c r="I1385" s="2"/>
      <c r="J1385" s="3"/>
      <c r="K1385" s="10" t="s">
        <v>10</v>
      </c>
    </row>
    <row r="1386" spans="2:11" ht="15.75" x14ac:dyDescent="0.25">
      <c r="B1386" s="2"/>
      <c r="C1386" s="13" t="s">
        <v>11</v>
      </c>
      <c r="D1386" s="2" t="s">
        <v>12</v>
      </c>
      <c r="E1386" s="2"/>
      <c r="F1386" s="2"/>
      <c r="G1386" s="2"/>
      <c r="H1386" s="2"/>
      <c r="I1386" s="14">
        <v>0</v>
      </c>
      <c r="J1386" s="15" t="s">
        <v>13</v>
      </c>
      <c r="K1386" s="3"/>
    </row>
    <row r="1387" spans="2:11" ht="15.75" x14ac:dyDescent="0.25">
      <c r="B1387" s="2"/>
      <c r="C1387" s="13" t="s">
        <v>14</v>
      </c>
      <c r="D1387" s="2" t="s">
        <v>47</v>
      </c>
      <c r="E1387" s="2"/>
      <c r="F1387" s="2"/>
      <c r="G1387" s="2"/>
      <c r="H1387" s="2"/>
      <c r="I1387" s="14">
        <v>1049840</v>
      </c>
      <c r="J1387" s="15" t="s">
        <v>13</v>
      </c>
      <c r="K1387" s="3"/>
    </row>
    <row r="1388" spans="2:11" ht="15.75" x14ac:dyDescent="0.25">
      <c r="B1388" s="2"/>
      <c r="C1388" s="13" t="s">
        <v>15</v>
      </c>
      <c r="D1388" s="2" t="s">
        <v>16</v>
      </c>
      <c r="E1388" s="2"/>
      <c r="F1388" s="2"/>
      <c r="G1388" s="2"/>
      <c r="H1388" s="2"/>
      <c r="I1388" s="14">
        <v>0</v>
      </c>
      <c r="J1388" s="15" t="s">
        <v>13</v>
      </c>
      <c r="K1388" s="3"/>
    </row>
    <row r="1389" spans="2:11" ht="15.75" x14ac:dyDescent="0.25">
      <c r="B1389" s="2"/>
      <c r="C1389" s="13" t="s">
        <v>17</v>
      </c>
      <c r="D1389" s="2" t="s">
        <v>60</v>
      </c>
      <c r="E1389" s="2"/>
      <c r="F1389" s="2"/>
      <c r="G1389" s="2"/>
      <c r="H1389" s="2"/>
      <c r="I1389" s="14">
        <v>0</v>
      </c>
      <c r="J1389" s="15" t="s">
        <v>13</v>
      </c>
      <c r="K1389" s="3"/>
    </row>
    <row r="1390" spans="2:11" ht="15.75" x14ac:dyDescent="0.25">
      <c r="B1390" s="2"/>
      <c r="C1390" s="13" t="s">
        <v>18</v>
      </c>
      <c r="D1390" s="2" t="s">
        <v>53</v>
      </c>
      <c r="E1390" s="2"/>
      <c r="F1390" s="2"/>
      <c r="G1390" s="2"/>
      <c r="H1390" s="2"/>
      <c r="I1390" s="14">
        <v>0</v>
      </c>
      <c r="J1390" s="15" t="s">
        <v>13</v>
      </c>
      <c r="K1390" s="3"/>
    </row>
    <row r="1391" spans="2:11" ht="15.75" x14ac:dyDescent="0.25">
      <c r="B1391" s="2"/>
      <c r="C1391" s="13" t="s">
        <v>19</v>
      </c>
      <c r="D1391" s="2" t="s">
        <v>54</v>
      </c>
      <c r="E1391" s="2"/>
      <c r="F1391" s="2"/>
      <c r="G1391" s="2"/>
      <c r="H1391" s="2"/>
      <c r="I1391" s="14">
        <v>0</v>
      </c>
      <c r="J1391" s="15" t="s">
        <v>13</v>
      </c>
      <c r="K1391" s="3"/>
    </row>
    <row r="1392" spans="2:11" ht="15.75" x14ac:dyDescent="0.25">
      <c r="B1392" s="2"/>
      <c r="C1392" s="13" t="s">
        <v>20</v>
      </c>
      <c r="D1392" s="2" t="s">
        <v>21</v>
      </c>
      <c r="E1392" s="2"/>
      <c r="F1392" s="2"/>
      <c r="G1392" s="14">
        <f>SUM(I1386:I1389)</f>
        <v>1049840</v>
      </c>
      <c r="H1392" s="2" t="s">
        <v>22</v>
      </c>
      <c r="I1392" s="11">
        <v>26246</v>
      </c>
      <c r="J1392" s="15" t="s">
        <v>13</v>
      </c>
      <c r="K1392" s="3"/>
    </row>
    <row r="1393" spans="2:11" ht="15.75" x14ac:dyDescent="0.25">
      <c r="B1393" s="2"/>
      <c r="C1393" s="13" t="s">
        <v>23</v>
      </c>
      <c r="D1393" s="2" t="s">
        <v>24</v>
      </c>
      <c r="E1393" s="2"/>
      <c r="F1393" s="2"/>
      <c r="G1393" s="14"/>
      <c r="H1393" s="2"/>
      <c r="I1393" s="11">
        <v>0</v>
      </c>
      <c r="J1393" s="15" t="s">
        <v>13</v>
      </c>
      <c r="K1393" s="3"/>
    </row>
    <row r="1394" spans="2:11" ht="15.75" x14ac:dyDescent="0.25">
      <c r="B1394" s="2"/>
      <c r="C1394" s="13" t="s">
        <v>25</v>
      </c>
      <c r="D1394" s="2" t="s">
        <v>41</v>
      </c>
      <c r="E1394" s="2"/>
      <c r="F1394" s="2"/>
      <c r="G1394" s="14"/>
      <c r="H1394" s="2"/>
      <c r="I1394" s="11">
        <v>0</v>
      </c>
      <c r="J1394" s="15" t="s">
        <v>13</v>
      </c>
      <c r="K1394" s="3"/>
    </row>
    <row r="1395" spans="2:11" ht="15.75" x14ac:dyDescent="0.25">
      <c r="B1395" s="2"/>
      <c r="C1395" s="13" t="s">
        <v>26</v>
      </c>
      <c r="D1395" s="2" t="s">
        <v>27</v>
      </c>
      <c r="E1395" s="2"/>
      <c r="F1395" s="2"/>
      <c r="G1395" s="14"/>
      <c r="H1395" s="2"/>
      <c r="I1395" s="11">
        <v>0</v>
      </c>
      <c r="J1395" s="15" t="s">
        <v>13</v>
      </c>
      <c r="K1395" s="3"/>
    </row>
    <row r="1396" spans="2:11" ht="15.75" x14ac:dyDescent="0.25">
      <c r="B1396" s="2"/>
      <c r="C1396" s="13" t="s">
        <v>28</v>
      </c>
      <c r="D1396" s="2" t="s">
        <v>29</v>
      </c>
      <c r="E1396" s="2"/>
      <c r="F1396" s="2"/>
      <c r="G1396" s="14"/>
      <c r="H1396" s="2"/>
      <c r="I1396" s="11">
        <v>60000</v>
      </c>
      <c r="J1396" s="15" t="s">
        <v>13</v>
      </c>
      <c r="K1396" s="3"/>
    </row>
    <row r="1397" spans="2:11" ht="15.75" x14ac:dyDescent="0.25">
      <c r="B1397" s="2"/>
      <c r="C1397" s="13" t="s">
        <v>30</v>
      </c>
      <c r="D1397" s="2" t="s">
        <v>31</v>
      </c>
      <c r="E1397" s="2"/>
      <c r="F1397" s="2"/>
      <c r="G1397" s="14"/>
      <c r="H1397" s="2"/>
      <c r="I1397" s="11">
        <v>0</v>
      </c>
      <c r="J1397" s="15" t="s">
        <v>13</v>
      </c>
      <c r="K1397" s="3"/>
    </row>
    <row r="1398" spans="2:11" ht="15.75" x14ac:dyDescent="0.25">
      <c r="B1398" s="2"/>
      <c r="C1398" s="13" t="s">
        <v>32</v>
      </c>
      <c r="D1398" s="2" t="s">
        <v>33</v>
      </c>
      <c r="E1398" s="2"/>
      <c r="F1398" s="2"/>
      <c r="G1398" s="2"/>
      <c r="H1398" s="2"/>
      <c r="I1398" s="16">
        <f>SUM(I1386:I1397)</f>
        <v>1136086</v>
      </c>
      <c r="J1398" s="15" t="s">
        <v>13</v>
      </c>
      <c r="K1398" s="3"/>
    </row>
    <row r="1399" spans="2:11" ht="15.75" x14ac:dyDescent="0.25">
      <c r="B1399" s="2"/>
      <c r="C1399" s="13" t="s">
        <v>34</v>
      </c>
      <c r="D1399" s="2" t="s">
        <v>35</v>
      </c>
      <c r="E1399" s="2"/>
      <c r="F1399" s="2"/>
      <c r="G1399" s="2"/>
      <c r="H1399" s="2"/>
      <c r="I1399" s="17">
        <f>+B1383-I1398</f>
        <v>6000000</v>
      </c>
      <c r="J1399" s="15" t="s">
        <v>13</v>
      </c>
      <c r="K1399" s="3"/>
    </row>
    <row r="1400" spans="2:11" ht="15.75" x14ac:dyDescent="0.25">
      <c r="B1400" s="2"/>
      <c r="C1400" s="2"/>
      <c r="D1400" s="2" t="s">
        <v>208</v>
      </c>
      <c r="E1400" s="2"/>
      <c r="F1400" s="2"/>
      <c r="G1400" s="2"/>
      <c r="H1400" s="2"/>
      <c r="I1400" s="5"/>
      <c r="J1400" s="3"/>
      <c r="K1400" s="3"/>
    </row>
    <row r="1401" spans="2:11" ht="15.75" x14ac:dyDescent="0.25">
      <c r="B1401" s="2"/>
      <c r="C1401" s="2"/>
      <c r="D1401" s="2" t="s">
        <v>209</v>
      </c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 x14ac:dyDescent="0.25">
      <c r="B1403" s="2" t="s">
        <v>36</v>
      </c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 t="s">
        <v>37</v>
      </c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 x14ac:dyDescent="0.25">
      <c r="B1405" s="2"/>
      <c r="C1405" s="2"/>
      <c r="D1405" s="2"/>
      <c r="E1405" s="2"/>
      <c r="F1405" s="2"/>
      <c r="G1405" s="2"/>
      <c r="H1405" s="2"/>
      <c r="I1405" s="2"/>
      <c r="J1405" s="3"/>
      <c r="K1405" s="3"/>
    </row>
    <row r="1406" spans="2:11" ht="15.75" x14ac:dyDescent="0.25">
      <c r="B1406" s="2"/>
      <c r="C1406" s="2"/>
      <c r="D1406" s="2"/>
      <c r="E1406" s="2"/>
      <c r="F1406" s="2"/>
      <c r="G1406" s="2"/>
      <c r="H1406" s="2"/>
      <c r="I1406" s="2"/>
      <c r="J1406" s="3"/>
      <c r="K1406" s="3"/>
    </row>
    <row r="1407" spans="2:11" ht="15.75" x14ac:dyDescent="0.25">
      <c r="B1407" s="2"/>
      <c r="C1407" s="2"/>
      <c r="D1407" s="2"/>
      <c r="E1407" s="2"/>
      <c r="F1407" s="2"/>
      <c r="G1407" s="2"/>
      <c r="H1407" s="2"/>
      <c r="I1407" s="2"/>
      <c r="J1407" s="3"/>
      <c r="K1407" s="3"/>
    </row>
    <row r="1408" spans="2:11" ht="15.75" x14ac:dyDescent="0.25">
      <c r="B1408" s="2"/>
      <c r="C1408" s="2"/>
      <c r="D1408" s="2"/>
      <c r="E1408" s="2"/>
      <c r="F1408" s="2"/>
      <c r="G1408" s="2"/>
      <c r="H1408" s="2" t="s">
        <v>210</v>
      </c>
      <c r="I1408" s="2"/>
      <c r="J1408" s="3"/>
      <c r="K1408" s="3"/>
    </row>
    <row r="1409" spans="2:11" ht="15.75" x14ac:dyDescent="0.25">
      <c r="B1409" s="2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 x14ac:dyDescent="0.25">
      <c r="B1410" s="2"/>
      <c r="C1410" s="2"/>
      <c r="D1410" s="2"/>
      <c r="E1410" s="2"/>
      <c r="F1410" s="2"/>
      <c r="G1410" s="2"/>
      <c r="H1410" s="2"/>
      <c r="I1410" s="2"/>
      <c r="J1410" s="3"/>
      <c r="K1410" s="3"/>
    </row>
    <row r="1411" spans="2:11" ht="15.75" x14ac:dyDescent="0.25">
      <c r="B1411" s="2"/>
      <c r="C1411" s="2"/>
      <c r="D1411" s="2"/>
      <c r="E1411" s="2"/>
      <c r="F1411" s="2"/>
      <c r="G1411" s="2"/>
      <c r="H1411" s="2"/>
      <c r="I1411" s="2"/>
      <c r="J1411" s="3"/>
      <c r="K1411" s="3"/>
    </row>
    <row r="1412" spans="2:11" ht="15.75" x14ac:dyDescent="0.25">
      <c r="B1412" s="2"/>
      <c r="C1412" s="2"/>
      <c r="D1412" s="2"/>
      <c r="E1412" s="2"/>
      <c r="F1412" s="2"/>
      <c r="G1412" s="2"/>
      <c r="H1412" s="18" t="s">
        <v>38</v>
      </c>
      <c r="I1412" s="2"/>
      <c r="J1412" s="3"/>
      <c r="K1412" s="3"/>
    </row>
    <row r="1413" spans="2:11" ht="15.75" x14ac:dyDescent="0.25">
      <c r="B1413" s="2"/>
      <c r="C1413" s="2"/>
      <c r="D1413" s="2"/>
      <c r="E1413" s="2"/>
      <c r="F1413" s="2"/>
      <c r="G1413" s="2"/>
      <c r="H1413" s="18">
        <v>6000</v>
      </c>
      <c r="I1413" s="2"/>
      <c r="J1413" s="3"/>
      <c r="K1413" s="3"/>
    </row>
    <row r="1414" spans="2:11" ht="15.75" x14ac:dyDescent="0.25">
      <c r="B1414" s="2"/>
      <c r="C1414" s="2"/>
      <c r="D1414" s="2"/>
      <c r="E1414" s="2"/>
      <c r="F1414" s="2"/>
      <c r="G1414" s="2"/>
      <c r="H1414" s="18"/>
      <c r="I1414" s="2"/>
      <c r="J1414" s="3"/>
      <c r="K1414" s="3"/>
    </row>
    <row r="1415" spans="2:11" ht="15.75" x14ac:dyDescent="0.25">
      <c r="B1415" s="2"/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 x14ac:dyDescent="0.25">
      <c r="B1416" s="2"/>
      <c r="C1416" s="2"/>
      <c r="D1416" s="2"/>
      <c r="E1416" s="2"/>
      <c r="F1416" s="2"/>
      <c r="G1416" s="2"/>
      <c r="H1416" s="25" t="s">
        <v>205</v>
      </c>
      <c r="I1416" s="2"/>
      <c r="J1416" s="3"/>
      <c r="K1416" s="3"/>
    </row>
    <row r="1417" spans="2:11" ht="15.75" x14ac:dyDescent="0.25">
      <c r="B1417" s="2"/>
      <c r="C1417" s="2"/>
      <c r="D1417" s="2"/>
      <c r="E1417" s="2"/>
      <c r="F1417" s="2"/>
      <c r="G1417" s="2"/>
      <c r="H1417" s="19" t="s">
        <v>39</v>
      </c>
      <c r="I1417" s="2"/>
      <c r="J1417" s="3"/>
      <c r="K1417" s="3"/>
    </row>
    <row r="1418" spans="2:11" ht="15.75" x14ac:dyDescent="0.25">
      <c r="B1418" s="2"/>
      <c r="C1418" s="2"/>
      <c r="D1418" s="2"/>
      <c r="E1418" s="2"/>
      <c r="F1418" s="2"/>
      <c r="G1418" s="2"/>
      <c r="H1418" s="19"/>
      <c r="I1418" s="2"/>
      <c r="J1418" s="3"/>
      <c r="K1418" s="3"/>
    </row>
    <row r="1419" spans="2:11" ht="15.75" x14ac:dyDescent="0.25">
      <c r="B1419" s="2"/>
      <c r="C1419" s="2"/>
      <c r="D1419" s="2"/>
      <c r="E1419" s="2"/>
      <c r="F1419" s="2"/>
      <c r="G1419" s="2"/>
      <c r="H1419" s="19"/>
      <c r="I1419" s="2"/>
      <c r="J1419" s="3"/>
      <c r="K1419" s="3"/>
    </row>
    <row r="1420" spans="2:11" ht="15.75" x14ac:dyDescent="0.25">
      <c r="B1420" s="19"/>
      <c r="C1420" s="2"/>
      <c r="D1420" s="2"/>
      <c r="E1420" s="2"/>
      <c r="F1420" s="2"/>
      <c r="G1420" s="2"/>
      <c r="H1420" s="2"/>
      <c r="I1420" s="2"/>
      <c r="J1420" s="3"/>
      <c r="K1420" s="3"/>
    </row>
    <row r="1421" spans="2:11" ht="15.75" x14ac:dyDescent="0.25">
      <c r="B1421" s="20" t="s">
        <v>40</v>
      </c>
      <c r="C1421" s="2"/>
      <c r="D1421" s="2"/>
      <c r="E1421" s="2"/>
      <c r="F1421" s="2"/>
      <c r="G1421" s="2"/>
      <c r="H1421" s="2"/>
      <c r="I1421" s="2"/>
      <c r="J1421" s="3"/>
      <c r="K1421" s="3"/>
    </row>
    <row r="1422" spans="2:11" ht="15.75" x14ac:dyDescent="0.25">
      <c r="B1422" s="2" t="s">
        <v>121</v>
      </c>
      <c r="C1422" s="3"/>
      <c r="D1422" s="3"/>
      <c r="E1422" s="3"/>
      <c r="F1422" s="3"/>
      <c r="G1422" s="3"/>
      <c r="H1422" s="3"/>
      <c r="I1422" s="3"/>
      <c r="J1422" s="3"/>
      <c r="K1422" s="3"/>
    </row>
    <row r="1424" spans="2:11" ht="19.5" x14ac:dyDescent="0.3">
      <c r="B1424" s="60" t="s">
        <v>0</v>
      </c>
      <c r="C1424" s="60"/>
      <c r="D1424" s="60"/>
      <c r="E1424" s="60"/>
      <c r="F1424" s="60"/>
      <c r="G1424" s="60"/>
      <c r="H1424" s="60"/>
      <c r="I1424" s="60"/>
      <c r="J1424" s="3"/>
      <c r="K1424" s="3"/>
    </row>
    <row r="1425" spans="2:11" ht="15.75" x14ac:dyDescent="0.25">
      <c r="B1425" s="12"/>
      <c r="C1425" s="12"/>
      <c r="D1425" s="12"/>
      <c r="E1425" s="12"/>
      <c r="F1425" s="12"/>
      <c r="G1425" s="12"/>
      <c r="H1425" s="12"/>
      <c r="I1425" s="12"/>
      <c r="J1425" s="3"/>
      <c r="K1425" s="3"/>
    </row>
    <row r="1426" spans="2:11" ht="15.75" x14ac:dyDescent="0.25">
      <c r="B1426" s="2"/>
      <c r="C1426" s="2"/>
      <c r="D1426" s="2"/>
      <c r="E1426" s="2"/>
      <c r="F1426" s="2"/>
      <c r="G1426" s="2"/>
      <c r="H1426" s="2"/>
      <c r="I1426" s="2"/>
      <c r="J1426" s="3"/>
      <c r="K1426" s="3"/>
    </row>
    <row r="1427" spans="2:11" ht="15.75" x14ac:dyDescent="0.25">
      <c r="B1427" s="2"/>
      <c r="C1427" s="2"/>
      <c r="D1427" s="2"/>
      <c r="E1427" s="2"/>
      <c r="F1427" s="2"/>
      <c r="G1427" s="2"/>
      <c r="H1427" s="2"/>
      <c r="I1427" s="2"/>
      <c r="J1427" s="3"/>
      <c r="K1427" s="3"/>
    </row>
    <row r="1428" spans="2:11" ht="15.75" x14ac:dyDescent="0.25">
      <c r="B1428" s="2" t="s">
        <v>1</v>
      </c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 x14ac:dyDescent="0.25">
      <c r="B1429" s="2"/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 x14ac:dyDescent="0.25">
      <c r="B1430" s="2"/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 x14ac:dyDescent="0.25">
      <c r="B1431" s="2"/>
      <c r="C1431" s="2" t="s">
        <v>2</v>
      </c>
      <c r="D1431" s="2" t="s">
        <v>3</v>
      </c>
      <c r="E1431" s="24" t="s">
        <v>211</v>
      </c>
      <c r="G1431" s="2"/>
      <c r="H1431" s="2"/>
      <c r="I1431" s="2"/>
      <c r="J1431" s="3"/>
      <c r="K1431" s="3"/>
    </row>
    <row r="1432" spans="2:11" ht="15.75" x14ac:dyDescent="0.25">
      <c r="B1432" s="2"/>
      <c r="C1432" s="2" t="s">
        <v>4</v>
      </c>
      <c r="D1432" s="2" t="s">
        <v>3</v>
      </c>
      <c r="E1432" s="1" t="s">
        <v>212</v>
      </c>
      <c r="F1432" s="5"/>
      <c r="G1432" s="2"/>
      <c r="H1432" s="2"/>
      <c r="I1432" s="2"/>
      <c r="J1432" s="3"/>
      <c r="K1432" s="3"/>
    </row>
    <row r="1433" spans="2:11" ht="15.75" x14ac:dyDescent="0.25">
      <c r="B1433" s="2"/>
      <c r="C1433" s="22" t="s">
        <v>42</v>
      </c>
      <c r="D1433" s="22" t="s">
        <v>3</v>
      </c>
      <c r="E1433" s="23" t="s">
        <v>213</v>
      </c>
      <c r="F1433" s="21"/>
      <c r="G1433" s="2"/>
      <c r="H1433" s="2"/>
      <c r="I1433" s="2"/>
      <c r="J1433" s="3"/>
      <c r="K1433" s="3"/>
    </row>
    <row r="1434" spans="2:11" ht="15.75" x14ac:dyDescent="0.25">
      <c r="B1434" s="2"/>
      <c r="C1434" s="2"/>
      <c r="D1434" s="2"/>
      <c r="E1434" s="1"/>
      <c r="F1434" s="2"/>
      <c r="G1434" s="2"/>
      <c r="H1434" s="2"/>
      <c r="I1434" s="2"/>
      <c r="J1434" s="3"/>
      <c r="K1434" s="3"/>
    </row>
    <row r="1435" spans="2:11" ht="15.75" x14ac:dyDescent="0.25">
      <c r="B1435" s="6" t="s">
        <v>5</v>
      </c>
      <c r="C1435" s="6"/>
      <c r="D1435" s="6"/>
      <c r="E1435" s="6"/>
      <c r="F1435" s="6"/>
      <c r="G1435" s="6"/>
      <c r="H1435" s="6"/>
      <c r="I1435" s="6"/>
      <c r="J1435" s="3"/>
      <c r="K1435" s="3"/>
    </row>
    <row r="1436" spans="2:11" ht="15.75" x14ac:dyDescent="0.25">
      <c r="B1436" s="7">
        <f>I1451+10000000</f>
        <v>30010661</v>
      </c>
      <c r="C1436" s="2" t="s">
        <v>6</v>
      </c>
      <c r="D1436" s="2"/>
      <c r="E1436" s="2"/>
      <c r="F1436" s="8">
        <f>(B1436/H1436)+(B1436*1.2%)</f>
        <v>1193757.4042222223</v>
      </c>
      <c r="G1436" s="4" t="s">
        <v>7</v>
      </c>
      <c r="H1436" s="2">
        <v>36</v>
      </c>
      <c r="I1436" s="2" t="s">
        <v>8</v>
      </c>
      <c r="J1436" s="3"/>
      <c r="K1436" s="3"/>
    </row>
    <row r="1437" spans="2:11" ht="15.75" x14ac:dyDescent="0.25">
      <c r="B1437" s="6" t="s">
        <v>9</v>
      </c>
      <c r="C1437" s="6"/>
      <c r="D1437" s="6"/>
      <c r="E1437" s="6"/>
      <c r="F1437" s="9"/>
      <c r="G1437" s="6"/>
      <c r="H1437" s="6"/>
      <c r="I1437" s="6"/>
      <c r="J1437" s="3"/>
      <c r="K1437" s="3"/>
    </row>
    <row r="1438" spans="2:11" ht="15.75" x14ac:dyDescent="0.25">
      <c r="B1438" s="2"/>
      <c r="C1438" s="2"/>
      <c r="D1438" s="2"/>
      <c r="E1438" s="2"/>
      <c r="F1438" s="2"/>
      <c r="G1438" s="2"/>
      <c r="H1438" s="2"/>
      <c r="I1438" s="2"/>
      <c r="J1438" s="3"/>
      <c r="K1438" s="10" t="s">
        <v>10</v>
      </c>
    </row>
    <row r="1439" spans="2:11" ht="15.75" x14ac:dyDescent="0.25">
      <c r="B1439" s="2"/>
      <c r="C1439" s="13" t="s">
        <v>11</v>
      </c>
      <c r="D1439" s="2" t="s">
        <v>12</v>
      </c>
      <c r="E1439" s="2"/>
      <c r="F1439" s="2"/>
      <c r="G1439" s="2"/>
      <c r="H1439" s="2"/>
      <c r="I1439" s="14">
        <f>19390347</f>
        <v>19390347</v>
      </c>
      <c r="J1439" s="15" t="s">
        <v>13</v>
      </c>
      <c r="K1439" s="3"/>
    </row>
    <row r="1440" spans="2:11" ht="15.75" x14ac:dyDescent="0.25">
      <c r="B1440" s="2"/>
      <c r="C1440" s="13" t="s">
        <v>14</v>
      </c>
      <c r="D1440" s="2" t="s">
        <v>47</v>
      </c>
      <c r="E1440" s="2"/>
      <c r="F1440" s="2"/>
      <c r="G1440" s="2"/>
      <c r="H1440" s="2"/>
      <c r="I1440" s="14">
        <v>0</v>
      </c>
      <c r="J1440" s="15" t="s">
        <v>13</v>
      </c>
      <c r="K1440" s="3"/>
    </row>
    <row r="1441" spans="2:11" ht="15.75" x14ac:dyDescent="0.25">
      <c r="B1441" s="2"/>
      <c r="C1441" s="13" t="s">
        <v>15</v>
      </c>
      <c r="D1441" s="2" t="s">
        <v>16</v>
      </c>
      <c r="E1441" s="2"/>
      <c r="F1441" s="2"/>
      <c r="G1441" s="2"/>
      <c r="H1441" s="2"/>
      <c r="I1441" s="14">
        <v>0</v>
      </c>
      <c r="J1441" s="15" t="s">
        <v>13</v>
      </c>
      <c r="K1441" s="3"/>
    </row>
    <row r="1442" spans="2:11" ht="15.75" x14ac:dyDescent="0.25">
      <c r="B1442" s="2"/>
      <c r="C1442" s="13" t="s">
        <v>17</v>
      </c>
      <c r="D1442" s="2" t="s">
        <v>60</v>
      </c>
      <c r="E1442" s="2"/>
      <c r="F1442" s="2"/>
      <c r="G1442" s="2"/>
      <c r="H1442" s="2"/>
      <c r="I1442" s="14">
        <v>0</v>
      </c>
      <c r="J1442" s="15" t="s">
        <v>13</v>
      </c>
      <c r="K1442" s="3"/>
    </row>
    <row r="1443" spans="2:11" ht="15.75" x14ac:dyDescent="0.25">
      <c r="B1443" s="2"/>
      <c r="C1443" s="13" t="s">
        <v>18</v>
      </c>
      <c r="D1443" s="2" t="s">
        <v>53</v>
      </c>
      <c r="E1443" s="2"/>
      <c r="F1443" s="2"/>
      <c r="G1443" s="2"/>
      <c r="H1443" s="2"/>
      <c r="I1443" s="14">
        <v>0</v>
      </c>
      <c r="J1443" s="15" t="s">
        <v>13</v>
      </c>
      <c r="K1443" s="3"/>
    </row>
    <row r="1444" spans="2:11" ht="15.75" x14ac:dyDescent="0.25">
      <c r="B1444" s="2"/>
      <c r="C1444" s="13" t="s">
        <v>19</v>
      </c>
      <c r="D1444" s="2" t="s">
        <v>54</v>
      </c>
      <c r="E1444" s="2"/>
      <c r="F1444" s="2"/>
      <c r="G1444" s="2"/>
      <c r="H1444" s="2"/>
      <c r="I1444" s="14">
        <v>0</v>
      </c>
      <c r="J1444" s="15" t="s">
        <v>13</v>
      </c>
      <c r="K1444" s="3"/>
    </row>
    <row r="1445" spans="2:11" ht="15.75" x14ac:dyDescent="0.25">
      <c r="B1445" s="2"/>
      <c r="C1445" s="13" t="s">
        <v>20</v>
      </c>
      <c r="D1445" s="2" t="s">
        <v>21</v>
      </c>
      <c r="E1445" s="2"/>
      <c r="F1445" s="2"/>
      <c r="G1445" s="14">
        <f>SUM(I1439:I1442)</f>
        <v>19390347</v>
      </c>
      <c r="H1445" s="2" t="s">
        <v>22</v>
      </c>
      <c r="I1445" s="11">
        <v>484759</v>
      </c>
      <c r="J1445" s="15" t="s">
        <v>13</v>
      </c>
      <c r="K1445" s="3"/>
    </row>
    <row r="1446" spans="2:11" ht="15.75" x14ac:dyDescent="0.25">
      <c r="B1446" s="2"/>
      <c r="C1446" s="13" t="s">
        <v>23</v>
      </c>
      <c r="D1446" s="2" t="s">
        <v>24</v>
      </c>
      <c r="E1446" s="2"/>
      <c r="F1446" s="2"/>
      <c r="G1446" s="14"/>
      <c r="H1446" s="2"/>
      <c r="I1446" s="11">
        <v>135555</v>
      </c>
      <c r="J1446" s="15" t="s">
        <v>13</v>
      </c>
      <c r="K1446" s="3"/>
    </row>
    <row r="1447" spans="2:11" ht="15.75" x14ac:dyDescent="0.25">
      <c r="B1447" s="2"/>
      <c r="C1447" s="13" t="s">
        <v>25</v>
      </c>
      <c r="D1447" s="2" t="s">
        <v>41</v>
      </c>
      <c r="E1447" s="2"/>
      <c r="F1447" s="2"/>
      <c r="G1447" s="14"/>
      <c r="H1447" s="2"/>
      <c r="I1447" s="11">
        <v>0</v>
      </c>
      <c r="J1447" s="15" t="s">
        <v>13</v>
      </c>
      <c r="K1447" s="3"/>
    </row>
    <row r="1448" spans="2:11" ht="15.75" x14ac:dyDescent="0.25">
      <c r="B1448" s="2"/>
      <c r="C1448" s="13" t="s">
        <v>26</v>
      </c>
      <c r="D1448" s="2" t="s">
        <v>27</v>
      </c>
      <c r="E1448" s="2"/>
      <c r="F1448" s="2"/>
      <c r="G1448" s="14"/>
      <c r="H1448" s="2"/>
      <c r="I1448" s="11">
        <v>0</v>
      </c>
      <c r="J1448" s="15" t="s">
        <v>13</v>
      </c>
      <c r="K1448" s="3"/>
    </row>
    <row r="1449" spans="2:11" ht="15.75" x14ac:dyDescent="0.25">
      <c r="B1449" s="2"/>
      <c r="C1449" s="13" t="s">
        <v>28</v>
      </c>
      <c r="D1449" s="2" t="s">
        <v>29</v>
      </c>
      <c r="E1449" s="2"/>
      <c r="F1449" s="2"/>
      <c r="G1449" s="14"/>
      <c r="H1449" s="2"/>
      <c r="I1449" s="11">
        <v>0</v>
      </c>
      <c r="J1449" s="15" t="s">
        <v>13</v>
      </c>
      <c r="K1449" s="3"/>
    </row>
    <row r="1450" spans="2:11" ht="15.75" x14ac:dyDescent="0.25">
      <c r="B1450" s="2"/>
      <c r="C1450" s="13" t="s">
        <v>30</v>
      </c>
      <c r="D1450" s="2" t="s">
        <v>31</v>
      </c>
      <c r="E1450" s="2"/>
      <c r="F1450" s="2"/>
      <c r="G1450" s="14"/>
      <c r="H1450" s="2"/>
      <c r="I1450" s="11">
        <v>0</v>
      </c>
      <c r="J1450" s="15" t="s">
        <v>13</v>
      </c>
      <c r="K1450" s="3"/>
    </row>
    <row r="1451" spans="2:11" ht="15.75" x14ac:dyDescent="0.25">
      <c r="B1451" s="2"/>
      <c r="C1451" s="13" t="s">
        <v>32</v>
      </c>
      <c r="D1451" s="2" t="s">
        <v>33</v>
      </c>
      <c r="E1451" s="2"/>
      <c r="F1451" s="2"/>
      <c r="G1451" s="2"/>
      <c r="H1451" s="2"/>
      <c r="I1451" s="16">
        <f>SUM(I1439:I1450)</f>
        <v>20010661</v>
      </c>
      <c r="J1451" s="15" t="s">
        <v>13</v>
      </c>
      <c r="K1451" s="3"/>
    </row>
    <row r="1452" spans="2:11" ht="15.75" x14ac:dyDescent="0.25">
      <c r="B1452" s="2"/>
      <c r="C1452" s="13" t="s">
        <v>34</v>
      </c>
      <c r="D1452" s="2" t="s">
        <v>35</v>
      </c>
      <c r="E1452" s="2"/>
      <c r="F1452" s="2"/>
      <c r="G1452" s="2"/>
      <c r="H1452" s="2"/>
      <c r="I1452" s="17">
        <f>+B1436-I1451</f>
        <v>10000000</v>
      </c>
      <c r="J1452" s="15" t="s">
        <v>13</v>
      </c>
      <c r="K1452" s="3"/>
    </row>
    <row r="1453" spans="2:11" ht="15.75" x14ac:dyDescent="0.25">
      <c r="B1453" s="2"/>
      <c r="C1453" s="2"/>
      <c r="D1453" s="2" t="s">
        <v>61</v>
      </c>
      <c r="E1453" s="2"/>
      <c r="F1453" s="2"/>
      <c r="G1453" s="2"/>
      <c r="H1453" s="2"/>
      <c r="I1453" s="5"/>
      <c r="J1453" s="3"/>
      <c r="K1453" s="3"/>
    </row>
    <row r="1454" spans="2:11" ht="15.75" x14ac:dyDescent="0.25">
      <c r="B1454" s="2"/>
      <c r="C1454" s="2"/>
      <c r="D1454" s="2" t="s">
        <v>214</v>
      </c>
      <c r="E1454" s="2"/>
      <c r="F1454" s="2"/>
      <c r="G1454" s="2"/>
      <c r="H1454" s="2"/>
      <c r="I1454" s="2"/>
      <c r="J1454" s="3"/>
      <c r="K1454" s="3"/>
    </row>
    <row r="1455" spans="2:11" ht="15.75" x14ac:dyDescent="0.25">
      <c r="B1455" s="2"/>
      <c r="C1455" s="2"/>
      <c r="D1455" s="2"/>
      <c r="E1455" s="2"/>
      <c r="F1455" s="2"/>
      <c r="G1455" s="2"/>
      <c r="H1455" s="2"/>
      <c r="I1455" s="2"/>
      <c r="J1455" s="3"/>
      <c r="K1455" s="3"/>
    </row>
    <row r="1456" spans="2:11" ht="15.75" x14ac:dyDescent="0.25">
      <c r="B1456" s="2" t="s">
        <v>36</v>
      </c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 x14ac:dyDescent="0.25">
      <c r="B1457" s="2" t="s">
        <v>37</v>
      </c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 x14ac:dyDescent="0.2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/>
      <c r="C1461" s="2"/>
      <c r="D1461" s="2"/>
      <c r="E1461" s="2"/>
      <c r="F1461" s="2"/>
      <c r="G1461" s="2"/>
      <c r="H1461" s="2" t="s">
        <v>240</v>
      </c>
      <c r="I1461" s="2"/>
      <c r="J1461" s="3"/>
      <c r="K1461" s="3"/>
    </row>
    <row r="1462" spans="2:11" ht="15.75" x14ac:dyDescent="0.2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 x14ac:dyDescent="0.25">
      <c r="B1463" s="2"/>
      <c r="C1463" s="2"/>
      <c r="D1463" s="2"/>
      <c r="E1463" s="2"/>
      <c r="F1463" s="2"/>
      <c r="G1463" s="2"/>
      <c r="H1463" s="2"/>
      <c r="I1463" s="2"/>
      <c r="J1463" s="3"/>
      <c r="K1463" s="3"/>
    </row>
    <row r="1464" spans="2:11" ht="15.75" x14ac:dyDescent="0.25">
      <c r="B1464" s="2"/>
      <c r="C1464" s="2"/>
      <c r="D1464" s="2"/>
      <c r="E1464" s="2"/>
      <c r="F1464" s="2"/>
      <c r="G1464" s="2"/>
      <c r="H1464" s="2"/>
      <c r="I1464" s="2"/>
      <c r="J1464" s="3"/>
      <c r="K1464" s="3"/>
    </row>
    <row r="1465" spans="2:11" ht="15.75" x14ac:dyDescent="0.25">
      <c r="B1465" s="2"/>
      <c r="C1465" s="2"/>
      <c r="D1465" s="2"/>
      <c r="E1465" s="2"/>
      <c r="F1465" s="2"/>
      <c r="G1465" s="2"/>
      <c r="H1465" s="18" t="s">
        <v>38</v>
      </c>
      <c r="I1465" s="2"/>
      <c r="J1465" s="3"/>
      <c r="K1465" s="3"/>
    </row>
    <row r="1466" spans="2:11" ht="15.75" x14ac:dyDescent="0.25">
      <c r="B1466" s="2"/>
      <c r="C1466" s="2"/>
      <c r="D1466" s="2"/>
      <c r="E1466" s="2"/>
      <c r="F1466" s="2"/>
      <c r="G1466" s="2"/>
      <c r="H1466" s="18">
        <v>6000</v>
      </c>
      <c r="I1466" s="2"/>
      <c r="J1466" s="3"/>
      <c r="K1466" s="3"/>
    </row>
    <row r="1467" spans="2:11" ht="15.75" x14ac:dyDescent="0.25">
      <c r="B1467" s="2"/>
      <c r="C1467" s="2"/>
      <c r="D1467" s="2"/>
      <c r="E1467" s="2"/>
      <c r="F1467" s="2"/>
      <c r="G1467" s="2"/>
      <c r="H1467" s="18"/>
      <c r="I1467" s="2"/>
      <c r="J1467" s="3"/>
      <c r="K1467" s="3"/>
    </row>
    <row r="1468" spans="2:11" ht="15.75" x14ac:dyDescent="0.25">
      <c r="B1468" s="2"/>
      <c r="C1468" s="2"/>
      <c r="D1468" s="2"/>
      <c r="E1468" s="2"/>
      <c r="F1468" s="2"/>
      <c r="G1468" s="2"/>
      <c r="H1468" s="2"/>
      <c r="I1468" s="2"/>
      <c r="J1468" s="3"/>
      <c r="K1468" s="3"/>
    </row>
    <row r="1469" spans="2:11" ht="15.75" x14ac:dyDescent="0.25">
      <c r="B1469" s="2"/>
      <c r="C1469" s="2"/>
      <c r="D1469" s="2"/>
      <c r="E1469" s="2"/>
      <c r="F1469" s="2"/>
      <c r="G1469" s="2"/>
      <c r="H1469" s="25" t="s">
        <v>211</v>
      </c>
      <c r="I1469" s="2"/>
      <c r="J1469" s="3"/>
      <c r="K1469" s="3"/>
    </row>
    <row r="1470" spans="2:11" ht="15.75" x14ac:dyDescent="0.25">
      <c r="B1470" s="2"/>
      <c r="C1470" s="2"/>
      <c r="D1470" s="2"/>
      <c r="E1470" s="2"/>
      <c r="F1470" s="2"/>
      <c r="G1470" s="2"/>
      <c r="H1470" s="19" t="s">
        <v>39</v>
      </c>
      <c r="I1470" s="2"/>
      <c r="J1470" s="3"/>
      <c r="K1470" s="3"/>
    </row>
    <row r="1471" spans="2:11" ht="15.75" x14ac:dyDescent="0.25">
      <c r="B1471" s="2"/>
      <c r="C1471" s="2"/>
      <c r="D1471" s="2"/>
      <c r="E1471" s="2"/>
      <c r="F1471" s="2"/>
      <c r="G1471" s="2"/>
      <c r="H1471" s="19"/>
      <c r="I1471" s="2"/>
      <c r="J1471" s="3"/>
      <c r="K1471" s="3"/>
    </row>
    <row r="1472" spans="2:11" ht="15.75" x14ac:dyDescent="0.25">
      <c r="B1472" s="2"/>
      <c r="C1472" s="2"/>
      <c r="D1472" s="2"/>
      <c r="E1472" s="2"/>
      <c r="F1472" s="2"/>
      <c r="G1472" s="2"/>
      <c r="H1472" s="19"/>
      <c r="I1472" s="2"/>
      <c r="J1472" s="3"/>
      <c r="K1472" s="3"/>
    </row>
    <row r="1473" spans="2:11" ht="15.75" x14ac:dyDescent="0.25">
      <c r="B1473" s="19"/>
      <c r="C1473" s="2"/>
      <c r="D1473" s="2"/>
      <c r="E1473" s="2"/>
      <c r="F1473" s="2"/>
      <c r="G1473" s="2"/>
      <c r="H1473" s="2"/>
      <c r="I1473" s="2"/>
      <c r="J1473" s="3"/>
      <c r="K1473" s="3"/>
    </row>
    <row r="1474" spans="2:11" ht="15.75" x14ac:dyDescent="0.25">
      <c r="B1474" s="20" t="s">
        <v>40</v>
      </c>
      <c r="C1474" s="2"/>
      <c r="D1474" s="2"/>
      <c r="E1474" s="2"/>
      <c r="F1474" s="2"/>
      <c r="G1474" s="2"/>
      <c r="H1474" s="2"/>
      <c r="I1474" s="2"/>
      <c r="J1474" s="3"/>
      <c r="K1474" s="3"/>
    </row>
    <row r="1475" spans="2:11" ht="15.75" x14ac:dyDescent="0.25">
      <c r="B1475" s="2" t="s">
        <v>121</v>
      </c>
      <c r="C1475" s="3"/>
      <c r="D1475" s="3"/>
      <c r="E1475" s="3"/>
      <c r="F1475" s="3"/>
      <c r="G1475" s="3"/>
      <c r="H1475" s="3"/>
      <c r="I1475" s="3"/>
      <c r="J1475" s="3"/>
      <c r="K1475" s="3"/>
    </row>
    <row r="1477" spans="2:11" ht="19.5" x14ac:dyDescent="0.3">
      <c r="B1477" s="60" t="s">
        <v>0</v>
      </c>
      <c r="C1477" s="60"/>
      <c r="D1477" s="60"/>
      <c r="E1477" s="60"/>
      <c r="F1477" s="60"/>
      <c r="G1477" s="60"/>
      <c r="H1477" s="60"/>
      <c r="I1477" s="60"/>
      <c r="J1477" s="3"/>
      <c r="K1477" s="3"/>
    </row>
    <row r="1478" spans="2:11" ht="15.75" x14ac:dyDescent="0.25">
      <c r="B1478" s="12"/>
      <c r="C1478" s="12"/>
      <c r="D1478" s="12"/>
      <c r="E1478" s="12"/>
      <c r="F1478" s="12"/>
      <c r="G1478" s="12"/>
      <c r="H1478" s="12"/>
      <c r="I1478" s="12"/>
      <c r="J1478" s="3"/>
      <c r="K1478" s="3"/>
    </row>
    <row r="1479" spans="2:11" ht="15.75" x14ac:dyDescent="0.25">
      <c r="B1479" s="2"/>
      <c r="C1479" s="2"/>
      <c r="D1479" s="2"/>
      <c r="E1479" s="2"/>
      <c r="F1479" s="2"/>
      <c r="G1479" s="2"/>
      <c r="H1479" s="2"/>
      <c r="I1479" s="2"/>
      <c r="J1479" s="3"/>
      <c r="K1479" s="3"/>
    </row>
    <row r="1480" spans="2:11" ht="15.75" x14ac:dyDescent="0.25">
      <c r="B1480" s="2"/>
      <c r="C1480" s="2"/>
      <c r="D1480" s="2"/>
      <c r="E1480" s="2"/>
      <c r="F1480" s="2"/>
      <c r="G1480" s="2"/>
      <c r="H1480" s="2"/>
      <c r="I1480" s="2"/>
      <c r="J1480" s="3"/>
      <c r="K1480" s="3"/>
    </row>
    <row r="1481" spans="2:11" ht="15.75" x14ac:dyDescent="0.25">
      <c r="B1481" s="2" t="s">
        <v>1</v>
      </c>
      <c r="C1481" s="2"/>
      <c r="D1481" s="2"/>
      <c r="E1481" s="2"/>
      <c r="F1481" s="2"/>
      <c r="G1481" s="2"/>
      <c r="H1481" s="2"/>
      <c r="I1481" s="2"/>
      <c r="J1481" s="3"/>
      <c r="K1481" s="3"/>
    </row>
    <row r="1482" spans="2:11" ht="15.75" x14ac:dyDescent="0.25">
      <c r="B1482" s="2"/>
      <c r="C1482" s="2"/>
      <c r="D1482" s="2"/>
      <c r="E1482" s="2"/>
      <c r="F1482" s="2"/>
      <c r="G1482" s="2"/>
      <c r="H1482" s="2"/>
      <c r="I1482" s="2"/>
      <c r="J1482" s="3"/>
      <c r="K1482" s="3"/>
    </row>
    <row r="1483" spans="2:11" ht="15.75" x14ac:dyDescent="0.25">
      <c r="B1483" s="2"/>
      <c r="C1483" s="2"/>
      <c r="D1483" s="2"/>
      <c r="E1483" s="2"/>
      <c r="F1483" s="2"/>
      <c r="G1483" s="2"/>
      <c r="H1483" s="2"/>
      <c r="I1483" s="2"/>
      <c r="J1483" s="3"/>
      <c r="K1483" s="3"/>
    </row>
    <row r="1484" spans="2:11" ht="15.75" x14ac:dyDescent="0.25">
      <c r="B1484" s="2"/>
      <c r="C1484" s="2" t="s">
        <v>2</v>
      </c>
      <c r="D1484" s="2" t="s">
        <v>3</v>
      </c>
      <c r="E1484" s="24" t="s">
        <v>215</v>
      </c>
      <c r="G1484" s="2"/>
      <c r="H1484" s="2"/>
      <c r="I1484" s="2"/>
      <c r="J1484" s="3"/>
      <c r="K1484" s="3"/>
    </row>
    <row r="1485" spans="2:11" ht="15.75" x14ac:dyDescent="0.25">
      <c r="B1485" s="2"/>
      <c r="C1485" s="2" t="s">
        <v>4</v>
      </c>
      <c r="D1485" s="2" t="s">
        <v>3</v>
      </c>
      <c r="E1485" s="1" t="s">
        <v>216</v>
      </c>
      <c r="F1485" s="5"/>
      <c r="G1485" s="2"/>
      <c r="H1485" s="2"/>
      <c r="I1485" s="2"/>
      <c r="J1485" s="3"/>
      <c r="K1485" s="3"/>
    </row>
    <row r="1486" spans="2:11" ht="15.75" x14ac:dyDescent="0.25">
      <c r="B1486" s="2"/>
      <c r="C1486" s="22" t="s">
        <v>42</v>
      </c>
      <c r="D1486" s="22" t="s">
        <v>3</v>
      </c>
      <c r="E1486" s="23" t="s">
        <v>217</v>
      </c>
      <c r="F1486" s="21"/>
      <c r="G1486" s="2"/>
      <c r="H1486" s="2"/>
      <c r="I1486" s="2"/>
      <c r="J1486" s="3"/>
      <c r="K1486" s="3"/>
    </row>
    <row r="1487" spans="2:11" ht="15.75" x14ac:dyDescent="0.25">
      <c r="B1487" s="2"/>
      <c r="C1487" s="2"/>
      <c r="D1487" s="2"/>
      <c r="E1487" s="1"/>
      <c r="F1487" s="2"/>
      <c r="G1487" s="2"/>
      <c r="H1487" s="2"/>
      <c r="I1487" s="2"/>
      <c r="J1487" s="3"/>
      <c r="K1487" s="3"/>
    </row>
    <row r="1488" spans="2:11" ht="15.75" x14ac:dyDescent="0.25">
      <c r="B1488" s="6" t="s">
        <v>5</v>
      </c>
      <c r="C1488" s="6"/>
      <c r="D1488" s="6"/>
      <c r="E1488" s="6"/>
      <c r="F1488" s="6"/>
      <c r="G1488" s="6"/>
      <c r="H1488" s="6"/>
      <c r="I1488" s="6"/>
      <c r="J1488" s="3"/>
      <c r="K1488" s="3"/>
    </row>
    <row r="1489" spans="2:11" ht="15.75" x14ac:dyDescent="0.25">
      <c r="B1489" s="7">
        <f>95000000</f>
        <v>95000000</v>
      </c>
      <c r="C1489" s="2" t="s">
        <v>104</v>
      </c>
      <c r="D1489" s="2"/>
      <c r="E1489" s="2"/>
      <c r="F1489" s="8"/>
      <c r="G1489" s="4"/>
      <c r="H1489" s="2"/>
      <c r="I1489" s="2"/>
      <c r="J1489" s="3"/>
      <c r="K1489" s="3"/>
    </row>
    <row r="1490" spans="2:11" ht="15.75" x14ac:dyDescent="0.25">
      <c r="B1490" s="2" t="s">
        <v>354</v>
      </c>
      <c r="C1490" s="2"/>
      <c r="D1490" s="2"/>
      <c r="E1490" s="2"/>
      <c r="F1490" s="26"/>
      <c r="G1490" s="6"/>
      <c r="H1490" s="6"/>
      <c r="I1490" s="6"/>
      <c r="J1490" s="3"/>
      <c r="K1490" s="3"/>
    </row>
    <row r="1491" spans="2:11" ht="15.75" x14ac:dyDescent="0.25">
      <c r="B1491" s="2"/>
      <c r="C1491" s="2"/>
      <c r="D1491" s="2"/>
      <c r="E1491" s="2"/>
      <c r="F1491" s="2"/>
      <c r="G1491" s="2"/>
      <c r="H1491" s="2"/>
      <c r="I1491" s="2"/>
      <c r="J1491" s="3"/>
      <c r="K1491" s="10" t="s">
        <v>10</v>
      </c>
    </row>
    <row r="1492" spans="2:11" ht="15.75" x14ac:dyDescent="0.25">
      <c r="B1492" s="2"/>
      <c r="C1492" s="13" t="s">
        <v>11</v>
      </c>
      <c r="D1492" s="2" t="s">
        <v>12</v>
      </c>
      <c r="E1492" s="2"/>
      <c r="F1492" s="2"/>
      <c r="G1492" s="2"/>
      <c r="H1492" s="2"/>
      <c r="I1492" s="14">
        <v>0</v>
      </c>
      <c r="J1492" s="15" t="s">
        <v>13</v>
      </c>
      <c r="K1492" s="3"/>
    </row>
    <row r="1493" spans="2:11" ht="15.75" x14ac:dyDescent="0.25">
      <c r="B1493" s="2"/>
      <c r="C1493" s="13" t="s">
        <v>14</v>
      </c>
      <c r="D1493" s="2" t="s">
        <v>145</v>
      </c>
      <c r="E1493" s="2"/>
      <c r="F1493" s="2"/>
      <c r="G1493" s="2"/>
      <c r="H1493" s="2"/>
      <c r="I1493" s="14">
        <v>0</v>
      </c>
      <c r="J1493" s="15" t="s">
        <v>13</v>
      </c>
      <c r="K1493" s="3"/>
    </row>
    <row r="1494" spans="2:11" ht="15.75" x14ac:dyDescent="0.25">
      <c r="B1494" s="2"/>
      <c r="C1494" s="13" t="s">
        <v>15</v>
      </c>
      <c r="D1494" s="2" t="s">
        <v>16</v>
      </c>
      <c r="E1494" s="2"/>
      <c r="F1494" s="2"/>
      <c r="G1494" s="2"/>
      <c r="H1494" s="2"/>
      <c r="I1494" s="14">
        <f>37920000-520000</f>
        <v>37400000</v>
      </c>
      <c r="J1494" s="15" t="s">
        <v>13</v>
      </c>
      <c r="K1494" s="3"/>
    </row>
    <row r="1495" spans="2:11" ht="15.75" x14ac:dyDescent="0.25">
      <c r="B1495" s="2"/>
      <c r="C1495" s="13" t="s">
        <v>17</v>
      </c>
      <c r="D1495" s="2" t="s">
        <v>144</v>
      </c>
      <c r="E1495" s="2"/>
      <c r="F1495" s="2"/>
      <c r="G1495" s="2"/>
      <c r="H1495" s="2"/>
      <c r="I1495" s="14">
        <v>0</v>
      </c>
      <c r="J1495" s="15" t="s">
        <v>13</v>
      </c>
      <c r="K1495" s="3"/>
    </row>
    <row r="1496" spans="2:11" ht="15.75" x14ac:dyDescent="0.25">
      <c r="B1496" s="2"/>
      <c r="C1496" s="13" t="s">
        <v>18</v>
      </c>
      <c r="D1496" s="2" t="s">
        <v>143</v>
      </c>
      <c r="E1496" s="2"/>
      <c r="F1496" s="2"/>
      <c r="G1496" s="2"/>
      <c r="H1496" s="2"/>
      <c r="I1496" s="14">
        <v>0</v>
      </c>
      <c r="J1496" s="15" t="s">
        <v>13</v>
      </c>
      <c r="K1496" s="3"/>
    </row>
    <row r="1497" spans="2:11" ht="15.75" x14ac:dyDescent="0.25">
      <c r="B1497" s="2"/>
      <c r="C1497" s="13" t="s">
        <v>19</v>
      </c>
      <c r="D1497" s="2" t="s">
        <v>142</v>
      </c>
      <c r="E1497" s="2"/>
      <c r="F1497" s="2"/>
      <c r="G1497" s="2"/>
      <c r="H1497" s="2"/>
      <c r="I1497" s="14">
        <v>0</v>
      </c>
      <c r="J1497" s="15" t="s">
        <v>13</v>
      </c>
      <c r="K1497" s="3"/>
    </row>
    <row r="1498" spans="2:11" ht="15.75" x14ac:dyDescent="0.25">
      <c r="B1498" s="2"/>
      <c r="C1498" s="13" t="s">
        <v>20</v>
      </c>
      <c r="D1498" s="2" t="s">
        <v>21</v>
      </c>
      <c r="E1498" s="2"/>
      <c r="F1498" s="2"/>
      <c r="G1498" s="14">
        <f>SUM(I1492:I1494)</f>
        <v>37400000</v>
      </c>
      <c r="H1498" s="2" t="s">
        <v>22</v>
      </c>
      <c r="I1498" s="11">
        <v>935000</v>
      </c>
      <c r="J1498" s="15" t="s">
        <v>13</v>
      </c>
      <c r="K1498" s="3"/>
    </row>
    <row r="1499" spans="2:11" ht="15.75" x14ac:dyDescent="0.25">
      <c r="B1499" s="2"/>
      <c r="C1499" s="13" t="s">
        <v>23</v>
      </c>
      <c r="D1499" s="2" t="s">
        <v>24</v>
      </c>
      <c r="E1499" s="2"/>
      <c r="F1499" s="2"/>
      <c r="G1499" s="14"/>
      <c r="H1499" s="2"/>
      <c r="I1499" s="11">
        <v>0</v>
      </c>
      <c r="J1499" s="15" t="s">
        <v>13</v>
      </c>
    </row>
    <row r="1500" spans="2:11" ht="15.75" x14ac:dyDescent="0.25">
      <c r="B1500" s="2"/>
      <c r="C1500" s="13" t="s">
        <v>25</v>
      </c>
      <c r="D1500" s="2" t="s">
        <v>41</v>
      </c>
      <c r="E1500" s="2"/>
      <c r="F1500" s="2"/>
      <c r="G1500" s="14"/>
      <c r="H1500" s="2"/>
      <c r="I1500" s="11">
        <v>0</v>
      </c>
      <c r="J1500" s="15" t="s">
        <v>13</v>
      </c>
      <c r="K1500" s="3"/>
    </row>
    <row r="1501" spans="2:11" ht="15.75" x14ac:dyDescent="0.25">
      <c r="B1501" s="2"/>
      <c r="C1501" s="13" t="s">
        <v>26</v>
      </c>
      <c r="D1501" s="2" t="s">
        <v>27</v>
      </c>
      <c r="E1501" s="2"/>
      <c r="F1501" s="2"/>
      <c r="G1501" s="14"/>
      <c r="H1501" s="2"/>
      <c r="I1501" s="11">
        <v>0</v>
      </c>
      <c r="J1501" s="15" t="s">
        <v>13</v>
      </c>
      <c r="K1501" s="3"/>
    </row>
    <row r="1502" spans="2:11" ht="15.75" x14ac:dyDescent="0.25">
      <c r="B1502" s="2"/>
      <c r="C1502" s="13" t="s">
        <v>28</v>
      </c>
      <c r="D1502" s="2" t="s">
        <v>29</v>
      </c>
      <c r="E1502" s="2"/>
      <c r="F1502" s="2"/>
      <c r="G1502" s="14"/>
      <c r="H1502" s="2"/>
      <c r="I1502" s="11">
        <v>576000</v>
      </c>
      <c r="J1502" s="15" t="s">
        <v>13</v>
      </c>
      <c r="K1502" s="3"/>
    </row>
    <row r="1503" spans="2:11" ht="15.75" x14ac:dyDescent="0.25">
      <c r="B1503" s="2"/>
      <c r="C1503" s="13" t="s">
        <v>30</v>
      </c>
      <c r="D1503" s="2" t="s">
        <v>31</v>
      </c>
      <c r="E1503" s="2"/>
      <c r="F1503" s="2"/>
      <c r="G1503" s="14"/>
      <c r="H1503" s="2"/>
      <c r="I1503" s="11">
        <v>200000</v>
      </c>
      <c r="J1503" s="15" t="s">
        <v>13</v>
      </c>
      <c r="K1503" s="3"/>
    </row>
    <row r="1504" spans="2:11" ht="15.75" x14ac:dyDescent="0.25">
      <c r="B1504" s="2"/>
      <c r="C1504" s="13" t="s">
        <v>32</v>
      </c>
      <c r="D1504" s="2" t="s">
        <v>33</v>
      </c>
      <c r="E1504" s="2"/>
      <c r="F1504" s="2"/>
      <c r="G1504" s="2"/>
      <c r="H1504" s="2"/>
      <c r="I1504" s="16">
        <f>SUM(I1492:I1503)</f>
        <v>39111000</v>
      </c>
      <c r="J1504" s="15" t="s">
        <v>13</v>
      </c>
      <c r="K1504" s="3"/>
    </row>
    <row r="1505" spans="2:11" ht="15.75" x14ac:dyDescent="0.25">
      <c r="B1505" s="2"/>
      <c r="C1505" s="13" t="s">
        <v>34</v>
      </c>
      <c r="D1505" s="2" t="s">
        <v>35</v>
      </c>
      <c r="E1505" s="2"/>
      <c r="F1505" s="2"/>
      <c r="G1505" s="2"/>
      <c r="H1505" s="2"/>
      <c r="I1505" s="17">
        <f>+B1489-I1504</f>
        <v>55889000</v>
      </c>
      <c r="J1505" s="15" t="s">
        <v>13</v>
      </c>
      <c r="K1505" s="3"/>
    </row>
    <row r="1506" spans="2:11" ht="15.75" x14ac:dyDescent="0.25">
      <c r="B1506" s="2"/>
      <c r="C1506" s="2"/>
      <c r="D1506" s="2" t="s">
        <v>93</v>
      </c>
      <c r="E1506" s="2"/>
      <c r="F1506" s="2"/>
      <c r="G1506" s="2"/>
      <c r="H1506" s="2"/>
      <c r="I1506" s="5"/>
      <c r="J1506" s="3"/>
      <c r="K1506" s="3"/>
    </row>
    <row r="1507" spans="2:11" ht="15.75" x14ac:dyDescent="0.25">
      <c r="B1507" s="2"/>
      <c r="C1507" s="2"/>
      <c r="D1507" s="2" t="s">
        <v>218</v>
      </c>
      <c r="E1507" s="2"/>
      <c r="F1507" s="2"/>
      <c r="G1507" s="2"/>
      <c r="H1507" s="2"/>
      <c r="I1507" s="2"/>
      <c r="J1507" s="3"/>
      <c r="K1507" s="3"/>
    </row>
    <row r="1508" spans="2:11" ht="15.75" x14ac:dyDescent="0.25">
      <c r="B1508" s="2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 x14ac:dyDescent="0.25">
      <c r="B1509" s="2" t="s">
        <v>36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 t="s">
        <v>37</v>
      </c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 x14ac:dyDescent="0.25">
      <c r="B1511" s="2"/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 x14ac:dyDescent="0.25">
      <c r="B1512" s="2" t="s">
        <v>221</v>
      </c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 x14ac:dyDescent="0.25">
      <c r="B1513" s="4" t="s">
        <v>219</v>
      </c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 x14ac:dyDescent="0.25">
      <c r="B1514" s="4" t="s">
        <v>46</v>
      </c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4" t="s">
        <v>220</v>
      </c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/>
      <c r="C1516" s="2"/>
      <c r="D1516" s="2"/>
      <c r="E1516" s="2"/>
      <c r="F1516" s="2"/>
      <c r="G1516" s="2"/>
      <c r="H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/>
      <c r="D1519" s="2"/>
      <c r="E1519" s="2"/>
      <c r="F1519" s="2"/>
      <c r="G1519" s="2"/>
      <c r="H1519" s="2" t="s">
        <v>347</v>
      </c>
      <c r="I1519" s="2"/>
      <c r="J1519" s="3"/>
      <c r="K1519" s="3"/>
    </row>
    <row r="1520" spans="2:11" ht="15.75" x14ac:dyDescent="0.25">
      <c r="B1520" s="2"/>
      <c r="C1520" s="2"/>
      <c r="D1520" s="2"/>
      <c r="E1520" s="2"/>
      <c r="F1520" s="2"/>
      <c r="G1520" s="2"/>
      <c r="H1520" s="2"/>
      <c r="I1520" s="2"/>
      <c r="J1520" s="3"/>
      <c r="K1520" s="3"/>
    </row>
    <row r="1521" spans="2:11" ht="15.75" x14ac:dyDescent="0.25">
      <c r="B1521" s="2"/>
      <c r="C1521" s="2"/>
      <c r="D1521" s="2"/>
      <c r="E1521" s="2"/>
      <c r="F1521" s="2"/>
      <c r="G1521" s="2"/>
      <c r="H1521" s="2"/>
      <c r="I1521" s="2"/>
      <c r="J1521" s="3"/>
      <c r="K1521" s="3"/>
    </row>
    <row r="1522" spans="2:11" ht="15.75" x14ac:dyDescent="0.25">
      <c r="B1522" s="2"/>
      <c r="C1522" s="2"/>
      <c r="D1522" s="2"/>
      <c r="E1522" s="2"/>
      <c r="F1522" s="2"/>
      <c r="G1522" s="2"/>
      <c r="H1522" s="2"/>
      <c r="I1522" s="2"/>
      <c r="J1522" s="3"/>
      <c r="K1522" s="3"/>
    </row>
    <row r="1523" spans="2:11" ht="15.75" x14ac:dyDescent="0.25">
      <c r="B1523" s="2"/>
      <c r="C1523" s="2"/>
      <c r="D1523" s="2"/>
      <c r="E1523" s="2"/>
      <c r="F1523" s="2"/>
      <c r="G1523" s="2"/>
      <c r="H1523" s="18" t="s">
        <v>38</v>
      </c>
      <c r="I1523" s="2"/>
      <c r="J1523" s="3"/>
      <c r="K1523" s="3"/>
    </row>
    <row r="1524" spans="2:11" ht="15.75" x14ac:dyDescent="0.25">
      <c r="B1524" s="2"/>
      <c r="C1524" s="2"/>
      <c r="D1524" s="2"/>
      <c r="E1524" s="2"/>
      <c r="F1524" s="2"/>
      <c r="G1524" s="2"/>
      <c r="H1524" s="18">
        <v>6000</v>
      </c>
      <c r="I1524" s="2"/>
      <c r="J1524" s="3"/>
      <c r="K1524" s="3"/>
    </row>
    <row r="1525" spans="2:11" ht="15.75" x14ac:dyDescent="0.25">
      <c r="B1525" s="2"/>
      <c r="C1525" s="2"/>
      <c r="D1525" s="2"/>
      <c r="E1525" s="2"/>
      <c r="F1525" s="2"/>
      <c r="G1525" s="2"/>
      <c r="H1525" s="18"/>
      <c r="I1525" s="2"/>
      <c r="J1525" s="3"/>
      <c r="K1525" s="3"/>
    </row>
    <row r="1526" spans="2:11" ht="15.75" x14ac:dyDescent="0.25">
      <c r="B1526" s="2"/>
      <c r="C1526" s="2"/>
      <c r="D1526" s="2"/>
      <c r="E1526" s="2"/>
      <c r="F1526" s="2"/>
      <c r="G1526" s="2"/>
      <c r="H1526" s="2"/>
      <c r="I1526" s="2"/>
      <c r="J1526" s="3"/>
      <c r="K1526" s="3"/>
    </row>
    <row r="1527" spans="2:11" ht="15.75" x14ac:dyDescent="0.25">
      <c r="B1527" s="2"/>
      <c r="C1527" s="2"/>
      <c r="D1527" s="2"/>
      <c r="E1527" s="2"/>
      <c r="F1527" s="2"/>
      <c r="G1527" s="2"/>
      <c r="H1527" s="25" t="s">
        <v>215</v>
      </c>
      <c r="I1527" s="2"/>
      <c r="J1527" s="3"/>
      <c r="K1527" s="3"/>
    </row>
    <row r="1528" spans="2:11" ht="15.75" x14ac:dyDescent="0.25">
      <c r="B1528" s="2"/>
      <c r="C1528" s="2"/>
      <c r="D1528" s="2"/>
      <c r="E1528" s="2"/>
      <c r="F1528" s="2"/>
      <c r="G1528" s="2"/>
      <c r="H1528" s="19" t="s">
        <v>39</v>
      </c>
      <c r="I1528" s="2"/>
      <c r="J1528" s="3"/>
      <c r="K1528" s="3"/>
    </row>
    <row r="1529" spans="2:11" ht="15.75" x14ac:dyDescent="0.25">
      <c r="B1529" s="2"/>
      <c r="C1529" s="2"/>
      <c r="D1529" s="2"/>
      <c r="E1529" s="2"/>
      <c r="F1529" s="2"/>
      <c r="G1529" s="2"/>
      <c r="H1529" s="19"/>
      <c r="I1529" s="2"/>
      <c r="J1529" s="3"/>
      <c r="K1529" s="3"/>
    </row>
    <row r="1530" spans="2:11" ht="15.75" x14ac:dyDescent="0.25">
      <c r="B1530" s="2"/>
      <c r="C1530" s="2"/>
      <c r="D1530" s="2"/>
      <c r="E1530" s="2"/>
      <c r="F1530" s="2"/>
      <c r="G1530" s="2"/>
      <c r="H1530" s="19"/>
      <c r="I1530" s="2"/>
      <c r="J1530" s="3"/>
      <c r="K1530" s="3"/>
    </row>
    <row r="1531" spans="2:11" ht="15.75" x14ac:dyDescent="0.25">
      <c r="B1531" s="19"/>
      <c r="C1531" s="2"/>
      <c r="D1531" s="2"/>
      <c r="E1531" s="2"/>
      <c r="F1531" s="2"/>
      <c r="G1531" s="2"/>
      <c r="H1531" s="2"/>
      <c r="I1531" s="2"/>
      <c r="J1531" s="3"/>
      <c r="K1531" s="3"/>
    </row>
    <row r="1532" spans="2:11" ht="15.75" x14ac:dyDescent="0.25">
      <c r="B1532" s="20" t="s">
        <v>40</v>
      </c>
      <c r="C1532" s="2"/>
      <c r="D1532" s="2"/>
      <c r="E1532" s="2"/>
      <c r="F1532" s="2"/>
      <c r="G1532" s="2"/>
      <c r="H1532" s="2"/>
      <c r="I1532" s="2"/>
      <c r="J1532" s="3"/>
      <c r="K1532" s="3"/>
    </row>
    <row r="1533" spans="2:11" ht="15.75" x14ac:dyDescent="0.25">
      <c r="B1533" s="2" t="s">
        <v>307</v>
      </c>
      <c r="C1533" s="3"/>
      <c r="D1533" s="3"/>
      <c r="E1533" s="3"/>
      <c r="F1533" s="3"/>
      <c r="G1533" s="3"/>
      <c r="H1533" s="3"/>
      <c r="I1533" s="3"/>
      <c r="J1533" s="3"/>
      <c r="K1533" s="3"/>
    </row>
    <row r="1535" spans="2:11" ht="19.5" x14ac:dyDescent="0.3">
      <c r="B1535" s="60" t="s">
        <v>0</v>
      </c>
      <c r="C1535" s="60"/>
      <c r="D1535" s="60"/>
      <c r="E1535" s="60"/>
      <c r="F1535" s="60"/>
      <c r="G1535" s="60"/>
      <c r="H1535" s="60"/>
      <c r="I1535" s="60"/>
      <c r="J1535" s="3"/>
      <c r="K1535" s="3"/>
    </row>
    <row r="1536" spans="2:11" ht="15.75" x14ac:dyDescent="0.25">
      <c r="B1536" s="12"/>
      <c r="C1536" s="12"/>
      <c r="D1536" s="12"/>
      <c r="E1536" s="12"/>
      <c r="F1536" s="12"/>
      <c r="G1536" s="12"/>
      <c r="H1536" s="12"/>
      <c r="I1536" s="12"/>
      <c r="J1536" s="3"/>
      <c r="K1536" s="3"/>
    </row>
    <row r="1537" spans="2:11" ht="15.75" x14ac:dyDescent="0.25">
      <c r="B1537" s="2"/>
      <c r="C1537" s="2"/>
      <c r="D1537" s="2"/>
      <c r="E1537" s="2"/>
      <c r="F1537" s="2"/>
      <c r="G1537" s="2"/>
      <c r="H1537" s="2"/>
      <c r="I1537" s="2"/>
      <c r="J1537" s="3"/>
      <c r="K1537" s="3"/>
    </row>
    <row r="1538" spans="2:11" ht="15.75" x14ac:dyDescent="0.25">
      <c r="B1538" s="2"/>
      <c r="C1538" s="2"/>
      <c r="D1538" s="2"/>
      <c r="E1538" s="2"/>
      <c r="F1538" s="2"/>
      <c r="G1538" s="2"/>
      <c r="H1538" s="2"/>
      <c r="I1538" s="2"/>
      <c r="J1538" s="3"/>
      <c r="K1538" s="3"/>
    </row>
    <row r="1539" spans="2:11" ht="15.75" x14ac:dyDescent="0.25">
      <c r="B1539" s="2" t="s">
        <v>1</v>
      </c>
      <c r="C1539" s="2"/>
      <c r="D1539" s="2"/>
      <c r="E1539" s="2"/>
      <c r="F1539" s="2"/>
      <c r="G1539" s="2"/>
      <c r="H1539" s="2"/>
      <c r="I1539" s="2"/>
      <c r="J1539" s="3"/>
      <c r="K1539" s="3"/>
    </row>
    <row r="1540" spans="2:11" ht="15.75" x14ac:dyDescent="0.25">
      <c r="B1540" s="2"/>
      <c r="C1540" s="2"/>
      <c r="D1540" s="2"/>
      <c r="E1540" s="2"/>
      <c r="F1540" s="2"/>
      <c r="G1540" s="2"/>
      <c r="H1540" s="2"/>
      <c r="I1540" s="2"/>
      <c r="J1540" s="3"/>
      <c r="K1540" s="3"/>
    </row>
    <row r="1541" spans="2:11" ht="15.75" x14ac:dyDescent="0.25">
      <c r="B1541" s="2"/>
      <c r="C1541" s="2"/>
      <c r="D1541" s="2"/>
      <c r="E1541" s="2"/>
      <c r="F1541" s="2"/>
      <c r="G1541" s="2"/>
      <c r="H1541" s="2"/>
      <c r="I1541" s="2"/>
      <c r="J1541" s="3"/>
      <c r="K1541" s="3"/>
    </row>
    <row r="1542" spans="2:11" ht="15.75" x14ac:dyDescent="0.25">
      <c r="B1542" s="2"/>
      <c r="C1542" s="2" t="s">
        <v>2</v>
      </c>
      <c r="D1542" s="2" t="s">
        <v>3</v>
      </c>
      <c r="E1542" s="24" t="s">
        <v>222</v>
      </c>
      <c r="G1542" s="2"/>
      <c r="H1542" s="2"/>
      <c r="I1542" s="2"/>
      <c r="J1542" s="3"/>
      <c r="K1542" s="3"/>
    </row>
    <row r="1543" spans="2:11" ht="15.75" x14ac:dyDescent="0.25">
      <c r="B1543" s="2"/>
      <c r="C1543" s="2" t="s">
        <v>4</v>
      </c>
      <c r="D1543" s="2" t="s">
        <v>3</v>
      </c>
      <c r="E1543" s="1" t="s">
        <v>223</v>
      </c>
      <c r="F1543" s="5"/>
      <c r="G1543" s="2"/>
      <c r="H1543" s="2"/>
      <c r="I1543" s="2"/>
      <c r="J1543" s="3"/>
      <c r="K1543" s="3"/>
    </row>
    <row r="1544" spans="2:11" ht="15.75" x14ac:dyDescent="0.25">
      <c r="B1544" s="2"/>
      <c r="C1544" s="22" t="s">
        <v>42</v>
      </c>
      <c r="D1544" s="22" t="s">
        <v>3</v>
      </c>
      <c r="E1544" s="23" t="s">
        <v>224</v>
      </c>
      <c r="F1544" s="21"/>
      <c r="G1544" s="2"/>
      <c r="H1544" s="2"/>
      <c r="I1544" s="2"/>
      <c r="J1544" s="3"/>
      <c r="K1544" s="3"/>
    </row>
    <row r="1545" spans="2:11" ht="15.75" x14ac:dyDescent="0.25">
      <c r="B1545" s="2"/>
      <c r="C1545" s="2"/>
      <c r="D1545" s="2"/>
      <c r="E1545" s="1"/>
      <c r="F1545" s="2"/>
      <c r="G1545" s="2"/>
      <c r="H1545" s="2"/>
      <c r="I1545" s="2"/>
      <c r="J1545" s="3"/>
      <c r="K1545" s="3"/>
    </row>
    <row r="1546" spans="2:11" ht="15.75" x14ac:dyDescent="0.25">
      <c r="B1546" s="6" t="s">
        <v>5</v>
      </c>
      <c r="C1546" s="6"/>
      <c r="D1546" s="6"/>
      <c r="E1546" s="6"/>
      <c r="F1546" s="6"/>
      <c r="G1546" s="6"/>
      <c r="H1546" s="6"/>
      <c r="I1546" s="6"/>
      <c r="J1546" s="3"/>
      <c r="K1546" s="3"/>
    </row>
    <row r="1547" spans="2:11" ht="15.75" x14ac:dyDescent="0.25">
      <c r="B1547" s="7">
        <f>I1562+50645500</f>
        <v>94116207</v>
      </c>
      <c r="C1547" s="2" t="s">
        <v>104</v>
      </c>
      <c r="D1547" s="2"/>
      <c r="E1547" s="2"/>
      <c r="F1547" s="8"/>
      <c r="G1547" s="4"/>
      <c r="H1547" s="2"/>
      <c r="I1547" s="2"/>
      <c r="J1547" s="3"/>
      <c r="K1547" s="3"/>
    </row>
    <row r="1548" spans="2:11" ht="15.75" x14ac:dyDescent="0.25">
      <c r="B1548" s="2" t="s">
        <v>356</v>
      </c>
      <c r="C1548" s="2"/>
      <c r="D1548" s="2"/>
      <c r="E1548" s="2"/>
      <c r="F1548" s="26"/>
      <c r="G1548" s="6"/>
      <c r="H1548" s="6"/>
      <c r="I1548" s="6"/>
      <c r="J1548" s="3"/>
      <c r="K1548" s="3"/>
    </row>
    <row r="1549" spans="2:11" ht="15.75" x14ac:dyDescent="0.25">
      <c r="B1549" s="2"/>
      <c r="C1549" s="2"/>
      <c r="D1549" s="2"/>
      <c r="E1549" s="2"/>
      <c r="F1549" s="2"/>
      <c r="G1549" s="2"/>
      <c r="H1549" s="2"/>
      <c r="I1549" s="2"/>
      <c r="J1549" s="3"/>
      <c r="K1549" s="10" t="s">
        <v>10</v>
      </c>
    </row>
    <row r="1550" spans="2:11" ht="15.75" x14ac:dyDescent="0.25">
      <c r="B1550" s="2"/>
      <c r="C1550" s="13" t="s">
        <v>11</v>
      </c>
      <c r="D1550" s="2" t="s">
        <v>12</v>
      </c>
      <c r="E1550" s="2"/>
      <c r="F1550" s="2"/>
      <c r="G1550" s="2"/>
      <c r="H1550" s="2"/>
      <c r="I1550" s="14">
        <v>0</v>
      </c>
      <c r="J1550" s="15" t="s">
        <v>13</v>
      </c>
      <c r="K1550" s="3"/>
    </row>
    <row r="1551" spans="2:11" ht="15.75" x14ac:dyDescent="0.25">
      <c r="B1551" s="2"/>
      <c r="C1551" s="13" t="s">
        <v>14</v>
      </c>
      <c r="D1551" s="2" t="s">
        <v>145</v>
      </c>
      <c r="E1551" s="2"/>
      <c r="F1551" s="2"/>
      <c r="G1551" s="2"/>
      <c r="H1551" s="2"/>
      <c r="I1551" s="14">
        <v>0</v>
      </c>
      <c r="J1551" s="15" t="s">
        <v>13</v>
      </c>
      <c r="K1551" s="3"/>
    </row>
    <row r="1552" spans="2:11" ht="15.75" x14ac:dyDescent="0.25">
      <c r="B1552" s="2"/>
      <c r="C1552" s="13" t="s">
        <v>15</v>
      </c>
      <c r="D1552" s="2" t="s">
        <v>16</v>
      </c>
      <c r="E1552" s="2"/>
      <c r="F1552" s="2"/>
      <c r="G1552" s="2"/>
      <c r="H1552" s="2"/>
      <c r="I1552" s="14">
        <f>42169070-447849</f>
        <v>41721221</v>
      </c>
      <c r="J1552" s="15" t="s">
        <v>13</v>
      </c>
      <c r="K1552" s="3"/>
    </row>
    <row r="1553" spans="2:11" ht="15.75" x14ac:dyDescent="0.25">
      <c r="B1553" s="2"/>
      <c r="C1553" s="13" t="s">
        <v>17</v>
      </c>
      <c r="D1553" s="2" t="s">
        <v>144</v>
      </c>
      <c r="E1553" s="2"/>
      <c r="F1553" s="2"/>
      <c r="G1553" s="2"/>
      <c r="H1553" s="2"/>
      <c r="I1553" s="14">
        <v>0</v>
      </c>
      <c r="J1553" s="15" t="s">
        <v>13</v>
      </c>
      <c r="K1553" s="3"/>
    </row>
    <row r="1554" spans="2:11" ht="15.75" x14ac:dyDescent="0.25">
      <c r="B1554" s="2"/>
      <c r="C1554" s="13" t="s">
        <v>18</v>
      </c>
      <c r="D1554" s="2" t="s">
        <v>143</v>
      </c>
      <c r="E1554" s="2"/>
      <c r="F1554" s="2"/>
      <c r="G1554" s="2"/>
      <c r="H1554" s="2"/>
      <c r="I1554" s="14">
        <v>0</v>
      </c>
      <c r="J1554" s="15" t="s">
        <v>13</v>
      </c>
      <c r="K1554" s="3"/>
    </row>
    <row r="1555" spans="2:11" ht="15.75" x14ac:dyDescent="0.25">
      <c r="B1555" s="2"/>
      <c r="C1555" s="13" t="s">
        <v>19</v>
      </c>
      <c r="D1555" s="2" t="s">
        <v>142</v>
      </c>
      <c r="E1555" s="2"/>
      <c r="F1555" s="2"/>
      <c r="G1555" s="2"/>
      <c r="H1555" s="2"/>
      <c r="I1555" s="14">
        <v>0</v>
      </c>
      <c r="J1555" s="15" t="s">
        <v>13</v>
      </c>
      <c r="K1555" s="3"/>
    </row>
    <row r="1556" spans="2:11" ht="15.75" x14ac:dyDescent="0.25">
      <c r="B1556" s="2"/>
      <c r="C1556" s="13" t="s">
        <v>20</v>
      </c>
      <c r="D1556" s="2" t="s">
        <v>21</v>
      </c>
      <c r="E1556" s="2"/>
      <c r="F1556" s="2"/>
      <c r="G1556" s="14">
        <f>SUM(I1550:I1552)</f>
        <v>41721221</v>
      </c>
      <c r="H1556" s="2" t="s">
        <v>22</v>
      </c>
      <c r="I1556" s="11">
        <v>1043031</v>
      </c>
      <c r="J1556" s="15" t="s">
        <v>13</v>
      </c>
      <c r="K1556" s="3"/>
    </row>
    <row r="1557" spans="2:11" ht="15.75" x14ac:dyDescent="0.25">
      <c r="B1557" s="2"/>
      <c r="C1557" s="13" t="s">
        <v>23</v>
      </c>
      <c r="D1557" s="2" t="s">
        <v>24</v>
      </c>
      <c r="E1557" s="2"/>
      <c r="F1557" s="2"/>
      <c r="G1557" s="14"/>
      <c r="H1557" s="2"/>
      <c r="I1557" s="11">
        <v>0</v>
      </c>
      <c r="J1557" s="15" t="s">
        <v>13</v>
      </c>
    </row>
    <row r="1558" spans="2:11" ht="15.75" x14ac:dyDescent="0.25">
      <c r="B1558" s="2"/>
      <c r="C1558" s="13" t="s">
        <v>25</v>
      </c>
      <c r="D1558" s="2" t="s">
        <v>41</v>
      </c>
      <c r="E1558" s="2"/>
      <c r="F1558" s="2"/>
      <c r="G1558" s="14"/>
      <c r="H1558" s="2"/>
      <c r="I1558" s="11">
        <v>0</v>
      </c>
      <c r="J1558" s="15" t="s">
        <v>13</v>
      </c>
      <c r="K1558" s="3"/>
    </row>
    <row r="1559" spans="2:11" ht="15.75" x14ac:dyDescent="0.25">
      <c r="B1559" s="2"/>
      <c r="C1559" s="13" t="s">
        <v>26</v>
      </c>
      <c r="D1559" s="2" t="s">
        <v>27</v>
      </c>
      <c r="E1559" s="2"/>
      <c r="F1559" s="2"/>
      <c r="G1559" s="14"/>
      <c r="H1559" s="2"/>
      <c r="I1559" s="11">
        <v>0</v>
      </c>
      <c r="J1559" s="15" t="s">
        <v>13</v>
      </c>
      <c r="K1559" s="3"/>
    </row>
    <row r="1560" spans="2:11" ht="15.75" x14ac:dyDescent="0.25">
      <c r="B1560" s="2"/>
      <c r="C1560" s="13" t="s">
        <v>28</v>
      </c>
      <c r="D1560" s="2" t="s">
        <v>29</v>
      </c>
      <c r="E1560" s="2"/>
      <c r="F1560" s="2"/>
      <c r="G1560" s="14"/>
      <c r="H1560" s="2"/>
      <c r="I1560" s="11">
        <v>506455</v>
      </c>
      <c r="J1560" s="15" t="s">
        <v>13</v>
      </c>
      <c r="K1560" s="3"/>
    </row>
    <row r="1561" spans="2:11" ht="15.75" x14ac:dyDescent="0.25">
      <c r="B1561" s="2"/>
      <c r="C1561" s="13" t="s">
        <v>30</v>
      </c>
      <c r="D1561" s="2" t="s">
        <v>31</v>
      </c>
      <c r="E1561" s="2"/>
      <c r="F1561" s="2"/>
      <c r="G1561" s="14"/>
      <c r="H1561" s="2"/>
      <c r="I1561" s="11">
        <v>200000</v>
      </c>
      <c r="J1561" s="15" t="s">
        <v>13</v>
      </c>
      <c r="K1561" s="3"/>
    </row>
    <row r="1562" spans="2:11" ht="15.75" x14ac:dyDescent="0.25">
      <c r="B1562" s="2"/>
      <c r="C1562" s="13" t="s">
        <v>32</v>
      </c>
      <c r="D1562" s="2" t="s">
        <v>33</v>
      </c>
      <c r="E1562" s="2"/>
      <c r="F1562" s="2"/>
      <c r="G1562" s="2"/>
      <c r="H1562" s="2"/>
      <c r="I1562" s="16">
        <f>SUM(I1550:I1561)</f>
        <v>43470707</v>
      </c>
      <c r="J1562" s="15" t="s">
        <v>13</v>
      </c>
      <c r="K1562" s="3"/>
    </row>
    <row r="1563" spans="2:11" ht="15.75" x14ac:dyDescent="0.25">
      <c r="B1563" s="2"/>
      <c r="C1563" s="13" t="s">
        <v>34</v>
      </c>
      <c r="D1563" s="2" t="s">
        <v>35</v>
      </c>
      <c r="E1563" s="2"/>
      <c r="F1563" s="2"/>
      <c r="G1563" s="2"/>
      <c r="H1563" s="2"/>
      <c r="I1563" s="17">
        <f>+B1547-I1562</f>
        <v>50645500</v>
      </c>
      <c r="J1563" s="15" t="s">
        <v>13</v>
      </c>
      <c r="K1563" s="3"/>
    </row>
    <row r="1564" spans="2:11" ht="15.75" x14ac:dyDescent="0.25">
      <c r="B1564" s="2"/>
      <c r="C1564" s="2"/>
      <c r="D1564" s="2" t="s">
        <v>355</v>
      </c>
      <c r="E1564" s="2"/>
      <c r="F1564" s="2"/>
      <c r="G1564" s="2"/>
      <c r="H1564" s="2"/>
      <c r="I1564" s="5"/>
      <c r="J1564" s="3"/>
      <c r="K1564" s="3"/>
    </row>
    <row r="1565" spans="2:11" ht="15.75" x14ac:dyDescent="0.25">
      <c r="B1565" s="2"/>
      <c r="C1565" s="2"/>
      <c r="D1565" s="2" t="s">
        <v>225</v>
      </c>
      <c r="E1565" s="2"/>
      <c r="F1565" s="2"/>
      <c r="G1565" s="2"/>
      <c r="H1565" s="2"/>
      <c r="I1565" s="2"/>
      <c r="J1565" s="3"/>
      <c r="K1565" s="3"/>
    </row>
    <row r="1566" spans="2:11" ht="15.75" x14ac:dyDescent="0.25">
      <c r="B1566" s="2"/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 x14ac:dyDescent="0.25">
      <c r="B1567" s="2" t="s">
        <v>36</v>
      </c>
      <c r="C1567" s="2"/>
      <c r="D1567" s="2"/>
      <c r="E1567" s="2"/>
      <c r="F1567" s="2"/>
      <c r="G1567" s="2"/>
      <c r="H1567" s="2"/>
      <c r="I1567" s="2"/>
      <c r="J1567" s="3"/>
      <c r="K1567" s="3"/>
    </row>
    <row r="1568" spans="2:11" ht="15.75" x14ac:dyDescent="0.25">
      <c r="B1568" s="2" t="s">
        <v>37</v>
      </c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 x14ac:dyDescent="0.25">
      <c r="B1570" s="2" t="s">
        <v>116</v>
      </c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 x14ac:dyDescent="0.25">
      <c r="B1571" s="4" t="s">
        <v>45</v>
      </c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4" t="s">
        <v>46</v>
      </c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4" t="s">
        <v>109</v>
      </c>
      <c r="C1573" s="2"/>
      <c r="D1573" s="2"/>
      <c r="E1573" s="2"/>
      <c r="F1573" s="2"/>
      <c r="G1573" s="2"/>
      <c r="H1573" s="2"/>
      <c r="I1573" s="2"/>
      <c r="J1573" s="3"/>
      <c r="K1573" s="3"/>
    </row>
    <row r="1574" spans="2:11" ht="15.75" x14ac:dyDescent="0.25">
      <c r="B1574" s="2"/>
      <c r="C1574" s="2"/>
      <c r="D1574" s="2"/>
      <c r="E1574" s="2"/>
      <c r="F1574" s="2"/>
      <c r="G1574" s="2"/>
      <c r="H1574" s="2"/>
      <c r="J1574" s="3"/>
      <c r="K1574" s="3"/>
    </row>
    <row r="1575" spans="2:11" ht="15.75" x14ac:dyDescent="0.25">
      <c r="B1575" s="2"/>
      <c r="C1575" s="2"/>
      <c r="D1575" s="2"/>
      <c r="E1575" s="2"/>
      <c r="F1575" s="2"/>
      <c r="G1575" s="2"/>
      <c r="H1575" s="2"/>
      <c r="I1575" s="2"/>
      <c r="J1575" s="3"/>
      <c r="K1575" s="3"/>
    </row>
    <row r="1576" spans="2:11" ht="15.75" x14ac:dyDescent="0.25">
      <c r="B1576" s="2"/>
      <c r="C1576" s="2"/>
      <c r="D1576" s="2"/>
      <c r="E1576" s="2"/>
      <c r="F1576" s="2"/>
      <c r="G1576" s="2"/>
      <c r="H1576" s="2"/>
      <c r="I1576" s="2"/>
      <c r="J1576" s="3"/>
      <c r="K1576" s="3"/>
    </row>
    <row r="1577" spans="2:11" ht="15.75" x14ac:dyDescent="0.25">
      <c r="B1577" s="2"/>
      <c r="C1577" s="2"/>
      <c r="D1577" s="2"/>
      <c r="E1577" s="2"/>
      <c r="F1577" s="2"/>
      <c r="G1577" s="2"/>
      <c r="H1577" s="2" t="s">
        <v>347</v>
      </c>
      <c r="I1577" s="2"/>
      <c r="J1577" s="3"/>
      <c r="K1577" s="3"/>
    </row>
    <row r="1578" spans="2:11" ht="15.75" x14ac:dyDescent="0.25">
      <c r="B1578" s="2"/>
      <c r="C1578" s="2"/>
      <c r="D1578" s="2"/>
      <c r="E1578" s="2"/>
      <c r="F1578" s="2"/>
      <c r="G1578" s="2"/>
      <c r="H1578" s="2"/>
      <c r="I1578" s="2"/>
      <c r="J1578" s="3"/>
      <c r="K1578" s="3"/>
    </row>
    <row r="1579" spans="2:11" ht="15.75" x14ac:dyDescent="0.25">
      <c r="B1579" s="2"/>
      <c r="C1579" s="2"/>
      <c r="D1579" s="2"/>
      <c r="E1579" s="2"/>
      <c r="F1579" s="2"/>
      <c r="G1579" s="2"/>
      <c r="H1579" s="2"/>
      <c r="I1579" s="2"/>
      <c r="J1579" s="3"/>
      <c r="K1579" s="3"/>
    </row>
    <row r="1580" spans="2:11" ht="15.75" x14ac:dyDescent="0.25">
      <c r="B1580" s="2"/>
      <c r="C1580" s="2"/>
      <c r="D1580" s="2"/>
      <c r="E1580" s="2"/>
      <c r="F1580" s="2"/>
      <c r="G1580" s="2"/>
      <c r="H1580" s="2"/>
      <c r="I1580" s="2"/>
      <c r="J1580" s="3"/>
      <c r="K1580" s="3"/>
    </row>
    <row r="1581" spans="2:11" ht="15.75" x14ac:dyDescent="0.25">
      <c r="B1581" s="2"/>
      <c r="C1581" s="2"/>
      <c r="D1581" s="2"/>
      <c r="E1581" s="2"/>
      <c r="F1581" s="2"/>
      <c r="G1581" s="2"/>
      <c r="H1581" s="18" t="s">
        <v>38</v>
      </c>
      <c r="I1581" s="2"/>
      <c r="J1581" s="3"/>
      <c r="K1581" s="3"/>
    </row>
    <row r="1582" spans="2:11" ht="15.75" x14ac:dyDescent="0.25">
      <c r="B1582" s="2"/>
      <c r="C1582" s="2"/>
      <c r="D1582" s="2"/>
      <c r="E1582" s="2"/>
      <c r="F1582" s="2"/>
      <c r="G1582" s="2"/>
      <c r="H1582" s="18">
        <v>6000</v>
      </c>
      <c r="I1582" s="2"/>
      <c r="J1582" s="3"/>
      <c r="K1582" s="3"/>
    </row>
    <row r="1583" spans="2:11" ht="15.75" x14ac:dyDescent="0.25">
      <c r="B1583" s="2"/>
      <c r="C1583" s="2"/>
      <c r="D1583" s="2"/>
      <c r="E1583" s="2"/>
      <c r="F1583" s="2"/>
      <c r="G1583" s="2"/>
      <c r="H1583" s="18"/>
      <c r="I1583" s="2"/>
      <c r="J1583" s="3"/>
      <c r="K1583" s="3"/>
    </row>
    <row r="1584" spans="2:11" ht="15.75" x14ac:dyDescent="0.25">
      <c r="B1584" s="2"/>
      <c r="C1584" s="2"/>
      <c r="D1584" s="2"/>
      <c r="E1584" s="2"/>
      <c r="F1584" s="2"/>
      <c r="G1584" s="2"/>
      <c r="H1584" s="2"/>
      <c r="I1584" s="2"/>
      <c r="J1584" s="3"/>
      <c r="K1584" s="3"/>
    </row>
    <row r="1585" spans="2:12" ht="15.75" x14ac:dyDescent="0.25">
      <c r="B1585" s="2"/>
      <c r="C1585" s="2"/>
      <c r="D1585" s="2"/>
      <c r="E1585" s="2"/>
      <c r="F1585" s="2"/>
      <c r="G1585" s="2"/>
      <c r="H1585" s="25" t="s">
        <v>222</v>
      </c>
      <c r="I1585" s="2"/>
      <c r="J1585" s="3"/>
      <c r="K1585" s="3"/>
    </row>
    <row r="1586" spans="2:12" ht="15.75" x14ac:dyDescent="0.25">
      <c r="B1586" s="2"/>
      <c r="C1586" s="2"/>
      <c r="D1586" s="2"/>
      <c r="E1586" s="2"/>
      <c r="F1586" s="2"/>
      <c r="G1586" s="2"/>
      <c r="H1586" s="19" t="s">
        <v>39</v>
      </c>
      <c r="I1586" s="2"/>
      <c r="J1586" s="3"/>
      <c r="K1586" s="3"/>
    </row>
    <row r="1587" spans="2:12" ht="15.75" x14ac:dyDescent="0.25">
      <c r="B1587" s="2"/>
      <c r="C1587" s="2"/>
      <c r="D1587" s="2"/>
      <c r="E1587" s="2"/>
      <c r="F1587" s="2"/>
      <c r="G1587" s="2"/>
      <c r="H1587" s="19"/>
      <c r="I1587" s="2"/>
      <c r="J1587" s="3"/>
      <c r="K1587" s="3"/>
    </row>
    <row r="1588" spans="2:12" ht="15.75" x14ac:dyDescent="0.25">
      <c r="B1588" s="2"/>
      <c r="C1588" s="2"/>
      <c r="D1588" s="2"/>
      <c r="E1588" s="2"/>
      <c r="F1588" s="2"/>
      <c r="G1588" s="2"/>
      <c r="H1588" s="19"/>
      <c r="I1588" s="2"/>
      <c r="J1588" s="3"/>
      <c r="K1588" s="3"/>
    </row>
    <row r="1589" spans="2:12" ht="15.75" x14ac:dyDescent="0.25">
      <c r="B1589" s="19"/>
      <c r="C1589" s="2"/>
      <c r="D1589" s="2"/>
      <c r="E1589" s="2"/>
      <c r="F1589" s="2"/>
      <c r="G1589" s="2"/>
      <c r="H1589" s="2"/>
      <c r="I1589" s="2"/>
      <c r="J1589" s="3"/>
      <c r="K1589" s="3"/>
    </row>
    <row r="1590" spans="2:12" ht="15.75" x14ac:dyDescent="0.25">
      <c r="B1590" s="20" t="s">
        <v>40</v>
      </c>
      <c r="C1590" s="2"/>
      <c r="D1590" s="2"/>
      <c r="E1590" s="2"/>
      <c r="F1590" s="2"/>
      <c r="G1590" s="2"/>
      <c r="H1590" s="2"/>
      <c r="I1590" s="2"/>
      <c r="J1590" s="3"/>
      <c r="K1590" s="3"/>
    </row>
    <row r="1591" spans="2:12" ht="15.75" x14ac:dyDescent="0.25">
      <c r="B1591" s="2" t="s">
        <v>307</v>
      </c>
      <c r="C1591" s="3"/>
      <c r="D1591" s="3"/>
      <c r="E1591" s="3"/>
      <c r="F1591" s="3"/>
      <c r="G1591" s="3"/>
      <c r="H1591" s="3"/>
      <c r="I1591" s="3"/>
      <c r="J1591" s="3"/>
      <c r="K1591" s="3"/>
    </row>
    <row r="1593" spans="2:12" ht="19.5" x14ac:dyDescent="0.3">
      <c r="B1593" s="60" t="s">
        <v>0</v>
      </c>
      <c r="C1593" s="60"/>
      <c r="D1593" s="60"/>
      <c r="E1593" s="60"/>
      <c r="F1593" s="60"/>
      <c r="G1593" s="60"/>
      <c r="H1593" s="60"/>
      <c r="I1593" s="60"/>
      <c r="J1593" s="3"/>
      <c r="K1593" s="3"/>
    </row>
    <row r="1594" spans="2:12" ht="15.75" x14ac:dyDescent="0.25">
      <c r="B1594" s="12"/>
      <c r="C1594" s="12"/>
      <c r="D1594" s="12"/>
      <c r="E1594" s="12"/>
      <c r="F1594" s="12"/>
      <c r="G1594" s="12"/>
      <c r="H1594" s="12"/>
      <c r="I1594" s="12"/>
      <c r="J1594" s="3"/>
      <c r="K1594" s="3"/>
    </row>
    <row r="1595" spans="2:12" ht="15.75" x14ac:dyDescent="0.25">
      <c r="B1595" s="2"/>
      <c r="C1595" s="2"/>
      <c r="D1595" s="2"/>
      <c r="E1595" s="2"/>
      <c r="F1595" s="2"/>
      <c r="G1595" s="2"/>
      <c r="H1595" s="2"/>
      <c r="I1595" s="2"/>
      <c r="J1595" s="3"/>
      <c r="K1595" s="3"/>
    </row>
    <row r="1596" spans="2:12" ht="15.75" x14ac:dyDescent="0.25">
      <c r="B1596" s="2"/>
      <c r="C1596" s="2"/>
      <c r="D1596" s="2"/>
      <c r="E1596" s="2"/>
      <c r="F1596" s="2"/>
      <c r="G1596" s="2"/>
      <c r="H1596" s="2"/>
      <c r="I1596" s="2"/>
      <c r="J1596" s="3"/>
      <c r="K1596" s="3"/>
    </row>
    <row r="1597" spans="2:12" ht="15.75" x14ac:dyDescent="0.25">
      <c r="B1597" s="2" t="s">
        <v>1</v>
      </c>
      <c r="C1597" s="2"/>
      <c r="D1597" s="2"/>
      <c r="E1597" s="2"/>
      <c r="F1597" s="2"/>
      <c r="G1597" s="2"/>
      <c r="H1597" s="2"/>
      <c r="I1597" s="2"/>
      <c r="J1597" s="3"/>
      <c r="K1597" s="3"/>
      <c r="L1597" s="28" t="s">
        <v>269</v>
      </c>
    </row>
    <row r="1598" spans="2:12" ht="15.75" x14ac:dyDescent="0.25">
      <c r="B1598" s="2"/>
      <c r="C1598" s="2"/>
      <c r="D1598" s="2"/>
      <c r="E1598" s="2"/>
      <c r="F1598" s="2"/>
      <c r="G1598" s="2"/>
      <c r="H1598" s="2"/>
      <c r="I1598" s="2"/>
      <c r="J1598" s="3"/>
      <c r="K1598" s="3"/>
    </row>
    <row r="1599" spans="2:12" ht="15.75" x14ac:dyDescent="0.25">
      <c r="B1599" s="2"/>
      <c r="C1599" s="2"/>
      <c r="D1599" s="2"/>
      <c r="E1599" s="2"/>
      <c r="F1599" s="2"/>
      <c r="G1599" s="2"/>
      <c r="H1599" s="2"/>
      <c r="I1599" s="2"/>
      <c r="J1599" s="3"/>
      <c r="K1599" s="3"/>
    </row>
    <row r="1600" spans="2:12" ht="15.75" x14ac:dyDescent="0.25">
      <c r="B1600" s="2"/>
      <c r="C1600" s="2" t="s">
        <v>2</v>
      </c>
      <c r="D1600" s="2" t="s">
        <v>3</v>
      </c>
      <c r="E1600" s="24" t="s">
        <v>227</v>
      </c>
      <c r="G1600" s="2"/>
      <c r="H1600" s="2"/>
      <c r="I1600" s="2"/>
      <c r="J1600" s="3"/>
      <c r="K1600" s="3"/>
    </row>
    <row r="1601" spans="2:11" ht="15.75" x14ac:dyDescent="0.25">
      <c r="B1601" s="2"/>
      <c r="C1601" s="2" t="s">
        <v>4</v>
      </c>
      <c r="D1601" s="2" t="s">
        <v>3</v>
      </c>
      <c r="E1601" s="1" t="s">
        <v>228</v>
      </c>
      <c r="F1601" s="5"/>
      <c r="G1601" s="2"/>
      <c r="H1601" s="2"/>
      <c r="I1601" s="2"/>
      <c r="J1601" s="3"/>
      <c r="K1601" s="3"/>
    </row>
    <row r="1602" spans="2:11" ht="15.75" x14ac:dyDescent="0.25">
      <c r="B1602" s="2"/>
      <c r="C1602" s="22" t="s">
        <v>42</v>
      </c>
      <c r="D1602" s="22" t="s">
        <v>3</v>
      </c>
      <c r="E1602" s="23" t="s">
        <v>229</v>
      </c>
      <c r="F1602" s="21"/>
      <c r="G1602" s="2"/>
      <c r="H1602" s="2"/>
      <c r="I1602" s="2"/>
      <c r="J1602" s="3"/>
      <c r="K1602" s="3"/>
    </row>
    <row r="1603" spans="2:11" ht="15.75" x14ac:dyDescent="0.25">
      <c r="B1603" s="2"/>
      <c r="C1603" s="2"/>
      <c r="D1603" s="2"/>
      <c r="E1603" s="1"/>
      <c r="F1603" s="2"/>
      <c r="G1603" s="2"/>
      <c r="H1603" s="2"/>
      <c r="I1603" s="2"/>
      <c r="J1603" s="3"/>
      <c r="K1603" s="3"/>
    </row>
    <row r="1604" spans="2:11" ht="15.75" x14ac:dyDescent="0.25">
      <c r="B1604" s="6" t="s">
        <v>5</v>
      </c>
      <c r="C1604" s="6"/>
      <c r="D1604" s="6"/>
      <c r="E1604" s="6"/>
      <c r="F1604" s="6"/>
      <c r="G1604" s="6"/>
      <c r="H1604" s="6"/>
      <c r="I1604" s="6"/>
      <c r="J1604" s="3"/>
      <c r="K1604" s="3"/>
    </row>
    <row r="1605" spans="2:11" ht="15.75" x14ac:dyDescent="0.25">
      <c r="B1605" s="7">
        <f>64000000+10000000</f>
        <v>74000000</v>
      </c>
      <c r="C1605" s="2" t="s">
        <v>272</v>
      </c>
      <c r="D1605" s="2"/>
      <c r="E1605" s="2"/>
      <c r="F1605" s="8"/>
      <c r="G1605" s="4"/>
      <c r="H1605" s="2"/>
      <c r="I1605" s="2"/>
      <c r="J1605" s="3"/>
      <c r="K1605" s="3"/>
    </row>
    <row r="1606" spans="2:11" ht="15.75" x14ac:dyDescent="0.25">
      <c r="B1606" s="2" t="s">
        <v>105</v>
      </c>
      <c r="C1606" s="2"/>
      <c r="D1606" s="2"/>
      <c r="E1606" s="2"/>
      <c r="F1606" s="26"/>
      <c r="G1606" s="6"/>
      <c r="H1606" s="6"/>
      <c r="I1606" s="6"/>
      <c r="J1606" s="3"/>
      <c r="K1606" s="3"/>
    </row>
    <row r="1607" spans="2:11" ht="15.75" x14ac:dyDescent="0.25">
      <c r="B1607" s="2"/>
      <c r="C1607" s="2"/>
      <c r="D1607" s="2"/>
      <c r="E1607" s="2"/>
      <c r="F1607" s="2"/>
      <c r="G1607" s="2"/>
      <c r="H1607" s="2"/>
      <c r="I1607" s="2"/>
      <c r="J1607" s="3"/>
      <c r="K1607" s="10" t="s">
        <v>10</v>
      </c>
    </row>
    <row r="1608" spans="2:11" ht="15.75" x14ac:dyDescent="0.25">
      <c r="B1608" s="2"/>
      <c r="C1608" s="13" t="s">
        <v>11</v>
      </c>
      <c r="D1608" s="2" t="s">
        <v>12</v>
      </c>
      <c r="E1608" s="2"/>
      <c r="F1608" s="2"/>
      <c r="G1608" s="2"/>
      <c r="H1608" s="2"/>
      <c r="I1608" s="14">
        <v>0</v>
      </c>
      <c r="J1608" s="15" t="s">
        <v>13</v>
      </c>
      <c r="K1608" s="3"/>
    </row>
    <row r="1609" spans="2:11" ht="15.75" x14ac:dyDescent="0.25">
      <c r="B1609" s="2"/>
      <c r="C1609" s="13" t="s">
        <v>14</v>
      </c>
      <c r="D1609" s="2" t="s">
        <v>145</v>
      </c>
      <c r="E1609" s="2"/>
      <c r="F1609" s="2"/>
      <c r="G1609" s="2"/>
      <c r="H1609" s="2"/>
      <c r="I1609" s="14">
        <v>0</v>
      </c>
      <c r="J1609" s="15" t="s">
        <v>13</v>
      </c>
      <c r="K1609" s="3"/>
    </row>
    <row r="1610" spans="2:11" ht="15.75" x14ac:dyDescent="0.25">
      <c r="B1610" s="2"/>
      <c r="C1610" s="13" t="s">
        <v>15</v>
      </c>
      <c r="D1610" s="2" t="s">
        <v>16</v>
      </c>
      <c r="E1610" s="2"/>
      <c r="F1610" s="2"/>
      <c r="G1610" s="2"/>
      <c r="H1610" s="2"/>
      <c r="I1610" s="14">
        <v>0</v>
      </c>
      <c r="J1610" s="15" t="s">
        <v>13</v>
      </c>
      <c r="K1610" s="3"/>
    </row>
    <row r="1611" spans="2:11" ht="15.75" x14ac:dyDescent="0.25">
      <c r="B1611" s="2"/>
      <c r="C1611" s="13" t="s">
        <v>17</v>
      </c>
      <c r="D1611" s="2" t="s">
        <v>144</v>
      </c>
      <c r="E1611" s="2"/>
      <c r="F1611" s="2"/>
      <c r="G1611" s="2"/>
      <c r="H1611" s="2"/>
      <c r="I1611" s="14">
        <v>0</v>
      </c>
      <c r="J1611" s="15" t="s">
        <v>13</v>
      </c>
      <c r="K1611" s="3"/>
    </row>
    <row r="1612" spans="2:11" ht="15.75" x14ac:dyDescent="0.25">
      <c r="B1612" s="2"/>
      <c r="C1612" s="13" t="s">
        <v>18</v>
      </c>
      <c r="D1612" s="2" t="s">
        <v>143</v>
      </c>
      <c r="E1612" s="2"/>
      <c r="F1612" s="2"/>
      <c r="G1612" s="2"/>
      <c r="H1612" s="2"/>
      <c r="I1612" s="14">
        <v>0</v>
      </c>
      <c r="J1612" s="15" t="s">
        <v>13</v>
      </c>
      <c r="K1612" s="3"/>
    </row>
    <row r="1613" spans="2:11" ht="15.75" x14ac:dyDescent="0.25">
      <c r="B1613" s="2"/>
      <c r="C1613" s="13" t="s">
        <v>19</v>
      </c>
      <c r="D1613" s="2" t="s">
        <v>142</v>
      </c>
      <c r="E1613" s="2"/>
      <c r="F1613" s="2"/>
      <c r="G1613" s="2"/>
      <c r="H1613" s="2"/>
      <c r="I1613" s="14">
        <v>0</v>
      </c>
      <c r="J1613" s="15" t="s">
        <v>13</v>
      </c>
      <c r="K1613" s="3"/>
    </row>
    <row r="1614" spans="2:11" ht="15.75" x14ac:dyDescent="0.25">
      <c r="B1614" s="2"/>
      <c r="C1614" s="13" t="s">
        <v>20</v>
      </c>
      <c r="D1614" s="2" t="s">
        <v>21</v>
      </c>
      <c r="E1614" s="2"/>
      <c r="F1614" s="2"/>
      <c r="G1614" s="14">
        <f>SUM(I1608:I1610)</f>
        <v>0</v>
      </c>
      <c r="H1614" s="2" t="s">
        <v>22</v>
      </c>
      <c r="I1614" s="11">
        <v>0</v>
      </c>
      <c r="J1614" s="15" t="s">
        <v>13</v>
      </c>
      <c r="K1614" s="3"/>
    </row>
    <row r="1615" spans="2:11" ht="15.75" x14ac:dyDescent="0.25">
      <c r="B1615" s="2"/>
      <c r="C1615" s="13" t="s">
        <v>23</v>
      </c>
      <c r="D1615" s="2" t="s">
        <v>24</v>
      </c>
      <c r="E1615" s="2"/>
      <c r="F1615" s="2"/>
      <c r="G1615" s="14"/>
      <c r="H1615" s="2"/>
      <c r="I1615" s="11">
        <v>0</v>
      </c>
      <c r="J1615" s="15" t="s">
        <v>13</v>
      </c>
    </row>
    <row r="1616" spans="2:11" ht="15.75" x14ac:dyDescent="0.25">
      <c r="B1616" s="2"/>
      <c r="C1616" s="13" t="s">
        <v>25</v>
      </c>
      <c r="D1616" s="2" t="s">
        <v>41</v>
      </c>
      <c r="E1616" s="2"/>
      <c r="F1616" s="2"/>
      <c r="G1616" s="14"/>
      <c r="H1616" s="2"/>
      <c r="I1616" s="11">
        <v>0</v>
      </c>
      <c r="J1616" s="15" t="s">
        <v>13</v>
      </c>
      <c r="K1616" s="3"/>
    </row>
    <row r="1617" spans="2:11" ht="15.75" x14ac:dyDescent="0.25">
      <c r="B1617" s="2"/>
      <c r="C1617" s="13" t="s">
        <v>26</v>
      </c>
      <c r="D1617" s="2" t="s">
        <v>27</v>
      </c>
      <c r="E1617" s="2"/>
      <c r="F1617" s="2"/>
      <c r="G1617" s="14"/>
      <c r="H1617" s="2"/>
      <c r="I1617" s="11">
        <v>0</v>
      </c>
      <c r="J1617" s="15" t="s">
        <v>13</v>
      </c>
      <c r="K1617" s="3"/>
    </row>
    <row r="1618" spans="2:11" ht="15.75" x14ac:dyDescent="0.25">
      <c r="B1618" s="2"/>
      <c r="C1618" s="13" t="s">
        <v>28</v>
      </c>
      <c r="D1618" s="2" t="s">
        <v>29</v>
      </c>
      <c r="E1618" s="2"/>
      <c r="F1618" s="2"/>
      <c r="G1618" s="14"/>
      <c r="H1618" s="2"/>
      <c r="I1618" s="11">
        <v>0</v>
      </c>
      <c r="J1618" s="15" t="s">
        <v>13</v>
      </c>
      <c r="K1618" s="3"/>
    </row>
    <row r="1619" spans="2:11" ht="15.75" x14ac:dyDescent="0.25">
      <c r="B1619" s="2"/>
      <c r="C1619" s="13" t="s">
        <v>30</v>
      </c>
      <c r="D1619" s="2" t="s">
        <v>31</v>
      </c>
      <c r="E1619" s="2"/>
      <c r="F1619" s="2"/>
      <c r="G1619" s="14"/>
      <c r="H1619" s="2"/>
      <c r="I1619" s="11">
        <v>200000</v>
      </c>
      <c r="J1619" s="15" t="s">
        <v>13</v>
      </c>
      <c r="K1619" s="3"/>
    </row>
    <row r="1620" spans="2:11" ht="15.75" x14ac:dyDescent="0.25">
      <c r="B1620" s="2"/>
      <c r="C1620" s="13" t="s">
        <v>32</v>
      </c>
      <c r="D1620" s="2" t="s">
        <v>33</v>
      </c>
      <c r="E1620" s="2"/>
      <c r="F1620" s="2"/>
      <c r="G1620" s="2"/>
      <c r="H1620" s="2"/>
      <c r="I1620" s="16">
        <f>SUM(I1608:I1619)</f>
        <v>200000</v>
      </c>
      <c r="J1620" s="15" t="s">
        <v>13</v>
      </c>
      <c r="K1620" s="3"/>
    </row>
    <row r="1621" spans="2:11" ht="15.75" x14ac:dyDescent="0.25">
      <c r="B1621" s="2"/>
      <c r="C1621" s="13" t="s">
        <v>34</v>
      </c>
      <c r="D1621" s="2" t="s">
        <v>35</v>
      </c>
      <c r="E1621" s="2"/>
      <c r="F1621" s="2"/>
      <c r="G1621" s="2"/>
      <c r="H1621" s="2"/>
      <c r="I1621" s="17">
        <f>+B1605-I1620</f>
        <v>73800000</v>
      </c>
      <c r="J1621" s="15" t="s">
        <v>13</v>
      </c>
      <c r="K1621" s="3"/>
    </row>
    <row r="1622" spans="2:11" ht="15.75" x14ac:dyDescent="0.25">
      <c r="B1622" s="2"/>
      <c r="C1622" s="2"/>
      <c r="D1622" s="2" t="s">
        <v>230</v>
      </c>
      <c r="E1622" s="2"/>
      <c r="F1622" s="2"/>
      <c r="G1622" s="2"/>
      <c r="H1622" s="2"/>
      <c r="I1622" s="5"/>
      <c r="J1622" s="3"/>
      <c r="K1622" s="3"/>
    </row>
    <row r="1623" spans="2:11" ht="15.75" x14ac:dyDescent="0.25">
      <c r="B1623" s="2"/>
      <c r="C1623" s="2"/>
      <c r="D1623" s="2" t="s">
        <v>231</v>
      </c>
      <c r="E1623" s="2"/>
      <c r="F1623" s="2"/>
      <c r="G1623" s="2"/>
      <c r="H1623" s="2"/>
      <c r="I1623" s="2"/>
      <c r="J1623" s="3"/>
      <c r="K1623" s="3"/>
    </row>
    <row r="1624" spans="2:11" ht="15.75" x14ac:dyDescent="0.2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 x14ac:dyDescent="0.25">
      <c r="B1625" s="2" t="s">
        <v>36</v>
      </c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 x14ac:dyDescent="0.25">
      <c r="B1626" s="2" t="s">
        <v>37</v>
      </c>
      <c r="C1626" s="2"/>
      <c r="D1626" s="2"/>
      <c r="E1626" s="2"/>
      <c r="F1626" s="2"/>
      <c r="G1626" s="2"/>
      <c r="H1626" s="2"/>
      <c r="I1626" s="2"/>
      <c r="J1626" s="3"/>
      <c r="K1626" s="3"/>
    </row>
    <row r="1627" spans="2:11" ht="15.75" x14ac:dyDescent="0.25">
      <c r="B1627" s="2"/>
      <c r="C1627" s="2"/>
      <c r="D1627" s="2"/>
      <c r="E1627" s="2"/>
      <c r="F1627" s="2"/>
      <c r="G1627" s="2"/>
      <c r="H1627" s="2"/>
      <c r="I1627" s="2"/>
      <c r="J1627" s="3"/>
      <c r="K1627" s="3"/>
    </row>
    <row r="1628" spans="2:11" ht="15.75" x14ac:dyDescent="0.25">
      <c r="B1628" s="2" t="s">
        <v>95</v>
      </c>
      <c r="C1628" s="2"/>
      <c r="D1628" s="2"/>
      <c r="E1628" s="2"/>
      <c r="F1628" s="2"/>
      <c r="G1628" s="2"/>
      <c r="H1628" s="2"/>
      <c r="I1628" s="2"/>
      <c r="J1628" s="3"/>
      <c r="K1628" s="3"/>
    </row>
    <row r="1629" spans="2:11" ht="15.75" x14ac:dyDescent="0.25">
      <c r="B1629" s="4" t="s">
        <v>270</v>
      </c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 x14ac:dyDescent="0.25">
      <c r="B1630" s="4" t="s">
        <v>156</v>
      </c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ht="15.75" x14ac:dyDescent="0.25">
      <c r="B1631" s="4" t="s">
        <v>49</v>
      </c>
      <c r="C1631" s="2"/>
      <c r="D1631" s="2"/>
      <c r="E1631" s="2"/>
      <c r="F1631" s="2"/>
      <c r="G1631" s="2"/>
      <c r="H1631" s="2"/>
      <c r="I1631" s="2"/>
      <c r="J1631" s="3"/>
      <c r="K1631" s="3"/>
    </row>
    <row r="1632" spans="2:11" ht="15.75" x14ac:dyDescent="0.25">
      <c r="B1632" s="2"/>
      <c r="C1632" s="2"/>
      <c r="D1632" s="2"/>
      <c r="E1632" s="2"/>
      <c r="F1632" s="2"/>
      <c r="G1632" s="2"/>
      <c r="H1632" s="2"/>
      <c r="J1632" s="3"/>
      <c r="K1632" s="3"/>
    </row>
    <row r="1633" spans="2:11" ht="15.75" x14ac:dyDescent="0.25">
      <c r="B1633" s="2"/>
      <c r="C1633" s="2"/>
      <c r="D1633" s="2"/>
      <c r="E1633" s="2"/>
      <c r="F1633" s="2"/>
      <c r="G1633" s="2"/>
      <c r="H1633" s="2"/>
      <c r="I1633" s="2"/>
      <c r="J1633" s="3"/>
      <c r="K1633" s="3"/>
    </row>
    <row r="1634" spans="2:11" ht="15.75" x14ac:dyDescent="0.25">
      <c r="B1634" s="2"/>
      <c r="C1634" s="2"/>
      <c r="D1634" s="2"/>
      <c r="E1634" s="2"/>
      <c r="F1634" s="2"/>
      <c r="G1634" s="2"/>
      <c r="H1634" s="2"/>
      <c r="I1634" s="2"/>
      <c r="J1634" s="3"/>
      <c r="K1634" s="3"/>
    </row>
    <row r="1635" spans="2:11" ht="15.75" x14ac:dyDescent="0.25">
      <c r="B1635" s="2"/>
      <c r="C1635" s="2"/>
      <c r="D1635" s="2"/>
      <c r="E1635" s="2"/>
      <c r="F1635" s="2"/>
      <c r="G1635" s="2"/>
      <c r="H1635" s="2" t="s">
        <v>271</v>
      </c>
      <c r="I1635" s="2"/>
      <c r="J1635" s="3"/>
      <c r="K1635" s="3"/>
    </row>
    <row r="1636" spans="2:11" ht="15.75" x14ac:dyDescent="0.25">
      <c r="B1636" s="2"/>
      <c r="C1636" s="2"/>
      <c r="D1636" s="2"/>
      <c r="E1636" s="2"/>
      <c r="F1636" s="2"/>
      <c r="G1636" s="2"/>
      <c r="H1636" s="2"/>
      <c r="I1636" s="2"/>
      <c r="J1636" s="3"/>
      <c r="K1636" s="3"/>
    </row>
    <row r="1637" spans="2:11" ht="15.75" x14ac:dyDescent="0.25">
      <c r="B1637" s="2"/>
      <c r="C1637" s="2"/>
      <c r="D1637" s="2"/>
      <c r="E1637" s="2"/>
      <c r="F1637" s="2"/>
      <c r="G1637" s="2"/>
      <c r="H1637" s="2"/>
      <c r="I1637" s="2"/>
      <c r="J1637" s="3"/>
      <c r="K1637" s="3"/>
    </row>
    <row r="1638" spans="2:11" ht="15.75" x14ac:dyDescent="0.25">
      <c r="B1638" s="2"/>
      <c r="C1638" s="2"/>
      <c r="D1638" s="2"/>
      <c r="E1638" s="2"/>
      <c r="F1638" s="2"/>
      <c r="G1638" s="2"/>
      <c r="H1638" s="2"/>
      <c r="I1638" s="2"/>
      <c r="J1638" s="3"/>
      <c r="K1638" s="3"/>
    </row>
    <row r="1639" spans="2:11" ht="15.75" x14ac:dyDescent="0.25">
      <c r="B1639" s="2"/>
      <c r="C1639" s="2"/>
      <c r="D1639" s="2"/>
      <c r="E1639" s="2"/>
      <c r="F1639" s="2"/>
      <c r="G1639" s="2"/>
      <c r="H1639" s="18" t="s">
        <v>38</v>
      </c>
      <c r="I1639" s="2"/>
      <c r="J1639" s="3"/>
      <c r="K1639" s="3"/>
    </row>
    <row r="1640" spans="2:11" ht="15.75" x14ac:dyDescent="0.25">
      <c r="B1640" s="2"/>
      <c r="C1640" s="2"/>
      <c r="D1640" s="2"/>
      <c r="E1640" s="2"/>
      <c r="F1640" s="2"/>
      <c r="G1640" s="2"/>
      <c r="H1640" s="18">
        <v>6000</v>
      </c>
      <c r="I1640" s="2"/>
      <c r="J1640" s="3"/>
      <c r="K1640" s="3"/>
    </row>
    <row r="1641" spans="2:11" ht="15.75" x14ac:dyDescent="0.25">
      <c r="B1641" s="2"/>
      <c r="C1641" s="2"/>
      <c r="D1641" s="2"/>
      <c r="E1641" s="2"/>
      <c r="F1641" s="2"/>
      <c r="G1641" s="2"/>
      <c r="H1641" s="18"/>
      <c r="I1641" s="2"/>
      <c r="J1641" s="3"/>
      <c r="K1641" s="3"/>
    </row>
    <row r="1642" spans="2:11" ht="15.75" x14ac:dyDescent="0.25">
      <c r="B1642" s="2"/>
      <c r="C1642" s="2"/>
      <c r="D1642" s="2"/>
      <c r="E1642" s="2"/>
      <c r="F1642" s="2"/>
      <c r="G1642" s="2"/>
      <c r="H1642" s="2"/>
      <c r="I1642" s="2"/>
      <c r="J1642" s="3"/>
      <c r="K1642" s="3"/>
    </row>
    <row r="1643" spans="2:11" ht="15.75" x14ac:dyDescent="0.25">
      <c r="B1643" s="2"/>
      <c r="C1643" s="2"/>
      <c r="D1643" s="2"/>
      <c r="E1643" s="2"/>
      <c r="F1643" s="2"/>
      <c r="G1643" s="2"/>
      <c r="H1643" s="25" t="s">
        <v>227</v>
      </c>
      <c r="I1643" s="2"/>
      <c r="J1643" s="3"/>
      <c r="K1643" s="3"/>
    </row>
    <row r="1644" spans="2:11" ht="15.75" x14ac:dyDescent="0.25">
      <c r="B1644" s="2"/>
      <c r="C1644" s="2"/>
      <c r="D1644" s="2"/>
      <c r="E1644" s="2"/>
      <c r="F1644" s="2"/>
      <c r="G1644" s="2"/>
      <c r="H1644" s="19" t="s">
        <v>39</v>
      </c>
      <c r="I1644" s="2"/>
      <c r="J1644" s="3"/>
      <c r="K1644" s="3"/>
    </row>
    <row r="1645" spans="2:11" ht="15.75" x14ac:dyDescent="0.25">
      <c r="B1645" s="2"/>
      <c r="C1645" s="2"/>
      <c r="D1645" s="2"/>
      <c r="E1645" s="2"/>
      <c r="F1645" s="2"/>
      <c r="G1645" s="2"/>
      <c r="H1645" s="19"/>
      <c r="I1645" s="2"/>
      <c r="J1645" s="3"/>
      <c r="K1645" s="3"/>
    </row>
    <row r="1646" spans="2:11" ht="15.75" x14ac:dyDescent="0.25">
      <c r="B1646" s="2"/>
      <c r="C1646" s="2"/>
      <c r="D1646" s="2"/>
      <c r="E1646" s="2"/>
      <c r="F1646" s="2"/>
      <c r="G1646" s="2"/>
      <c r="H1646" s="19"/>
      <c r="I1646" s="2"/>
      <c r="J1646" s="3"/>
      <c r="K1646" s="3"/>
    </row>
    <row r="1647" spans="2:11" ht="15.75" x14ac:dyDescent="0.25">
      <c r="B1647" s="19"/>
      <c r="C1647" s="2"/>
      <c r="D1647" s="2"/>
      <c r="E1647" s="2"/>
      <c r="F1647" s="2"/>
      <c r="G1647" s="2"/>
      <c r="H1647" s="2"/>
      <c r="I1647" s="2"/>
      <c r="J1647" s="3"/>
      <c r="K1647" s="3"/>
    </row>
    <row r="1648" spans="2:11" ht="15.75" x14ac:dyDescent="0.25">
      <c r="B1648" s="20" t="s">
        <v>40</v>
      </c>
      <c r="C1648" s="2"/>
      <c r="D1648" s="2"/>
      <c r="E1648" s="2"/>
      <c r="F1648" s="2"/>
      <c r="G1648" s="2"/>
      <c r="H1648" s="2"/>
      <c r="I1648" s="2"/>
      <c r="J1648" s="3"/>
      <c r="K1648" s="3"/>
    </row>
    <row r="1649" spans="2:12" ht="15.75" x14ac:dyDescent="0.25">
      <c r="B1649" s="2" t="s">
        <v>121</v>
      </c>
      <c r="C1649" s="3"/>
      <c r="D1649" s="3"/>
      <c r="E1649" s="3"/>
      <c r="F1649" s="3"/>
      <c r="G1649" s="3"/>
      <c r="H1649" s="3"/>
      <c r="I1649" s="3"/>
      <c r="J1649" s="3"/>
      <c r="K1649" s="3"/>
    </row>
    <row r="1651" spans="2:12" ht="19.5" x14ac:dyDescent="0.3">
      <c r="B1651" s="60" t="s">
        <v>0</v>
      </c>
      <c r="C1651" s="60"/>
      <c r="D1651" s="60"/>
      <c r="E1651" s="60"/>
      <c r="F1651" s="60"/>
      <c r="G1651" s="60"/>
      <c r="H1651" s="60"/>
      <c r="I1651" s="60"/>
      <c r="J1651" s="3"/>
      <c r="K1651" s="3"/>
    </row>
    <row r="1652" spans="2:12" ht="15.75" x14ac:dyDescent="0.25">
      <c r="B1652" s="12"/>
      <c r="C1652" s="12"/>
      <c r="D1652" s="12"/>
      <c r="E1652" s="12"/>
      <c r="F1652" s="12"/>
      <c r="G1652" s="12"/>
      <c r="H1652" s="12"/>
      <c r="I1652" s="12"/>
      <c r="J1652" s="3"/>
      <c r="K1652" s="3"/>
    </row>
    <row r="1653" spans="2:12" ht="15.75" x14ac:dyDescent="0.2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2" ht="15.75" x14ac:dyDescent="0.25">
      <c r="B1654" s="2"/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2" ht="15.75" x14ac:dyDescent="0.25">
      <c r="B1655" s="2" t="s">
        <v>1</v>
      </c>
      <c r="C1655" s="2"/>
      <c r="D1655" s="2"/>
      <c r="E1655" s="2"/>
      <c r="F1655" s="2"/>
      <c r="G1655" s="2"/>
      <c r="H1655" s="2"/>
      <c r="I1655" s="2"/>
      <c r="J1655" s="3"/>
      <c r="K1655" s="3"/>
      <c r="L1655" s="28" t="s">
        <v>269</v>
      </c>
    </row>
    <row r="1656" spans="2:12" ht="15.75" x14ac:dyDescent="0.25">
      <c r="B1656" s="2"/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2" ht="15.75" x14ac:dyDescent="0.25">
      <c r="B1657" s="2"/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2" ht="15.75" x14ac:dyDescent="0.25">
      <c r="B1658" s="2"/>
      <c r="C1658" s="2" t="s">
        <v>2</v>
      </c>
      <c r="D1658" s="2" t="s">
        <v>3</v>
      </c>
      <c r="E1658" s="24" t="s">
        <v>227</v>
      </c>
      <c r="G1658" s="2"/>
      <c r="H1658" s="2"/>
      <c r="I1658" s="2"/>
      <c r="J1658" s="3"/>
      <c r="K1658" s="3"/>
    </row>
    <row r="1659" spans="2:12" ht="15.75" x14ac:dyDescent="0.25">
      <c r="B1659" s="2"/>
      <c r="C1659" s="2" t="s">
        <v>4</v>
      </c>
      <c r="D1659" s="2" t="s">
        <v>3</v>
      </c>
      <c r="E1659" s="1" t="s">
        <v>228</v>
      </c>
      <c r="F1659" s="5"/>
      <c r="G1659" s="2"/>
      <c r="H1659" s="2"/>
      <c r="I1659" s="2"/>
      <c r="J1659" s="3"/>
      <c r="K1659" s="3"/>
    </row>
    <row r="1660" spans="2:12" ht="15.75" x14ac:dyDescent="0.25">
      <c r="B1660" s="2"/>
      <c r="C1660" s="22" t="s">
        <v>42</v>
      </c>
      <c r="D1660" s="22" t="s">
        <v>3</v>
      </c>
      <c r="E1660" s="23" t="s">
        <v>229</v>
      </c>
      <c r="F1660" s="21"/>
      <c r="G1660" s="2"/>
      <c r="H1660" s="2"/>
      <c r="I1660" s="2"/>
      <c r="J1660" s="3"/>
      <c r="K1660" s="3"/>
    </row>
    <row r="1661" spans="2:12" ht="15.75" x14ac:dyDescent="0.25">
      <c r="B1661" s="2"/>
      <c r="C1661" s="2"/>
      <c r="D1661" s="2"/>
      <c r="E1661" s="1"/>
      <c r="F1661" s="2"/>
      <c r="G1661" s="2"/>
      <c r="H1661" s="2"/>
      <c r="I1661" s="2"/>
      <c r="J1661" s="3"/>
      <c r="K1661" s="3"/>
    </row>
    <row r="1662" spans="2:12" ht="15.75" x14ac:dyDescent="0.25">
      <c r="B1662" s="6" t="s">
        <v>5</v>
      </c>
      <c r="C1662" s="6"/>
      <c r="D1662" s="6"/>
      <c r="E1662" s="6"/>
      <c r="F1662" s="6"/>
      <c r="G1662" s="6"/>
      <c r="H1662" s="6"/>
      <c r="I1662" s="6"/>
      <c r="J1662" s="3"/>
      <c r="K1662" s="3"/>
    </row>
    <row r="1663" spans="2:12" ht="15.75" x14ac:dyDescent="0.25">
      <c r="B1663" s="7">
        <f>32000000</f>
        <v>32000000</v>
      </c>
      <c r="C1663" s="2" t="s">
        <v>6</v>
      </c>
      <c r="D1663" s="2"/>
      <c r="E1663" s="2"/>
      <c r="F1663" s="8">
        <v>500000</v>
      </c>
      <c r="G1663" s="4" t="s">
        <v>7</v>
      </c>
      <c r="H1663" s="2">
        <v>31</v>
      </c>
      <c r="I1663" s="2" t="s">
        <v>8</v>
      </c>
      <c r="J1663" s="3"/>
      <c r="K1663" s="3"/>
    </row>
    <row r="1664" spans="2:12" ht="15.75" x14ac:dyDescent="0.25">
      <c r="B1664" s="6" t="s">
        <v>9</v>
      </c>
      <c r="C1664" s="6"/>
      <c r="D1664" s="6"/>
      <c r="E1664" s="6"/>
      <c r="F1664" s="9"/>
      <c r="G1664" s="6"/>
      <c r="H1664" s="6"/>
      <c r="I1664" s="6"/>
      <c r="J1664" s="3"/>
      <c r="K1664" s="3"/>
    </row>
    <row r="1665" spans="2:11" ht="15.75" x14ac:dyDescent="0.25">
      <c r="B1665" s="2"/>
      <c r="C1665" s="2"/>
      <c r="D1665" s="2"/>
      <c r="E1665" s="2"/>
      <c r="F1665" s="2"/>
      <c r="G1665" s="2"/>
      <c r="H1665" s="2"/>
      <c r="I1665" s="2"/>
      <c r="J1665" s="3"/>
      <c r="K1665" s="10" t="s">
        <v>10</v>
      </c>
    </row>
    <row r="1666" spans="2:11" ht="15.75" x14ac:dyDescent="0.25">
      <c r="B1666" s="2"/>
      <c r="C1666" s="13" t="s">
        <v>11</v>
      </c>
      <c r="D1666" s="2" t="s">
        <v>12</v>
      </c>
      <c r="E1666" s="2"/>
      <c r="F1666" s="2"/>
      <c r="G1666" s="2"/>
      <c r="H1666" s="2"/>
      <c r="I1666" s="14">
        <v>0</v>
      </c>
      <c r="J1666" s="15" t="s">
        <v>13</v>
      </c>
      <c r="K1666" s="3"/>
    </row>
    <row r="1667" spans="2:11" ht="15.75" x14ac:dyDescent="0.25">
      <c r="B1667" s="2"/>
      <c r="C1667" s="13" t="s">
        <v>14</v>
      </c>
      <c r="D1667" s="2" t="s">
        <v>145</v>
      </c>
      <c r="E1667" s="2"/>
      <c r="F1667" s="2"/>
      <c r="G1667" s="2"/>
      <c r="H1667" s="2"/>
      <c r="I1667" s="14">
        <v>0</v>
      </c>
      <c r="J1667" s="15" t="s">
        <v>13</v>
      </c>
      <c r="K1667" s="3"/>
    </row>
    <row r="1668" spans="2:11" ht="15.75" x14ac:dyDescent="0.25">
      <c r="B1668" s="2"/>
      <c r="C1668" s="13" t="s">
        <v>15</v>
      </c>
      <c r="D1668" s="2" t="s">
        <v>16</v>
      </c>
      <c r="E1668" s="2"/>
      <c r="F1668" s="2"/>
      <c r="G1668" s="2"/>
      <c r="H1668" s="2"/>
      <c r="I1668" s="14">
        <v>0</v>
      </c>
      <c r="J1668" s="15" t="s">
        <v>13</v>
      </c>
      <c r="K1668" s="3"/>
    </row>
    <row r="1669" spans="2:11" ht="15.75" x14ac:dyDescent="0.25">
      <c r="B1669" s="2"/>
      <c r="C1669" s="13" t="s">
        <v>17</v>
      </c>
      <c r="D1669" s="2" t="s">
        <v>144</v>
      </c>
      <c r="E1669" s="2"/>
      <c r="F1669" s="2"/>
      <c r="G1669" s="2"/>
      <c r="H1669" s="2"/>
      <c r="I1669" s="14">
        <v>0</v>
      </c>
      <c r="J1669" s="15" t="s">
        <v>13</v>
      </c>
      <c r="K1669" s="3"/>
    </row>
    <row r="1670" spans="2:11" ht="15.75" x14ac:dyDescent="0.25">
      <c r="B1670" s="2"/>
      <c r="C1670" s="13" t="s">
        <v>18</v>
      </c>
      <c r="D1670" s="2" t="s">
        <v>143</v>
      </c>
      <c r="E1670" s="2"/>
      <c r="F1670" s="2"/>
      <c r="G1670" s="2"/>
      <c r="H1670" s="2"/>
      <c r="I1670" s="14">
        <v>0</v>
      </c>
      <c r="J1670" s="15" t="s">
        <v>13</v>
      </c>
      <c r="K1670" s="3"/>
    </row>
    <row r="1671" spans="2:11" ht="15.75" x14ac:dyDescent="0.25">
      <c r="B1671" s="2"/>
      <c r="C1671" s="13" t="s">
        <v>19</v>
      </c>
      <c r="D1671" s="2" t="s">
        <v>142</v>
      </c>
      <c r="E1671" s="2"/>
      <c r="F1671" s="2"/>
      <c r="G1671" s="2"/>
      <c r="H1671" s="2"/>
      <c r="I1671" s="14">
        <v>0</v>
      </c>
      <c r="J1671" s="15" t="s">
        <v>13</v>
      </c>
      <c r="K1671" s="3"/>
    </row>
    <row r="1672" spans="2:11" ht="15.75" x14ac:dyDescent="0.25">
      <c r="B1672" s="2"/>
      <c r="C1672" s="13" t="s">
        <v>20</v>
      </c>
      <c r="D1672" s="2" t="s">
        <v>21</v>
      </c>
      <c r="E1672" s="2"/>
      <c r="F1672" s="2"/>
      <c r="G1672" s="14">
        <f>SUM(I1666:I1668)</f>
        <v>0</v>
      </c>
      <c r="H1672" s="2" t="s">
        <v>22</v>
      </c>
      <c r="I1672" s="11">
        <v>0</v>
      </c>
      <c r="J1672" s="15" t="s">
        <v>13</v>
      </c>
      <c r="K1672" s="3"/>
    </row>
    <row r="1673" spans="2:11" ht="15.75" x14ac:dyDescent="0.25">
      <c r="B1673" s="2"/>
      <c r="C1673" s="13" t="s">
        <v>23</v>
      </c>
      <c r="D1673" s="2" t="s">
        <v>24</v>
      </c>
      <c r="E1673" s="2"/>
      <c r="F1673" s="2"/>
      <c r="G1673" s="14"/>
      <c r="H1673" s="2"/>
      <c r="I1673" s="11">
        <v>0</v>
      </c>
      <c r="J1673" s="15" t="s">
        <v>13</v>
      </c>
    </row>
    <row r="1674" spans="2:11" ht="15.75" x14ac:dyDescent="0.25">
      <c r="B1674" s="2"/>
      <c r="C1674" s="13" t="s">
        <v>25</v>
      </c>
      <c r="D1674" s="2" t="s">
        <v>41</v>
      </c>
      <c r="E1674" s="2"/>
      <c r="F1674" s="2"/>
      <c r="G1674" s="14"/>
      <c r="H1674" s="2"/>
      <c r="I1674" s="11">
        <v>0</v>
      </c>
      <c r="J1674" s="15" t="s">
        <v>13</v>
      </c>
      <c r="K1674" s="3"/>
    </row>
    <row r="1675" spans="2:11" ht="15.75" x14ac:dyDescent="0.25">
      <c r="B1675" s="2"/>
      <c r="C1675" s="13" t="s">
        <v>26</v>
      </c>
      <c r="D1675" s="2" t="s">
        <v>27</v>
      </c>
      <c r="E1675" s="2"/>
      <c r="F1675" s="2"/>
      <c r="G1675" s="14"/>
      <c r="H1675" s="2"/>
      <c r="I1675" s="11">
        <v>0</v>
      </c>
      <c r="J1675" s="15" t="s">
        <v>13</v>
      </c>
      <c r="K1675" s="3"/>
    </row>
    <row r="1676" spans="2:11" ht="15.75" x14ac:dyDescent="0.25">
      <c r="B1676" s="2"/>
      <c r="C1676" s="13" t="s">
        <v>28</v>
      </c>
      <c r="D1676" s="2" t="s">
        <v>29</v>
      </c>
      <c r="E1676" s="2"/>
      <c r="F1676" s="2"/>
      <c r="G1676" s="14"/>
      <c r="H1676" s="2"/>
      <c r="I1676" s="11">
        <v>0</v>
      </c>
      <c r="J1676" s="15" t="s">
        <v>13</v>
      </c>
      <c r="K1676" s="3"/>
    </row>
    <row r="1677" spans="2:11" ht="15.75" x14ac:dyDescent="0.25">
      <c r="B1677" s="2"/>
      <c r="C1677" s="13" t="s">
        <v>30</v>
      </c>
      <c r="D1677" s="2" t="s">
        <v>31</v>
      </c>
      <c r="E1677" s="2"/>
      <c r="F1677" s="2"/>
      <c r="G1677" s="14"/>
      <c r="H1677" s="2"/>
      <c r="I1677" s="11">
        <v>200000</v>
      </c>
      <c r="J1677" s="15" t="s">
        <v>13</v>
      </c>
      <c r="K1677" s="3"/>
    </row>
    <row r="1678" spans="2:11" ht="15.75" x14ac:dyDescent="0.25">
      <c r="B1678" s="2"/>
      <c r="C1678" s="13" t="s">
        <v>32</v>
      </c>
      <c r="D1678" s="2" t="s">
        <v>33</v>
      </c>
      <c r="E1678" s="2"/>
      <c r="F1678" s="2"/>
      <c r="G1678" s="2"/>
      <c r="H1678" s="2"/>
      <c r="I1678" s="16">
        <f>SUM(I1666:I1677)</f>
        <v>200000</v>
      </c>
      <c r="J1678" s="15" t="s">
        <v>13</v>
      </c>
      <c r="K1678" s="3"/>
    </row>
    <row r="1679" spans="2:11" ht="15.75" x14ac:dyDescent="0.25">
      <c r="B1679" s="2"/>
      <c r="C1679" s="13" t="s">
        <v>34</v>
      </c>
      <c r="D1679" s="2" t="s">
        <v>35</v>
      </c>
      <c r="E1679" s="2"/>
      <c r="F1679" s="2"/>
      <c r="G1679" s="2"/>
      <c r="H1679" s="2"/>
      <c r="I1679" s="17">
        <f>+B1663-I1678</f>
        <v>31800000</v>
      </c>
      <c r="J1679" s="15" t="s">
        <v>13</v>
      </c>
      <c r="K1679" s="3"/>
    </row>
    <row r="1680" spans="2:11" ht="15.75" x14ac:dyDescent="0.25">
      <c r="B1680" s="2"/>
      <c r="C1680" s="2"/>
      <c r="D1680" s="2" t="s">
        <v>232</v>
      </c>
      <c r="E1680" s="2"/>
      <c r="F1680" s="2"/>
      <c r="G1680" s="2"/>
      <c r="H1680" s="2"/>
      <c r="I1680" s="5"/>
      <c r="J1680" s="3"/>
      <c r="K1680" s="3"/>
    </row>
    <row r="1681" spans="2:11" ht="15.75" x14ac:dyDescent="0.25">
      <c r="B1681" s="2"/>
      <c r="C1681" s="2"/>
      <c r="D1681" s="2" t="s">
        <v>231</v>
      </c>
      <c r="E1681" s="2"/>
      <c r="F1681" s="2"/>
      <c r="G1681" s="2"/>
      <c r="H1681" s="2"/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 t="s">
        <v>36</v>
      </c>
      <c r="C1683" s="2"/>
      <c r="D1683" s="2"/>
      <c r="E1683" s="2"/>
      <c r="F1683" s="2"/>
      <c r="G1683" s="2"/>
      <c r="H1683" s="2"/>
      <c r="I1683" s="2"/>
      <c r="J1683" s="3"/>
      <c r="K1683" s="3"/>
    </row>
    <row r="1684" spans="2:11" ht="15.75" x14ac:dyDescent="0.25">
      <c r="B1684" s="2" t="s">
        <v>37</v>
      </c>
      <c r="C1684" s="2"/>
      <c r="D1684" s="2"/>
      <c r="E1684" s="2"/>
      <c r="F1684" s="2"/>
      <c r="G1684" s="2"/>
      <c r="H1684" s="2"/>
      <c r="I1684" s="2"/>
      <c r="J1684" s="3"/>
      <c r="K1684" s="3"/>
    </row>
    <row r="1685" spans="2:11" ht="15.75" x14ac:dyDescent="0.25">
      <c r="B1685" s="2"/>
      <c r="C1685" s="2"/>
      <c r="D1685" s="2"/>
      <c r="E1685" s="2"/>
      <c r="F1685" s="2"/>
      <c r="G1685" s="2"/>
      <c r="H1685" s="2"/>
      <c r="I1685" s="2"/>
      <c r="J1685" s="3"/>
      <c r="K1685" s="3"/>
    </row>
    <row r="1686" spans="2:11" ht="15.75" x14ac:dyDescent="0.25">
      <c r="B1686" s="2" t="s">
        <v>233</v>
      </c>
      <c r="C1686" s="2"/>
      <c r="D1686" s="2"/>
      <c r="E1686" s="2"/>
      <c r="F1686" s="2"/>
      <c r="G1686" s="2"/>
      <c r="H1686" s="2"/>
      <c r="I1686" s="2"/>
      <c r="J1686" s="3"/>
      <c r="K1686" s="3"/>
    </row>
    <row r="1687" spans="2:11" ht="15.75" x14ac:dyDescent="0.25">
      <c r="B1687" s="4" t="s">
        <v>234</v>
      </c>
      <c r="C1687" s="2"/>
      <c r="D1687" s="2"/>
      <c r="E1687" s="2"/>
      <c r="F1687" s="2"/>
      <c r="G1687" s="2"/>
      <c r="H1687" s="2"/>
      <c r="I1687" s="2"/>
      <c r="J1687" s="3"/>
      <c r="K1687" s="3"/>
    </row>
    <row r="1688" spans="2:11" ht="15.75" x14ac:dyDescent="0.25">
      <c r="B1688" s="4" t="s">
        <v>156</v>
      </c>
      <c r="C1688" s="2"/>
      <c r="D1688" s="2"/>
      <c r="E1688" s="2"/>
      <c r="F1688" s="2"/>
      <c r="G1688" s="2"/>
      <c r="H1688" s="2"/>
      <c r="I1688" s="2"/>
      <c r="J1688" s="3"/>
      <c r="K1688" s="3"/>
    </row>
    <row r="1689" spans="2:11" ht="15.75" x14ac:dyDescent="0.25">
      <c r="B1689" s="4" t="s">
        <v>49</v>
      </c>
      <c r="C1689" s="2"/>
      <c r="D1689" s="2"/>
      <c r="E1689" s="2"/>
      <c r="F1689" s="2"/>
      <c r="G1689" s="2"/>
      <c r="H1689" s="2"/>
      <c r="I1689" s="2"/>
      <c r="J1689" s="3"/>
      <c r="K1689" s="3"/>
    </row>
    <row r="1690" spans="2:11" ht="15.75" x14ac:dyDescent="0.25">
      <c r="B1690" s="2"/>
      <c r="C1690" s="2"/>
      <c r="D1690" s="2"/>
      <c r="E1690" s="2"/>
      <c r="F1690" s="2"/>
      <c r="G1690" s="2"/>
      <c r="H1690" s="2"/>
      <c r="J1690" s="3"/>
      <c r="K1690" s="3"/>
    </row>
    <row r="1691" spans="2:11" ht="15.75" x14ac:dyDescent="0.25">
      <c r="B1691" s="2"/>
      <c r="C1691" s="2"/>
      <c r="D1691" s="2"/>
      <c r="E1691" s="2"/>
      <c r="F1691" s="2"/>
      <c r="G1691" s="2"/>
      <c r="H1691" s="2"/>
      <c r="I1691" s="2"/>
      <c r="J1691" s="3"/>
      <c r="K1691" s="3"/>
    </row>
    <row r="1692" spans="2:11" ht="15.75" x14ac:dyDescent="0.25">
      <c r="B1692" s="2"/>
      <c r="C1692" s="2"/>
      <c r="D1692" s="2"/>
      <c r="E1692" s="2"/>
      <c r="F1692" s="2"/>
      <c r="G1692" s="2"/>
      <c r="H1692" s="2"/>
      <c r="I1692" s="2"/>
      <c r="J1692" s="3"/>
      <c r="K1692" s="3"/>
    </row>
    <row r="1693" spans="2:11" ht="15.75" x14ac:dyDescent="0.25">
      <c r="B1693" s="2"/>
      <c r="C1693" s="2"/>
      <c r="D1693" s="2"/>
      <c r="E1693" s="2"/>
      <c r="F1693" s="2"/>
      <c r="G1693" s="2"/>
      <c r="H1693" s="2" t="s">
        <v>226</v>
      </c>
      <c r="I1693" s="2"/>
      <c r="J1693" s="3"/>
      <c r="K1693" s="3"/>
    </row>
    <row r="1694" spans="2:11" ht="15.75" x14ac:dyDescent="0.25">
      <c r="B1694" s="2"/>
      <c r="C1694" s="2"/>
      <c r="D1694" s="2"/>
      <c r="E1694" s="2"/>
      <c r="F1694" s="2"/>
      <c r="G1694" s="2"/>
      <c r="H1694" s="2"/>
      <c r="I1694" s="2"/>
      <c r="J1694" s="3"/>
      <c r="K1694" s="3"/>
    </row>
    <row r="1695" spans="2:11" ht="15.75" x14ac:dyDescent="0.25">
      <c r="B1695" s="2"/>
      <c r="C1695" s="2"/>
      <c r="D1695" s="2"/>
      <c r="E1695" s="2"/>
      <c r="F1695" s="2"/>
      <c r="G1695" s="2"/>
      <c r="H1695" s="2"/>
      <c r="I1695" s="2"/>
      <c r="J1695" s="3"/>
      <c r="K1695" s="3"/>
    </row>
    <row r="1696" spans="2:11" ht="15.75" x14ac:dyDescent="0.25">
      <c r="B1696" s="2"/>
      <c r="C1696" s="2"/>
      <c r="D1696" s="2"/>
      <c r="E1696" s="2"/>
      <c r="F1696" s="2"/>
      <c r="G1696" s="2"/>
      <c r="H1696" s="2"/>
      <c r="I1696" s="2"/>
      <c r="J1696" s="3"/>
      <c r="K1696" s="3"/>
    </row>
    <row r="1697" spans="2:11" ht="15.75" x14ac:dyDescent="0.25">
      <c r="B1697" s="2"/>
      <c r="C1697" s="2"/>
      <c r="D1697" s="2"/>
      <c r="E1697" s="2"/>
      <c r="F1697" s="2"/>
      <c r="G1697" s="2"/>
      <c r="H1697" s="18" t="s">
        <v>38</v>
      </c>
      <c r="I1697" s="2"/>
      <c r="J1697" s="3"/>
      <c r="K1697" s="3"/>
    </row>
    <row r="1698" spans="2:11" ht="15.75" x14ac:dyDescent="0.25">
      <c r="B1698" s="2"/>
      <c r="C1698" s="2"/>
      <c r="D1698" s="2"/>
      <c r="E1698" s="2"/>
      <c r="F1698" s="2"/>
      <c r="G1698" s="2"/>
      <c r="H1698" s="18">
        <v>6000</v>
      </c>
      <c r="I1698" s="2"/>
      <c r="J1698" s="3"/>
      <c r="K1698" s="3"/>
    </row>
    <row r="1699" spans="2:11" ht="15.75" x14ac:dyDescent="0.25">
      <c r="B1699" s="2"/>
      <c r="C1699" s="2"/>
      <c r="D1699" s="2"/>
      <c r="E1699" s="2"/>
      <c r="F1699" s="2"/>
      <c r="G1699" s="2"/>
      <c r="H1699" s="18"/>
      <c r="I1699" s="2"/>
      <c r="J1699" s="3"/>
      <c r="K1699" s="3"/>
    </row>
    <row r="1700" spans="2:11" ht="15.75" x14ac:dyDescent="0.25">
      <c r="B1700" s="2"/>
      <c r="C1700" s="2"/>
      <c r="D1700" s="2"/>
      <c r="E1700" s="2"/>
      <c r="F1700" s="2"/>
      <c r="G1700" s="2"/>
      <c r="H1700" s="2"/>
      <c r="I1700" s="2"/>
      <c r="J1700" s="3"/>
      <c r="K1700" s="3"/>
    </row>
    <row r="1701" spans="2:11" ht="15.75" x14ac:dyDescent="0.25">
      <c r="B1701" s="2"/>
      <c r="C1701" s="2"/>
      <c r="D1701" s="2"/>
      <c r="E1701" s="2"/>
      <c r="F1701" s="2"/>
      <c r="G1701" s="2"/>
      <c r="H1701" s="25" t="s">
        <v>227</v>
      </c>
      <c r="I1701" s="2"/>
      <c r="J1701" s="3"/>
      <c r="K1701" s="3"/>
    </row>
    <row r="1702" spans="2:11" ht="15.75" x14ac:dyDescent="0.25">
      <c r="B1702" s="2"/>
      <c r="C1702" s="2"/>
      <c r="D1702" s="2"/>
      <c r="E1702" s="2"/>
      <c r="F1702" s="2"/>
      <c r="G1702" s="2"/>
      <c r="H1702" s="19" t="s">
        <v>39</v>
      </c>
      <c r="I1702" s="2"/>
      <c r="J1702" s="3"/>
      <c r="K1702" s="3"/>
    </row>
    <row r="1703" spans="2:11" ht="15.75" x14ac:dyDescent="0.25">
      <c r="B1703" s="2"/>
      <c r="C1703" s="2"/>
      <c r="D1703" s="2"/>
      <c r="E1703" s="2"/>
      <c r="F1703" s="2"/>
      <c r="G1703" s="2"/>
      <c r="H1703" s="19"/>
      <c r="I1703" s="2"/>
      <c r="J1703" s="3"/>
      <c r="K1703" s="3"/>
    </row>
    <row r="1704" spans="2:11" ht="15.75" x14ac:dyDescent="0.25">
      <c r="B1704" s="2"/>
      <c r="C1704" s="2"/>
      <c r="D1704" s="2"/>
      <c r="E1704" s="2"/>
      <c r="F1704" s="2"/>
      <c r="G1704" s="2"/>
      <c r="H1704" s="19"/>
      <c r="I1704" s="2"/>
      <c r="J1704" s="3"/>
      <c r="K1704" s="3"/>
    </row>
    <row r="1705" spans="2:11" ht="15.75" x14ac:dyDescent="0.25">
      <c r="B1705" s="19"/>
      <c r="C1705" s="2"/>
      <c r="D1705" s="2"/>
      <c r="E1705" s="2"/>
      <c r="F1705" s="2"/>
      <c r="G1705" s="2"/>
      <c r="H1705" s="2"/>
      <c r="I1705" s="2"/>
      <c r="J1705" s="3"/>
      <c r="K1705" s="3"/>
    </row>
    <row r="1706" spans="2:11" ht="15.75" x14ac:dyDescent="0.25">
      <c r="B1706" s="20" t="s">
        <v>40</v>
      </c>
      <c r="C1706" s="2"/>
      <c r="D1706" s="2"/>
      <c r="E1706" s="2"/>
      <c r="F1706" s="2"/>
      <c r="G1706" s="2"/>
      <c r="H1706" s="2"/>
      <c r="I1706" s="2"/>
      <c r="J1706" s="3"/>
      <c r="K1706" s="3"/>
    </row>
    <row r="1707" spans="2:11" ht="15.75" x14ac:dyDescent="0.25">
      <c r="B1707" s="2" t="s">
        <v>121</v>
      </c>
      <c r="C1707" s="3"/>
      <c r="D1707" s="3"/>
      <c r="E1707" s="3"/>
      <c r="F1707" s="3"/>
      <c r="G1707" s="3"/>
      <c r="H1707" s="3"/>
      <c r="I1707" s="3"/>
      <c r="J1707" s="3"/>
      <c r="K1707" s="3"/>
    </row>
    <row r="1709" spans="2:11" ht="19.5" x14ac:dyDescent="0.3">
      <c r="B1709" s="60" t="s">
        <v>0</v>
      </c>
      <c r="C1709" s="60"/>
      <c r="D1709" s="60"/>
      <c r="E1709" s="60"/>
      <c r="F1709" s="60"/>
      <c r="G1709" s="60"/>
      <c r="H1709" s="60"/>
      <c r="I1709" s="60"/>
      <c r="J1709" s="3"/>
      <c r="K1709" s="3"/>
    </row>
    <row r="1710" spans="2:11" ht="15.75" x14ac:dyDescent="0.25">
      <c r="B1710" s="12"/>
      <c r="C1710" s="12"/>
      <c r="D1710" s="12"/>
      <c r="E1710" s="12"/>
      <c r="F1710" s="12"/>
      <c r="G1710" s="12"/>
      <c r="H1710" s="12"/>
      <c r="I1710" s="12"/>
      <c r="J1710" s="3"/>
      <c r="K1710" s="3"/>
    </row>
    <row r="1711" spans="2:11" ht="15.75" x14ac:dyDescent="0.25">
      <c r="B1711" s="2"/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 x14ac:dyDescent="0.25">
      <c r="B1712" s="2"/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 x14ac:dyDescent="0.25">
      <c r="B1713" s="2" t="s">
        <v>1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 x14ac:dyDescent="0.25">
      <c r="B1714" s="2"/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 x14ac:dyDescent="0.2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 x14ac:dyDescent="0.25">
      <c r="B1716" s="2"/>
      <c r="C1716" s="2" t="s">
        <v>2</v>
      </c>
      <c r="D1716" s="2" t="s">
        <v>3</v>
      </c>
      <c r="E1716" s="24" t="s">
        <v>235</v>
      </c>
      <c r="G1716" s="2"/>
      <c r="H1716" s="2"/>
      <c r="I1716" s="2"/>
      <c r="J1716" s="3"/>
      <c r="K1716" s="3"/>
    </row>
    <row r="1717" spans="2:11" ht="15.75" x14ac:dyDescent="0.25">
      <c r="B1717" s="2"/>
      <c r="C1717" s="2" t="s">
        <v>4</v>
      </c>
      <c r="D1717" s="2" t="s">
        <v>3</v>
      </c>
      <c r="E1717" s="1" t="s">
        <v>236</v>
      </c>
      <c r="F1717" s="5"/>
      <c r="G1717" s="2"/>
      <c r="H1717" s="2"/>
      <c r="I1717" s="2"/>
      <c r="J1717" s="3"/>
      <c r="K1717" s="3"/>
    </row>
    <row r="1718" spans="2:11" ht="15.75" x14ac:dyDescent="0.25">
      <c r="B1718" s="2"/>
      <c r="C1718" s="22" t="s">
        <v>42</v>
      </c>
      <c r="D1718" s="22" t="s">
        <v>3</v>
      </c>
      <c r="E1718" s="23" t="s">
        <v>237</v>
      </c>
      <c r="F1718" s="21"/>
      <c r="G1718" s="2"/>
      <c r="H1718" s="2"/>
      <c r="I1718" s="2"/>
      <c r="J1718" s="3"/>
      <c r="K1718" s="3"/>
    </row>
    <row r="1719" spans="2:11" ht="15.75" x14ac:dyDescent="0.25">
      <c r="B1719" s="2"/>
      <c r="C1719" s="2"/>
      <c r="D1719" s="2"/>
      <c r="E1719" s="1"/>
      <c r="F1719" s="2"/>
      <c r="G1719" s="2"/>
      <c r="H1719" s="2"/>
      <c r="I1719" s="2"/>
      <c r="J1719" s="3"/>
      <c r="K1719" s="3"/>
    </row>
    <row r="1720" spans="2:11" ht="15.75" x14ac:dyDescent="0.25">
      <c r="B1720" s="6" t="s">
        <v>5</v>
      </c>
      <c r="C1720" s="6"/>
      <c r="D1720" s="6"/>
      <c r="E1720" s="6"/>
      <c r="F1720" s="6"/>
      <c r="G1720" s="6"/>
      <c r="H1720" s="6"/>
      <c r="I1720" s="6"/>
      <c r="J1720" s="3"/>
      <c r="K1720" s="3"/>
    </row>
    <row r="1721" spans="2:11" ht="15.75" x14ac:dyDescent="0.25">
      <c r="B1721" s="7">
        <f>100000000</f>
        <v>100000000</v>
      </c>
      <c r="C1721" s="2" t="s">
        <v>346</v>
      </c>
      <c r="D1721" s="2"/>
      <c r="E1721" s="2"/>
      <c r="F1721" s="8"/>
      <c r="G1721" s="4"/>
      <c r="H1721" s="2"/>
      <c r="I1721" s="2"/>
      <c r="J1721" s="3"/>
      <c r="K1721" s="3"/>
    </row>
    <row r="1722" spans="2:11" ht="15.75" x14ac:dyDescent="0.25">
      <c r="B1722" s="2" t="s">
        <v>348</v>
      </c>
      <c r="C1722" s="2"/>
      <c r="D1722" s="2"/>
      <c r="E1722" s="2"/>
      <c r="F1722" s="26"/>
      <c r="G1722" s="6"/>
      <c r="H1722" s="6"/>
      <c r="I1722" s="6"/>
      <c r="J1722" s="3"/>
      <c r="K1722" s="3"/>
    </row>
    <row r="1723" spans="2:11" ht="15.75" x14ac:dyDescent="0.25">
      <c r="B1723" s="2"/>
      <c r="C1723" s="2"/>
      <c r="D1723" s="2"/>
      <c r="E1723" s="2"/>
      <c r="F1723" s="2"/>
      <c r="G1723" s="2"/>
      <c r="H1723" s="2"/>
      <c r="I1723" s="2"/>
      <c r="J1723" s="3"/>
      <c r="K1723" s="10" t="s">
        <v>10</v>
      </c>
    </row>
    <row r="1724" spans="2:11" ht="15.75" x14ac:dyDescent="0.25">
      <c r="B1724" s="2"/>
      <c r="C1724" s="13" t="s">
        <v>11</v>
      </c>
      <c r="D1724" s="2" t="s">
        <v>12</v>
      </c>
      <c r="E1724" s="2"/>
      <c r="F1724" s="2"/>
      <c r="G1724" s="2"/>
      <c r="H1724" s="2"/>
      <c r="I1724" s="14">
        <v>0</v>
      </c>
      <c r="J1724" s="15" t="s">
        <v>13</v>
      </c>
      <c r="K1724" s="3"/>
    </row>
    <row r="1725" spans="2:11" ht="15.75" x14ac:dyDescent="0.25">
      <c r="B1725" s="2"/>
      <c r="C1725" s="13" t="s">
        <v>14</v>
      </c>
      <c r="D1725" s="2" t="s">
        <v>145</v>
      </c>
      <c r="E1725" s="2"/>
      <c r="F1725" s="2"/>
      <c r="G1725" s="2"/>
      <c r="H1725" s="2"/>
      <c r="I1725" s="14">
        <v>0</v>
      </c>
      <c r="J1725" s="15" t="s">
        <v>13</v>
      </c>
      <c r="K1725" s="3"/>
    </row>
    <row r="1726" spans="2:11" ht="15.75" x14ac:dyDescent="0.25">
      <c r="B1726" s="2"/>
      <c r="C1726" s="13" t="s">
        <v>15</v>
      </c>
      <c r="D1726" s="2" t="s">
        <v>16</v>
      </c>
      <c r="E1726" s="2"/>
      <c r="F1726" s="2"/>
      <c r="G1726" s="2"/>
      <c r="H1726" s="2"/>
      <c r="I1726" s="14">
        <f>41663000-1389500</f>
        <v>40273500</v>
      </c>
      <c r="J1726" s="15" t="s">
        <v>13</v>
      </c>
      <c r="K1726" s="3"/>
    </row>
    <row r="1727" spans="2:11" ht="15.75" x14ac:dyDescent="0.25">
      <c r="B1727" s="2"/>
      <c r="C1727" s="13" t="s">
        <v>17</v>
      </c>
      <c r="D1727" s="2" t="s">
        <v>144</v>
      </c>
      <c r="E1727" s="2"/>
      <c r="F1727" s="2"/>
      <c r="G1727" s="2"/>
      <c r="H1727" s="2"/>
      <c r="I1727" s="14">
        <v>0</v>
      </c>
      <c r="J1727" s="15" t="s">
        <v>13</v>
      </c>
      <c r="K1727" s="3"/>
    </row>
    <row r="1728" spans="2:11" ht="15.75" x14ac:dyDescent="0.25">
      <c r="B1728" s="2"/>
      <c r="C1728" s="13" t="s">
        <v>18</v>
      </c>
      <c r="D1728" s="2" t="s">
        <v>143</v>
      </c>
      <c r="E1728" s="2"/>
      <c r="F1728" s="2"/>
      <c r="G1728" s="2"/>
      <c r="H1728" s="2"/>
      <c r="I1728" s="14">
        <v>0</v>
      </c>
      <c r="J1728" s="15" t="s">
        <v>13</v>
      </c>
      <c r="K1728" s="3"/>
    </row>
    <row r="1729" spans="2:11" ht="15.75" x14ac:dyDescent="0.25">
      <c r="B1729" s="2"/>
      <c r="C1729" s="13" t="s">
        <v>19</v>
      </c>
      <c r="D1729" s="2" t="s">
        <v>142</v>
      </c>
      <c r="E1729" s="2"/>
      <c r="F1729" s="2"/>
      <c r="G1729" s="2"/>
      <c r="H1729" s="2"/>
      <c r="I1729" s="14">
        <v>0</v>
      </c>
      <c r="J1729" s="15" t="s">
        <v>13</v>
      </c>
      <c r="K1729" s="3"/>
    </row>
    <row r="1730" spans="2:11" ht="15.75" x14ac:dyDescent="0.25">
      <c r="B1730" s="2"/>
      <c r="C1730" s="13" t="s">
        <v>20</v>
      </c>
      <c r="D1730" s="2" t="s">
        <v>21</v>
      </c>
      <c r="E1730" s="2"/>
      <c r="F1730" s="2"/>
      <c r="G1730" s="14">
        <f>SUM(I1724:I1726)</f>
        <v>40273500</v>
      </c>
      <c r="H1730" s="2" t="s">
        <v>22</v>
      </c>
      <c r="I1730" s="11">
        <v>1006838</v>
      </c>
      <c r="J1730" s="15" t="s">
        <v>13</v>
      </c>
      <c r="K1730" s="3"/>
    </row>
    <row r="1731" spans="2:11" ht="15.75" x14ac:dyDescent="0.25">
      <c r="B1731" s="2"/>
      <c r="C1731" s="13" t="s">
        <v>23</v>
      </c>
      <c r="D1731" s="2" t="s">
        <v>24</v>
      </c>
      <c r="E1731" s="2"/>
      <c r="F1731" s="2"/>
      <c r="G1731" s="14"/>
      <c r="H1731" s="2"/>
      <c r="I1731" s="11">
        <v>0</v>
      </c>
      <c r="J1731" s="15" t="s">
        <v>13</v>
      </c>
    </row>
    <row r="1732" spans="2:11" ht="15.75" x14ac:dyDescent="0.25">
      <c r="B1732" s="2"/>
      <c r="C1732" s="13" t="s">
        <v>25</v>
      </c>
      <c r="D1732" s="2" t="s">
        <v>41</v>
      </c>
      <c r="E1732" s="2"/>
      <c r="F1732" s="2"/>
      <c r="G1732" s="14"/>
      <c r="H1732" s="2"/>
      <c r="I1732" s="11">
        <v>0</v>
      </c>
      <c r="J1732" s="15" t="s">
        <v>13</v>
      </c>
      <c r="K1732" s="3"/>
    </row>
    <row r="1733" spans="2:11" ht="15.75" x14ac:dyDescent="0.25">
      <c r="B1733" s="2"/>
      <c r="C1733" s="13" t="s">
        <v>26</v>
      </c>
      <c r="D1733" s="2" t="s">
        <v>27</v>
      </c>
      <c r="E1733" s="2"/>
      <c r="F1733" s="2"/>
      <c r="G1733" s="14"/>
      <c r="H1733" s="2"/>
      <c r="I1733" s="11">
        <v>0</v>
      </c>
      <c r="J1733" s="15" t="s">
        <v>13</v>
      </c>
      <c r="K1733" s="3"/>
    </row>
    <row r="1734" spans="2:11" ht="15.75" x14ac:dyDescent="0.25">
      <c r="B1734" s="2"/>
      <c r="C1734" s="13" t="s">
        <v>28</v>
      </c>
      <c r="D1734" s="2" t="s">
        <v>29</v>
      </c>
      <c r="E1734" s="2"/>
      <c r="F1734" s="2"/>
      <c r="G1734" s="14"/>
      <c r="H1734" s="2"/>
      <c r="I1734" s="11">
        <v>597265</v>
      </c>
      <c r="J1734" s="15" t="s">
        <v>13</v>
      </c>
      <c r="K1734" s="3"/>
    </row>
    <row r="1735" spans="2:11" ht="15.75" x14ac:dyDescent="0.25">
      <c r="B1735" s="2"/>
      <c r="C1735" s="13" t="s">
        <v>30</v>
      </c>
      <c r="D1735" s="2" t="s">
        <v>31</v>
      </c>
      <c r="E1735" s="2"/>
      <c r="F1735" s="2"/>
      <c r="G1735" s="14"/>
      <c r="H1735" s="2"/>
      <c r="I1735" s="11">
        <v>200000</v>
      </c>
      <c r="J1735" s="15" t="s">
        <v>13</v>
      </c>
      <c r="K1735" s="3"/>
    </row>
    <row r="1736" spans="2:11" ht="15.75" x14ac:dyDescent="0.25">
      <c r="B1736" s="2"/>
      <c r="C1736" s="13" t="s">
        <v>32</v>
      </c>
      <c r="D1736" s="2" t="s">
        <v>33</v>
      </c>
      <c r="E1736" s="2"/>
      <c r="F1736" s="2"/>
      <c r="G1736" s="2"/>
      <c r="H1736" s="2"/>
      <c r="I1736" s="16">
        <f>SUM(I1724:I1735)</f>
        <v>42077603</v>
      </c>
      <c r="J1736" s="15" t="s">
        <v>13</v>
      </c>
      <c r="K1736" s="3"/>
    </row>
    <row r="1737" spans="2:11" ht="15.75" x14ac:dyDescent="0.25">
      <c r="B1737" s="2"/>
      <c r="C1737" s="13" t="s">
        <v>34</v>
      </c>
      <c r="D1737" s="2" t="s">
        <v>35</v>
      </c>
      <c r="E1737" s="2"/>
      <c r="F1737" s="2"/>
      <c r="G1737" s="2"/>
      <c r="H1737" s="2"/>
      <c r="I1737" s="17">
        <f>+B1721-I1736</f>
        <v>57922397</v>
      </c>
      <c r="J1737" s="15" t="s">
        <v>13</v>
      </c>
      <c r="K1737" s="3"/>
    </row>
    <row r="1738" spans="2:11" ht="15.75" x14ac:dyDescent="0.25">
      <c r="B1738" s="2"/>
      <c r="C1738" s="2"/>
      <c r="D1738" s="2" t="s">
        <v>114</v>
      </c>
      <c r="E1738" s="2"/>
      <c r="F1738" s="2"/>
      <c r="G1738" s="2"/>
      <c r="H1738" s="2"/>
      <c r="I1738" s="5"/>
      <c r="J1738" s="3"/>
      <c r="K1738" s="3"/>
    </row>
    <row r="1739" spans="2:11" ht="15.75" x14ac:dyDescent="0.25">
      <c r="B1739" s="2"/>
      <c r="C1739" s="2"/>
      <c r="D1739" s="2" t="s">
        <v>238</v>
      </c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/>
      <c r="D1740" s="2"/>
      <c r="E1740" s="2"/>
      <c r="F1740" s="2"/>
      <c r="G1740" s="2"/>
      <c r="H1740" s="2"/>
      <c r="I1740" s="2"/>
      <c r="J1740" s="3"/>
      <c r="K1740" s="3"/>
    </row>
    <row r="1741" spans="2:11" ht="15.75" x14ac:dyDescent="0.25">
      <c r="B1741" s="2" t="s">
        <v>36</v>
      </c>
      <c r="C1741" s="2"/>
      <c r="D1741" s="2"/>
      <c r="E1741" s="2"/>
      <c r="F1741" s="2"/>
      <c r="G1741" s="2"/>
      <c r="H1741" s="2"/>
      <c r="I1741" s="2"/>
      <c r="J1741" s="3"/>
      <c r="K1741" s="3"/>
    </row>
    <row r="1742" spans="2:11" ht="15.75" x14ac:dyDescent="0.25">
      <c r="B1742" s="2" t="s">
        <v>37</v>
      </c>
      <c r="C1742" s="2"/>
      <c r="D1742" s="2"/>
      <c r="E1742" s="2"/>
      <c r="F1742" s="2"/>
      <c r="G1742" s="2"/>
      <c r="H1742" s="2"/>
      <c r="I1742" s="2"/>
      <c r="J1742" s="3"/>
      <c r="K1742" s="3"/>
    </row>
    <row r="1743" spans="2:11" ht="15.75" x14ac:dyDescent="0.25">
      <c r="B1743" s="2"/>
      <c r="C1743" s="2"/>
      <c r="D1743" s="2"/>
      <c r="E1743" s="2"/>
      <c r="F1743" s="2"/>
      <c r="G1743" s="2"/>
      <c r="H1743" s="2"/>
      <c r="I1743" s="2"/>
      <c r="J1743" s="3"/>
      <c r="K1743" s="3"/>
    </row>
    <row r="1744" spans="2:11" ht="15.75" x14ac:dyDescent="0.25">
      <c r="B1744" s="2" t="s">
        <v>344</v>
      </c>
      <c r="C1744" s="2"/>
      <c r="D1744" s="2"/>
      <c r="E1744" s="2"/>
      <c r="F1744" s="2"/>
      <c r="G1744" s="2"/>
      <c r="H1744" s="2"/>
      <c r="I1744" s="2"/>
      <c r="J1744" s="3"/>
      <c r="K1744" s="3"/>
    </row>
    <row r="1745" spans="2:11" ht="15.75" x14ac:dyDescent="0.25">
      <c r="B1745" s="4" t="s">
        <v>337</v>
      </c>
      <c r="C1745" s="2"/>
      <c r="D1745" s="2"/>
      <c r="E1745" s="2"/>
      <c r="F1745" s="2"/>
      <c r="G1745" s="2"/>
      <c r="H1745" s="2"/>
      <c r="I1745" s="2"/>
      <c r="J1745" s="3"/>
      <c r="K1745" s="3"/>
    </row>
    <row r="1746" spans="2:11" ht="15.75" x14ac:dyDescent="0.25">
      <c r="B1746" s="4" t="s">
        <v>108</v>
      </c>
      <c r="C1746" s="2"/>
      <c r="D1746" s="2"/>
      <c r="E1746" s="2"/>
      <c r="F1746" s="2"/>
      <c r="G1746" s="2"/>
      <c r="H1746" s="2"/>
      <c r="I1746" s="2"/>
      <c r="J1746" s="3"/>
      <c r="K1746" s="3"/>
    </row>
    <row r="1747" spans="2:11" ht="15.75" x14ac:dyDescent="0.25">
      <c r="B1747" s="4" t="s">
        <v>239</v>
      </c>
      <c r="C1747" s="2"/>
      <c r="D1747" s="2"/>
      <c r="E1747" s="2"/>
      <c r="F1747" s="2"/>
      <c r="G1747" s="2"/>
      <c r="H1747" s="2"/>
      <c r="I1747" s="2"/>
      <c r="J1747" s="3"/>
      <c r="K1747" s="3"/>
    </row>
    <row r="1748" spans="2:11" ht="15.75" x14ac:dyDescent="0.25">
      <c r="B1748" s="2"/>
      <c r="C1748" s="2"/>
      <c r="D1748" s="2"/>
      <c r="E1748" s="2"/>
      <c r="F1748" s="2"/>
      <c r="G1748" s="2"/>
      <c r="H1748" s="2"/>
      <c r="J1748" s="3"/>
      <c r="K1748" s="3"/>
    </row>
    <row r="1749" spans="2:11" ht="15.75" x14ac:dyDescent="0.25">
      <c r="B1749" s="2"/>
      <c r="C1749" s="2"/>
      <c r="D1749" s="2"/>
      <c r="E1749" s="2"/>
      <c r="F1749" s="2"/>
      <c r="G1749" s="2"/>
      <c r="H1749" s="2"/>
      <c r="I1749" s="2"/>
      <c r="J1749" s="3"/>
      <c r="K1749" s="3"/>
    </row>
    <row r="1750" spans="2:11" ht="15.75" x14ac:dyDescent="0.25">
      <c r="B1750" s="2"/>
      <c r="C1750" s="2"/>
      <c r="D1750" s="2"/>
      <c r="E1750" s="2"/>
      <c r="F1750" s="2"/>
      <c r="G1750" s="2"/>
      <c r="H1750" s="2"/>
      <c r="I1750" s="2"/>
      <c r="J1750" s="3"/>
      <c r="K1750" s="3"/>
    </row>
    <row r="1751" spans="2:11" ht="15.75" x14ac:dyDescent="0.25">
      <c r="B1751" s="2"/>
      <c r="C1751" s="2"/>
      <c r="D1751" s="2"/>
      <c r="E1751" s="2"/>
      <c r="F1751" s="2"/>
      <c r="G1751" s="2"/>
      <c r="H1751" s="2" t="s">
        <v>347</v>
      </c>
      <c r="I1751" s="2"/>
      <c r="J1751" s="3"/>
      <c r="K1751" s="3"/>
    </row>
    <row r="1752" spans="2:11" ht="15.75" x14ac:dyDescent="0.25">
      <c r="B1752" s="2"/>
      <c r="C1752" s="2"/>
      <c r="D1752" s="2"/>
      <c r="E1752" s="2"/>
      <c r="F1752" s="2"/>
      <c r="G1752" s="2"/>
      <c r="H1752" s="2"/>
      <c r="I1752" s="2"/>
      <c r="J1752" s="3"/>
      <c r="K1752" s="3"/>
    </row>
    <row r="1753" spans="2:11" ht="15.75" x14ac:dyDescent="0.25">
      <c r="B1753" s="2"/>
      <c r="C1753" s="2"/>
      <c r="D1753" s="2"/>
      <c r="E1753" s="2"/>
      <c r="F1753" s="2"/>
      <c r="G1753" s="2"/>
      <c r="H1753" s="2"/>
      <c r="I1753" s="2"/>
      <c r="J1753" s="3"/>
      <c r="K1753" s="3"/>
    </row>
    <row r="1754" spans="2:11" ht="15.75" x14ac:dyDescent="0.25">
      <c r="B1754" s="2"/>
      <c r="C1754" s="2"/>
      <c r="D1754" s="2"/>
      <c r="E1754" s="2"/>
      <c r="F1754" s="2"/>
      <c r="G1754" s="2"/>
      <c r="H1754" s="2"/>
      <c r="I1754" s="2"/>
      <c r="J1754" s="3"/>
      <c r="K1754" s="3"/>
    </row>
    <row r="1755" spans="2:11" ht="15.75" x14ac:dyDescent="0.25">
      <c r="B1755" s="2"/>
      <c r="C1755" s="2"/>
      <c r="D1755" s="2"/>
      <c r="E1755" s="2"/>
      <c r="F1755" s="2"/>
      <c r="G1755" s="2"/>
      <c r="H1755" s="18" t="s">
        <v>38</v>
      </c>
      <c r="I1755" s="2"/>
      <c r="J1755" s="3"/>
      <c r="K1755" s="3"/>
    </row>
    <row r="1756" spans="2:11" ht="15.75" x14ac:dyDescent="0.25">
      <c r="B1756" s="2"/>
      <c r="C1756" s="2"/>
      <c r="D1756" s="2"/>
      <c r="E1756" s="2"/>
      <c r="F1756" s="2"/>
      <c r="G1756" s="2"/>
      <c r="H1756" s="18">
        <v>6000</v>
      </c>
      <c r="I1756" s="2"/>
      <c r="J1756" s="3"/>
      <c r="K1756" s="3"/>
    </row>
    <row r="1757" spans="2:11" ht="15.75" x14ac:dyDescent="0.25">
      <c r="B1757" s="2"/>
      <c r="C1757" s="2"/>
      <c r="D1757" s="2"/>
      <c r="E1757" s="2"/>
      <c r="F1757" s="2"/>
      <c r="G1757" s="2"/>
      <c r="H1757" s="18"/>
      <c r="I1757" s="2"/>
      <c r="J1757" s="3"/>
      <c r="K1757" s="3"/>
    </row>
    <row r="1758" spans="2:11" ht="15.75" x14ac:dyDescent="0.25">
      <c r="B1758" s="2"/>
      <c r="C1758" s="2"/>
      <c r="D1758" s="2"/>
      <c r="E1758" s="2"/>
      <c r="F1758" s="2"/>
      <c r="G1758" s="2"/>
      <c r="H1758" s="2"/>
      <c r="I1758" s="2"/>
      <c r="J1758" s="3"/>
      <c r="K1758" s="3"/>
    </row>
    <row r="1759" spans="2:11" ht="15.75" x14ac:dyDescent="0.25">
      <c r="B1759" s="2"/>
      <c r="C1759" s="2"/>
      <c r="D1759" s="2"/>
      <c r="E1759" s="2"/>
      <c r="F1759" s="2"/>
      <c r="G1759" s="2"/>
      <c r="H1759" s="25" t="s">
        <v>235</v>
      </c>
      <c r="I1759" s="2"/>
      <c r="J1759" s="3"/>
      <c r="K1759" s="3"/>
    </row>
    <row r="1760" spans="2:11" ht="15.75" x14ac:dyDescent="0.25">
      <c r="B1760" s="2"/>
      <c r="C1760" s="2"/>
      <c r="D1760" s="2"/>
      <c r="E1760" s="2"/>
      <c r="F1760" s="2"/>
      <c r="G1760" s="2"/>
      <c r="H1760" s="19" t="s">
        <v>39</v>
      </c>
      <c r="I1760" s="2"/>
      <c r="J1760" s="3"/>
      <c r="K1760" s="3"/>
    </row>
    <row r="1761" spans="2:11" ht="15.75" x14ac:dyDescent="0.25">
      <c r="B1761" s="2"/>
      <c r="C1761" s="2"/>
      <c r="D1761" s="2"/>
      <c r="E1761" s="2"/>
      <c r="F1761" s="2"/>
      <c r="G1761" s="2"/>
      <c r="H1761" s="19"/>
      <c r="I1761" s="2"/>
      <c r="J1761" s="3"/>
      <c r="K1761" s="3"/>
    </row>
    <row r="1762" spans="2:11" ht="15.75" x14ac:dyDescent="0.25">
      <c r="B1762" s="2"/>
      <c r="C1762" s="2"/>
      <c r="D1762" s="2"/>
      <c r="E1762" s="2"/>
      <c r="F1762" s="2"/>
      <c r="G1762" s="2"/>
      <c r="H1762" s="19"/>
      <c r="I1762" s="2"/>
      <c r="J1762" s="3"/>
      <c r="K1762" s="3"/>
    </row>
    <row r="1763" spans="2:11" ht="15.75" x14ac:dyDescent="0.25">
      <c r="B1763" s="19"/>
      <c r="C1763" s="2"/>
      <c r="D1763" s="2"/>
      <c r="E1763" s="2"/>
      <c r="F1763" s="2"/>
      <c r="G1763" s="2"/>
      <c r="H1763" s="2"/>
      <c r="I1763" s="2"/>
      <c r="J1763" s="3"/>
      <c r="K1763" s="3"/>
    </row>
    <row r="1764" spans="2:11" ht="15.75" x14ac:dyDescent="0.25">
      <c r="B1764" s="20" t="s">
        <v>40</v>
      </c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 x14ac:dyDescent="0.25">
      <c r="B1765" s="2" t="s">
        <v>307</v>
      </c>
      <c r="C1765" s="3"/>
      <c r="D1765" s="3"/>
      <c r="E1765" s="3"/>
      <c r="F1765" s="3"/>
      <c r="G1765" s="3"/>
      <c r="H1765" s="3"/>
      <c r="I1765" s="3"/>
      <c r="J1765" s="3"/>
      <c r="K1765" s="3"/>
    </row>
    <row r="1767" spans="2:11" ht="19.5" x14ac:dyDescent="0.3">
      <c r="B1767" s="60" t="s">
        <v>0</v>
      </c>
      <c r="C1767" s="60"/>
      <c r="D1767" s="60"/>
      <c r="E1767" s="60"/>
      <c r="F1767" s="60"/>
      <c r="G1767" s="60"/>
      <c r="H1767" s="60"/>
      <c r="I1767" s="60"/>
      <c r="J1767" s="3"/>
      <c r="K1767" s="3"/>
    </row>
    <row r="1768" spans="2:11" ht="15.75" x14ac:dyDescent="0.25">
      <c r="B1768" s="12"/>
      <c r="C1768" s="12"/>
      <c r="D1768" s="12"/>
      <c r="E1768" s="12"/>
      <c r="F1768" s="12"/>
      <c r="G1768" s="12"/>
      <c r="H1768" s="12"/>
      <c r="I1768" s="12"/>
      <c r="J1768" s="3"/>
      <c r="K1768" s="3"/>
    </row>
    <row r="1769" spans="2:11" ht="15.75" x14ac:dyDescent="0.25">
      <c r="B1769" s="2"/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 x14ac:dyDescent="0.25">
      <c r="B1770" s="2"/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 x14ac:dyDescent="0.25">
      <c r="B1771" s="2" t="s">
        <v>1</v>
      </c>
      <c r="C1771" s="2"/>
      <c r="D1771" s="2"/>
      <c r="E1771" s="2"/>
      <c r="F1771" s="2"/>
      <c r="G1771" s="2"/>
      <c r="H1771" s="2"/>
      <c r="I1771" s="2"/>
      <c r="J1771" s="3"/>
      <c r="K1771" s="3"/>
    </row>
    <row r="1772" spans="2:11" ht="15.75" x14ac:dyDescent="0.25">
      <c r="B1772" s="2"/>
      <c r="C1772" s="2"/>
      <c r="D1772" s="2"/>
      <c r="E1772" s="2"/>
      <c r="F1772" s="2"/>
      <c r="G1772" s="2"/>
      <c r="H1772" s="2"/>
      <c r="I1772" s="2"/>
      <c r="J1772" s="3"/>
      <c r="K1772" s="3"/>
    </row>
    <row r="1773" spans="2:11" ht="15.75" x14ac:dyDescent="0.2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 x14ac:dyDescent="0.25">
      <c r="B1774" s="2"/>
      <c r="C1774" s="2" t="s">
        <v>2</v>
      </c>
      <c r="D1774" s="2" t="s">
        <v>3</v>
      </c>
      <c r="E1774" s="24" t="s">
        <v>241</v>
      </c>
      <c r="G1774" s="2"/>
      <c r="H1774" s="2"/>
      <c r="I1774" s="2"/>
      <c r="J1774" s="3"/>
      <c r="K1774" s="3"/>
    </row>
    <row r="1775" spans="2:11" ht="15.75" x14ac:dyDescent="0.25">
      <c r="B1775" s="2"/>
      <c r="C1775" s="2" t="s">
        <v>4</v>
      </c>
      <c r="D1775" s="2" t="s">
        <v>3</v>
      </c>
      <c r="E1775" s="1" t="s">
        <v>242</v>
      </c>
      <c r="F1775" s="5"/>
      <c r="G1775" s="2"/>
      <c r="H1775" s="2"/>
      <c r="I1775" s="2"/>
      <c r="J1775" s="3"/>
      <c r="K1775" s="3"/>
    </row>
    <row r="1776" spans="2:11" ht="15.75" x14ac:dyDescent="0.25">
      <c r="B1776" s="2"/>
      <c r="C1776" s="22" t="s">
        <v>42</v>
      </c>
      <c r="D1776" s="22" t="s">
        <v>3</v>
      </c>
      <c r="E1776" s="23" t="s">
        <v>243</v>
      </c>
      <c r="F1776" s="21"/>
      <c r="G1776" s="2"/>
      <c r="H1776" s="2"/>
      <c r="I1776" s="2"/>
      <c r="J1776" s="3"/>
      <c r="K1776" s="3"/>
    </row>
    <row r="1777" spans="2:11" ht="15.75" x14ac:dyDescent="0.25">
      <c r="B1777" s="2"/>
      <c r="C1777" s="2"/>
      <c r="D1777" s="2"/>
      <c r="E1777" s="1"/>
      <c r="F1777" s="2"/>
      <c r="G1777" s="2"/>
      <c r="H1777" s="2"/>
      <c r="I1777" s="2"/>
      <c r="J1777" s="3"/>
      <c r="K1777" s="3"/>
    </row>
    <row r="1778" spans="2:11" ht="15.75" x14ac:dyDescent="0.25">
      <c r="B1778" s="6" t="s">
        <v>5</v>
      </c>
      <c r="C1778" s="6"/>
      <c r="D1778" s="6"/>
      <c r="E1778" s="6"/>
      <c r="F1778" s="6"/>
      <c r="G1778" s="6"/>
      <c r="H1778" s="6"/>
      <c r="I1778" s="6"/>
      <c r="J1778" s="3"/>
      <c r="K1778" s="3"/>
    </row>
    <row r="1779" spans="2:11" ht="15.75" x14ac:dyDescent="0.25">
      <c r="B1779" s="7">
        <f>90000000</f>
        <v>90000000</v>
      </c>
      <c r="C1779" s="2" t="s">
        <v>283</v>
      </c>
      <c r="D1779" s="2"/>
      <c r="E1779" s="2"/>
      <c r="F1779" s="8"/>
      <c r="G1779" s="4"/>
      <c r="H1779" s="2"/>
      <c r="I1779" s="2"/>
      <c r="J1779" s="3"/>
      <c r="K1779" s="3"/>
    </row>
    <row r="1780" spans="2:11" ht="15.75" x14ac:dyDescent="0.25">
      <c r="B1780" s="2" t="s">
        <v>105</v>
      </c>
      <c r="C1780" s="2"/>
      <c r="D1780" s="2"/>
      <c r="E1780" s="2"/>
      <c r="F1780" s="26"/>
      <c r="G1780" s="6"/>
      <c r="H1780" s="6"/>
      <c r="I1780" s="6"/>
      <c r="J1780" s="3"/>
      <c r="K1780" s="3"/>
    </row>
    <row r="1781" spans="2:11" ht="15.75" x14ac:dyDescent="0.25">
      <c r="B1781" s="2"/>
      <c r="C1781" s="2"/>
      <c r="D1781" s="2"/>
      <c r="E1781" s="2"/>
      <c r="F1781" s="2"/>
      <c r="G1781" s="2"/>
      <c r="H1781" s="2"/>
      <c r="I1781" s="2"/>
      <c r="J1781" s="3"/>
      <c r="K1781" s="10" t="s">
        <v>10</v>
      </c>
    </row>
    <row r="1782" spans="2:11" ht="15.75" x14ac:dyDescent="0.25">
      <c r="B1782" s="2"/>
      <c r="C1782" s="13" t="s">
        <v>11</v>
      </c>
      <c r="D1782" s="2" t="s">
        <v>12</v>
      </c>
      <c r="E1782" s="2"/>
      <c r="F1782" s="2"/>
      <c r="G1782" s="2"/>
      <c r="H1782" s="2"/>
      <c r="I1782" s="14">
        <v>0</v>
      </c>
      <c r="J1782" s="15" t="s">
        <v>13</v>
      </c>
      <c r="K1782" s="3"/>
    </row>
    <row r="1783" spans="2:11" ht="15.75" x14ac:dyDescent="0.25">
      <c r="B1783" s="2"/>
      <c r="C1783" s="13" t="s">
        <v>14</v>
      </c>
      <c r="D1783" s="2" t="s">
        <v>145</v>
      </c>
      <c r="E1783" s="2"/>
      <c r="F1783" s="2"/>
      <c r="G1783" s="2"/>
      <c r="H1783" s="2"/>
      <c r="I1783" s="14">
        <v>0</v>
      </c>
      <c r="J1783" s="15" t="s">
        <v>13</v>
      </c>
      <c r="K1783" s="3"/>
    </row>
    <row r="1784" spans="2:11" ht="15.75" x14ac:dyDescent="0.25">
      <c r="B1784" s="2"/>
      <c r="C1784" s="13" t="s">
        <v>15</v>
      </c>
      <c r="D1784" s="2" t="s">
        <v>16</v>
      </c>
      <c r="E1784" s="2"/>
      <c r="F1784" s="2"/>
      <c r="G1784" s="2"/>
      <c r="H1784" s="2"/>
      <c r="I1784" s="14">
        <v>43750000</v>
      </c>
      <c r="J1784" s="15" t="s">
        <v>13</v>
      </c>
      <c r="K1784" s="3"/>
    </row>
    <row r="1785" spans="2:11" ht="15.75" x14ac:dyDescent="0.25">
      <c r="B1785" s="2"/>
      <c r="C1785" s="13" t="s">
        <v>17</v>
      </c>
      <c r="D1785" s="2" t="s">
        <v>144</v>
      </c>
      <c r="E1785" s="2"/>
      <c r="F1785" s="2"/>
      <c r="G1785" s="2"/>
      <c r="H1785" s="2"/>
      <c r="I1785" s="14">
        <v>0</v>
      </c>
      <c r="J1785" s="15" t="s">
        <v>13</v>
      </c>
      <c r="K1785" s="3"/>
    </row>
    <row r="1786" spans="2:11" ht="15.75" x14ac:dyDescent="0.25">
      <c r="B1786" s="2"/>
      <c r="C1786" s="13" t="s">
        <v>18</v>
      </c>
      <c r="D1786" s="2" t="s">
        <v>143</v>
      </c>
      <c r="E1786" s="2"/>
      <c r="F1786" s="2"/>
      <c r="G1786" s="2"/>
      <c r="H1786" s="2"/>
      <c r="I1786" s="14">
        <v>0</v>
      </c>
      <c r="J1786" s="15" t="s">
        <v>13</v>
      </c>
      <c r="K1786" s="3"/>
    </row>
    <row r="1787" spans="2:11" ht="15.75" x14ac:dyDescent="0.25">
      <c r="B1787" s="2"/>
      <c r="C1787" s="13" t="s">
        <v>19</v>
      </c>
      <c r="D1787" s="2" t="s">
        <v>142</v>
      </c>
      <c r="E1787" s="2"/>
      <c r="F1787" s="2"/>
      <c r="G1787" s="2"/>
      <c r="H1787" s="2"/>
      <c r="I1787" s="14">
        <v>0</v>
      </c>
      <c r="J1787" s="15" t="s">
        <v>13</v>
      </c>
      <c r="K1787" s="3"/>
    </row>
    <row r="1788" spans="2:11" ht="15.75" x14ac:dyDescent="0.25">
      <c r="B1788" s="2"/>
      <c r="C1788" s="13" t="s">
        <v>20</v>
      </c>
      <c r="D1788" s="2" t="s">
        <v>21</v>
      </c>
      <c r="E1788" s="2"/>
      <c r="F1788" s="2"/>
      <c r="G1788" s="14">
        <f>SUM(I1782:I1784)</f>
        <v>43750000</v>
      </c>
      <c r="H1788" s="2" t="s">
        <v>22</v>
      </c>
      <c r="I1788" s="11">
        <v>1093750</v>
      </c>
      <c r="J1788" s="15" t="s">
        <v>13</v>
      </c>
      <c r="K1788" s="3"/>
    </row>
    <row r="1789" spans="2:11" ht="15.75" x14ac:dyDescent="0.25">
      <c r="B1789" s="2"/>
      <c r="C1789" s="13" t="s">
        <v>23</v>
      </c>
      <c r="D1789" s="2" t="s">
        <v>24</v>
      </c>
      <c r="E1789" s="2"/>
      <c r="F1789" s="2"/>
      <c r="G1789" s="14"/>
      <c r="H1789" s="2"/>
      <c r="I1789" s="11">
        <v>706728</v>
      </c>
      <c r="J1789" s="15" t="s">
        <v>13</v>
      </c>
    </row>
    <row r="1790" spans="2:11" ht="15.75" x14ac:dyDescent="0.25">
      <c r="B1790" s="2"/>
      <c r="C1790" s="13" t="s">
        <v>25</v>
      </c>
      <c r="D1790" s="2" t="s">
        <v>41</v>
      </c>
      <c r="E1790" s="2"/>
      <c r="F1790" s="2"/>
      <c r="G1790" s="14"/>
      <c r="H1790" s="2"/>
      <c r="I1790" s="11">
        <v>0</v>
      </c>
      <c r="J1790" s="15" t="s">
        <v>13</v>
      </c>
      <c r="K1790" s="3"/>
    </row>
    <row r="1791" spans="2:11" ht="15.75" x14ac:dyDescent="0.25">
      <c r="B1791" s="2"/>
      <c r="C1791" s="13" t="s">
        <v>26</v>
      </c>
      <c r="D1791" s="2" t="s">
        <v>27</v>
      </c>
      <c r="E1791" s="2"/>
      <c r="F1791" s="2"/>
      <c r="G1791" s="14"/>
      <c r="H1791" s="2"/>
      <c r="I1791" s="11">
        <v>0</v>
      </c>
      <c r="J1791" s="15" t="s">
        <v>13</v>
      </c>
      <c r="K1791" s="3"/>
    </row>
    <row r="1792" spans="2:11" ht="15.75" x14ac:dyDescent="0.25">
      <c r="B1792" s="2"/>
      <c r="C1792" s="13" t="s">
        <v>28</v>
      </c>
      <c r="D1792" s="2" t="s">
        <v>29</v>
      </c>
      <c r="E1792" s="2"/>
      <c r="F1792" s="2"/>
      <c r="G1792" s="14"/>
      <c r="H1792" s="2"/>
      <c r="I1792" s="11">
        <v>462500</v>
      </c>
      <c r="J1792" s="15" t="s">
        <v>13</v>
      </c>
      <c r="K1792" s="3"/>
    </row>
    <row r="1793" spans="2:11" ht="15.75" x14ac:dyDescent="0.25">
      <c r="B1793" s="2"/>
      <c r="C1793" s="13" t="s">
        <v>30</v>
      </c>
      <c r="D1793" s="2" t="s">
        <v>31</v>
      </c>
      <c r="E1793" s="2"/>
      <c r="F1793" s="2"/>
      <c r="G1793" s="14"/>
      <c r="H1793" s="2"/>
      <c r="I1793" s="11">
        <v>200000</v>
      </c>
      <c r="J1793" s="15" t="s">
        <v>13</v>
      </c>
      <c r="K1793" s="3"/>
    </row>
    <row r="1794" spans="2:11" ht="15.75" x14ac:dyDescent="0.25">
      <c r="B1794" s="2"/>
      <c r="C1794" s="13" t="s">
        <v>32</v>
      </c>
      <c r="D1794" s="2" t="s">
        <v>33</v>
      </c>
      <c r="E1794" s="2"/>
      <c r="F1794" s="2"/>
      <c r="G1794" s="2"/>
      <c r="H1794" s="2"/>
      <c r="I1794" s="16">
        <f>SUM(I1782:I1793)</f>
        <v>46212978</v>
      </c>
      <c r="J1794" s="15" t="s">
        <v>13</v>
      </c>
      <c r="K1794" s="3"/>
    </row>
    <row r="1795" spans="2:11" ht="15.75" x14ac:dyDescent="0.25">
      <c r="B1795" s="2"/>
      <c r="C1795" s="13" t="s">
        <v>34</v>
      </c>
      <c r="D1795" s="2" t="s">
        <v>35</v>
      </c>
      <c r="E1795" s="2"/>
      <c r="F1795" s="2"/>
      <c r="G1795" s="2"/>
      <c r="H1795" s="2"/>
      <c r="I1795" s="17">
        <f>+B1779-I1794</f>
        <v>43787022</v>
      </c>
      <c r="J1795" s="15" t="s">
        <v>13</v>
      </c>
      <c r="K1795" s="3"/>
    </row>
    <row r="1796" spans="2:11" ht="15.75" x14ac:dyDescent="0.25">
      <c r="B1796" s="2"/>
      <c r="C1796" s="2"/>
      <c r="D1796" s="2" t="s">
        <v>114</v>
      </c>
      <c r="E1796" s="2"/>
      <c r="F1796" s="2"/>
      <c r="G1796" s="2"/>
      <c r="H1796" s="2"/>
      <c r="I1796" s="5"/>
      <c r="J1796" s="3"/>
      <c r="K1796" s="3"/>
    </row>
    <row r="1797" spans="2:11" ht="15.75" x14ac:dyDescent="0.25">
      <c r="B1797" s="2"/>
      <c r="C1797" s="2"/>
      <c r="D1797" s="2" t="s">
        <v>244</v>
      </c>
      <c r="E1797" s="2"/>
      <c r="F1797" s="2"/>
      <c r="G1797" s="2"/>
      <c r="H1797" s="2"/>
      <c r="I1797" s="2"/>
      <c r="J1797" s="3"/>
      <c r="K1797" s="3"/>
    </row>
    <row r="1798" spans="2:11" ht="15.75" x14ac:dyDescent="0.25">
      <c r="B1798" s="2"/>
      <c r="C1798" s="2"/>
      <c r="D1798" s="2"/>
      <c r="E1798" s="2"/>
      <c r="F1798" s="2"/>
      <c r="G1798" s="2"/>
      <c r="H1798" s="2"/>
      <c r="I1798" s="2"/>
      <c r="J1798" s="3"/>
      <c r="K1798" s="3"/>
    </row>
    <row r="1799" spans="2:11" ht="15.75" x14ac:dyDescent="0.25">
      <c r="B1799" s="2" t="s">
        <v>36</v>
      </c>
      <c r="C1799" s="2"/>
      <c r="D1799" s="2"/>
      <c r="E1799" s="2"/>
      <c r="F1799" s="2"/>
      <c r="G1799" s="2"/>
      <c r="H1799" s="2"/>
      <c r="I1799" s="2"/>
      <c r="J1799" s="3"/>
      <c r="K1799" s="3"/>
    </row>
    <row r="1800" spans="2:11" ht="15.75" x14ac:dyDescent="0.25">
      <c r="B1800" s="2" t="s">
        <v>37</v>
      </c>
      <c r="C1800" s="2"/>
      <c r="D1800" s="2"/>
      <c r="E1800" s="2"/>
      <c r="F1800" s="2"/>
      <c r="G1800" s="2"/>
      <c r="H1800" s="2"/>
      <c r="I1800" s="2"/>
      <c r="J1800" s="3"/>
      <c r="K1800" s="3"/>
    </row>
    <row r="1801" spans="2:11" ht="15.75" x14ac:dyDescent="0.25">
      <c r="B1801" s="2"/>
      <c r="C1801" s="2"/>
      <c r="D1801" s="2"/>
      <c r="E1801" s="2"/>
      <c r="F1801" s="2"/>
      <c r="G1801" s="2"/>
      <c r="H1801" s="2"/>
      <c r="I1801" s="2"/>
      <c r="J1801" s="3"/>
      <c r="K1801" s="3"/>
    </row>
    <row r="1802" spans="2:11" ht="15.75" x14ac:dyDescent="0.25">
      <c r="B1802" s="2" t="s">
        <v>43</v>
      </c>
      <c r="C1802" s="2"/>
      <c r="D1802" s="2"/>
      <c r="E1802" s="2"/>
      <c r="F1802" s="2"/>
      <c r="G1802" s="2"/>
      <c r="H1802" s="2"/>
      <c r="I1802" s="2"/>
      <c r="J1802" s="3"/>
      <c r="K1802" s="3"/>
    </row>
    <row r="1803" spans="2:11" ht="15.75" x14ac:dyDescent="0.25">
      <c r="B1803" s="4" t="s">
        <v>118</v>
      </c>
      <c r="C1803" s="2"/>
      <c r="D1803" s="2"/>
      <c r="E1803" s="2"/>
      <c r="F1803" s="2"/>
      <c r="G1803" s="2"/>
      <c r="H1803" s="2"/>
      <c r="I1803" s="2"/>
      <c r="J1803" s="3"/>
      <c r="K1803" s="3"/>
    </row>
    <row r="1804" spans="2:11" ht="15.75" x14ac:dyDescent="0.25">
      <c r="B1804" s="4" t="s">
        <v>156</v>
      </c>
      <c r="C1804" s="2"/>
      <c r="D1804" s="2"/>
      <c r="E1804" s="2"/>
      <c r="F1804" s="2"/>
      <c r="G1804" s="2"/>
      <c r="H1804" s="2"/>
      <c r="I1804" s="2"/>
      <c r="J1804" s="3"/>
      <c r="K1804" s="3"/>
    </row>
    <row r="1805" spans="2:11" ht="15.75" x14ac:dyDescent="0.25">
      <c r="B1805" s="4" t="s">
        <v>49</v>
      </c>
      <c r="C1805" s="2"/>
      <c r="D1805" s="2"/>
      <c r="E1805" s="2"/>
      <c r="F1805" s="2"/>
      <c r="G1805" s="2"/>
      <c r="H1805" s="2"/>
      <c r="I1805" s="2"/>
      <c r="J1805" s="3"/>
      <c r="K1805" s="3"/>
    </row>
    <row r="1806" spans="2:11" ht="15.75" x14ac:dyDescent="0.25">
      <c r="B1806" s="2"/>
      <c r="C1806" s="2"/>
      <c r="D1806" s="2"/>
      <c r="E1806" s="2"/>
      <c r="F1806" s="2"/>
      <c r="G1806" s="2"/>
      <c r="H1806" s="2"/>
      <c r="J1806" s="3"/>
      <c r="K1806" s="3"/>
    </row>
    <row r="1807" spans="2:11" ht="15.75" x14ac:dyDescent="0.25">
      <c r="B1807" s="2"/>
      <c r="C1807" s="2"/>
      <c r="D1807" s="2"/>
      <c r="E1807" s="2"/>
      <c r="F1807" s="2"/>
      <c r="G1807" s="2"/>
      <c r="H1807" s="2"/>
      <c r="I1807" s="2"/>
      <c r="J1807" s="3"/>
      <c r="K1807" s="3"/>
    </row>
    <row r="1808" spans="2:11" ht="15.75" x14ac:dyDescent="0.25">
      <c r="B1808" s="2"/>
      <c r="C1808" s="2"/>
      <c r="D1808" s="2"/>
      <c r="E1808" s="2"/>
      <c r="F1808" s="2"/>
      <c r="G1808" s="2"/>
      <c r="H1808" s="2"/>
      <c r="I1808" s="2"/>
      <c r="J1808" s="3"/>
      <c r="K1808" s="3"/>
    </row>
    <row r="1809" spans="2:11" ht="15.75" x14ac:dyDescent="0.25">
      <c r="B1809" s="2"/>
      <c r="C1809" s="2"/>
      <c r="D1809" s="2"/>
      <c r="E1809" s="2"/>
      <c r="F1809" s="2"/>
      <c r="G1809" s="2"/>
      <c r="H1809" s="2" t="s">
        <v>284</v>
      </c>
      <c r="I1809" s="2"/>
      <c r="J1809" s="3"/>
      <c r="K1809" s="3"/>
    </row>
    <row r="1810" spans="2:11" ht="15.75" x14ac:dyDescent="0.25">
      <c r="B1810" s="2"/>
      <c r="C1810" s="2"/>
      <c r="D1810" s="2"/>
      <c r="E1810" s="2"/>
      <c r="F1810" s="2"/>
      <c r="G1810" s="2"/>
      <c r="H1810" s="2"/>
      <c r="I1810" s="2"/>
      <c r="J1810" s="3"/>
      <c r="K1810" s="3"/>
    </row>
    <row r="1811" spans="2:11" ht="15.75" x14ac:dyDescent="0.25">
      <c r="B1811" s="2"/>
      <c r="C1811" s="2"/>
      <c r="D1811" s="2"/>
      <c r="E1811" s="2"/>
      <c r="F1811" s="2"/>
      <c r="G1811" s="2"/>
      <c r="H1811" s="2"/>
      <c r="I1811" s="2"/>
      <c r="J1811" s="3"/>
      <c r="K1811" s="3"/>
    </row>
    <row r="1812" spans="2:11" ht="15.75" x14ac:dyDescent="0.25">
      <c r="B1812" s="2"/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 x14ac:dyDescent="0.25">
      <c r="B1813" s="2"/>
      <c r="C1813" s="2"/>
      <c r="D1813" s="2"/>
      <c r="E1813" s="2"/>
      <c r="F1813" s="2"/>
      <c r="G1813" s="2"/>
      <c r="H1813" s="18" t="s">
        <v>38</v>
      </c>
      <c r="I1813" s="2"/>
      <c r="J1813" s="3"/>
      <c r="K1813" s="3"/>
    </row>
    <row r="1814" spans="2:11" ht="15.75" x14ac:dyDescent="0.25">
      <c r="B1814" s="2"/>
      <c r="C1814" s="2"/>
      <c r="D1814" s="2"/>
      <c r="E1814" s="2"/>
      <c r="F1814" s="2"/>
      <c r="G1814" s="2"/>
      <c r="H1814" s="18">
        <v>6000</v>
      </c>
      <c r="I1814" s="2"/>
      <c r="J1814" s="3"/>
      <c r="K1814" s="3"/>
    </row>
    <row r="1815" spans="2:11" ht="15.75" x14ac:dyDescent="0.25">
      <c r="B1815" s="2"/>
      <c r="C1815" s="2"/>
      <c r="D1815" s="2"/>
      <c r="E1815" s="2"/>
      <c r="F1815" s="2"/>
      <c r="G1815" s="2"/>
      <c r="H1815" s="18"/>
      <c r="I1815" s="2"/>
      <c r="J1815" s="3"/>
      <c r="K1815" s="3"/>
    </row>
    <row r="1816" spans="2:11" ht="15.75" x14ac:dyDescent="0.25">
      <c r="B1816" s="2"/>
      <c r="C1816" s="2"/>
      <c r="D1816" s="2"/>
      <c r="E1816" s="2"/>
      <c r="F1816" s="2"/>
      <c r="G1816" s="2"/>
      <c r="H1816" s="2"/>
      <c r="I1816" s="2"/>
      <c r="J1816" s="3"/>
      <c r="K1816" s="3"/>
    </row>
    <row r="1817" spans="2:11" ht="15.75" x14ac:dyDescent="0.25">
      <c r="B1817" s="2"/>
      <c r="C1817" s="2"/>
      <c r="D1817" s="2"/>
      <c r="E1817" s="2"/>
      <c r="F1817" s="2"/>
      <c r="G1817" s="2"/>
      <c r="H1817" s="25" t="s">
        <v>241</v>
      </c>
      <c r="I1817" s="2"/>
      <c r="J1817" s="3"/>
      <c r="K1817" s="3"/>
    </row>
    <row r="1818" spans="2:11" ht="15.75" x14ac:dyDescent="0.25">
      <c r="B1818" s="2"/>
      <c r="C1818" s="2"/>
      <c r="D1818" s="2"/>
      <c r="E1818" s="2"/>
      <c r="F1818" s="2"/>
      <c r="G1818" s="2"/>
      <c r="H1818" s="19" t="s">
        <v>39</v>
      </c>
      <c r="I1818" s="2"/>
      <c r="J1818" s="3"/>
      <c r="K1818" s="3"/>
    </row>
    <row r="1819" spans="2:11" ht="15.75" x14ac:dyDescent="0.25">
      <c r="B1819" s="2"/>
      <c r="C1819" s="2"/>
      <c r="D1819" s="2"/>
      <c r="E1819" s="2"/>
      <c r="F1819" s="2"/>
      <c r="G1819" s="2"/>
      <c r="H1819" s="19"/>
      <c r="I1819" s="2"/>
      <c r="J1819" s="3"/>
      <c r="K1819" s="3"/>
    </row>
    <row r="1820" spans="2:11" ht="15.75" x14ac:dyDescent="0.25">
      <c r="B1820" s="2"/>
      <c r="C1820" s="2"/>
      <c r="D1820" s="2"/>
      <c r="E1820" s="2"/>
      <c r="F1820" s="2"/>
      <c r="G1820" s="2"/>
      <c r="H1820" s="19"/>
      <c r="I1820" s="2"/>
      <c r="J1820" s="3"/>
      <c r="K1820" s="3"/>
    </row>
    <row r="1821" spans="2:11" ht="15.75" x14ac:dyDescent="0.25">
      <c r="B1821" s="19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 x14ac:dyDescent="0.25">
      <c r="B1822" s="20" t="s">
        <v>40</v>
      </c>
      <c r="C1822" s="2"/>
      <c r="D1822" s="2"/>
      <c r="E1822" s="2"/>
      <c r="F1822" s="2"/>
      <c r="G1822" s="2"/>
      <c r="H1822" s="2"/>
      <c r="I1822" s="2"/>
      <c r="J1822" s="3"/>
      <c r="K1822" s="3"/>
    </row>
    <row r="1823" spans="2:11" ht="15.75" x14ac:dyDescent="0.25">
      <c r="B1823" s="2" t="s">
        <v>121</v>
      </c>
      <c r="C1823" s="3"/>
      <c r="D1823" s="3"/>
      <c r="E1823" s="3"/>
      <c r="F1823" s="3"/>
      <c r="G1823" s="3"/>
      <c r="H1823" s="3"/>
      <c r="I1823" s="3"/>
      <c r="J1823" s="3"/>
      <c r="K1823" s="3"/>
    </row>
    <row r="1825" spans="2:11" ht="19.5" x14ac:dyDescent="0.3">
      <c r="B1825" s="60" t="s">
        <v>0</v>
      </c>
      <c r="C1825" s="60"/>
      <c r="D1825" s="60"/>
      <c r="E1825" s="60"/>
      <c r="F1825" s="60"/>
      <c r="G1825" s="60"/>
      <c r="H1825" s="60"/>
      <c r="I1825" s="60"/>
      <c r="J1825" s="3"/>
      <c r="K1825" s="3"/>
    </row>
    <row r="1826" spans="2:11" ht="15.75" x14ac:dyDescent="0.25">
      <c r="B1826" s="12"/>
      <c r="C1826" s="12"/>
      <c r="D1826" s="12"/>
      <c r="E1826" s="12"/>
      <c r="F1826" s="12"/>
      <c r="G1826" s="12"/>
      <c r="H1826" s="12"/>
      <c r="I1826" s="12"/>
      <c r="J1826" s="3"/>
      <c r="K1826" s="3"/>
    </row>
    <row r="1827" spans="2:11" ht="15.75" x14ac:dyDescent="0.25">
      <c r="B1827" s="2"/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 x14ac:dyDescent="0.25">
      <c r="B1828" s="2"/>
      <c r="C1828" s="2"/>
      <c r="D1828" s="2"/>
      <c r="E1828" s="2"/>
      <c r="F1828" s="2"/>
      <c r="G1828" s="2"/>
      <c r="H1828" s="2"/>
      <c r="I1828" s="2"/>
      <c r="J1828" s="3"/>
      <c r="K1828" s="3"/>
    </row>
    <row r="1829" spans="2:11" ht="15.75" x14ac:dyDescent="0.25">
      <c r="B1829" s="2" t="s">
        <v>1</v>
      </c>
      <c r="C1829" s="2"/>
      <c r="D1829" s="2"/>
      <c r="E1829" s="2"/>
      <c r="F1829" s="2"/>
      <c r="G1829" s="2"/>
      <c r="H1829" s="2"/>
      <c r="I1829" s="2"/>
      <c r="J1829" s="3"/>
      <c r="K1829" s="3"/>
    </row>
    <row r="1830" spans="2:11" ht="15.75" x14ac:dyDescent="0.25">
      <c r="B1830" s="2"/>
      <c r="C1830" s="2"/>
      <c r="D1830" s="2"/>
      <c r="E1830" s="2"/>
      <c r="F1830" s="2"/>
      <c r="G1830" s="2"/>
      <c r="H1830" s="2"/>
      <c r="I1830" s="2"/>
      <c r="J1830" s="3"/>
      <c r="K1830" s="3"/>
    </row>
    <row r="1831" spans="2:11" ht="15.75" x14ac:dyDescent="0.25">
      <c r="B1831" s="2"/>
      <c r="C1831" s="2"/>
      <c r="D1831" s="2"/>
      <c r="E1831" s="2"/>
      <c r="F1831" s="2"/>
      <c r="G1831" s="2"/>
      <c r="H1831" s="2"/>
      <c r="I1831" s="2"/>
      <c r="J1831" s="3"/>
      <c r="K1831" s="3"/>
    </row>
    <row r="1832" spans="2:11" ht="15.75" x14ac:dyDescent="0.25">
      <c r="B1832" s="2"/>
      <c r="C1832" s="2" t="s">
        <v>2</v>
      </c>
      <c r="D1832" s="2" t="s">
        <v>3</v>
      </c>
      <c r="E1832" s="24" t="s">
        <v>245</v>
      </c>
      <c r="F1832" s="2"/>
      <c r="G1832" s="2"/>
      <c r="H1832" s="2"/>
      <c r="I1832" s="2"/>
      <c r="J1832" s="3"/>
      <c r="K1832" s="3"/>
    </row>
    <row r="1833" spans="2:11" ht="15.75" x14ac:dyDescent="0.25">
      <c r="B1833" s="2"/>
      <c r="C1833" s="2" t="s">
        <v>4</v>
      </c>
      <c r="D1833" s="2" t="s">
        <v>3</v>
      </c>
      <c r="E1833" s="1" t="s">
        <v>246</v>
      </c>
      <c r="F1833" s="5"/>
      <c r="G1833" s="2"/>
      <c r="H1833" s="2"/>
      <c r="I1833" s="2"/>
      <c r="J1833" s="3"/>
      <c r="K1833" s="3"/>
    </row>
    <row r="1834" spans="2:11" ht="15.75" x14ac:dyDescent="0.25">
      <c r="B1834" s="2"/>
      <c r="C1834" s="22" t="s">
        <v>42</v>
      </c>
      <c r="D1834" s="22" t="s">
        <v>3</v>
      </c>
      <c r="E1834" s="23" t="s">
        <v>247</v>
      </c>
      <c r="F1834" s="21"/>
      <c r="G1834" s="2"/>
      <c r="H1834" s="2"/>
      <c r="I1834" s="2"/>
      <c r="J1834" s="3"/>
      <c r="K1834" s="3"/>
    </row>
    <row r="1835" spans="2:11" ht="15.75" x14ac:dyDescent="0.25">
      <c r="B1835" s="2"/>
      <c r="C1835" s="2"/>
      <c r="D1835" s="2"/>
      <c r="E1835" s="1"/>
      <c r="F1835" s="2"/>
      <c r="G1835" s="2"/>
      <c r="H1835" s="2"/>
      <c r="I1835" s="2"/>
      <c r="J1835" s="3"/>
      <c r="K1835" s="3"/>
    </row>
    <row r="1836" spans="2:11" ht="15.75" x14ac:dyDescent="0.25">
      <c r="B1836" s="6" t="s">
        <v>5</v>
      </c>
      <c r="C1836" s="6"/>
      <c r="D1836" s="6"/>
      <c r="E1836" s="6"/>
      <c r="F1836" s="6"/>
      <c r="G1836" s="6"/>
      <c r="H1836" s="6"/>
      <c r="I1836" s="6"/>
      <c r="J1836" s="3"/>
      <c r="K1836" s="3"/>
    </row>
    <row r="1837" spans="2:11" ht="15.75" x14ac:dyDescent="0.25">
      <c r="B1837" s="7">
        <f>40000000</f>
        <v>40000000</v>
      </c>
      <c r="C1837" s="2" t="s">
        <v>6</v>
      </c>
      <c r="D1837" s="2"/>
      <c r="E1837" s="2"/>
      <c r="F1837" s="8">
        <f>(B1837/H1837)+(B1837*1.2%)</f>
        <v>1591111.111111111</v>
      </c>
      <c r="G1837" s="4" t="s">
        <v>7</v>
      </c>
      <c r="H1837" s="2">
        <v>36</v>
      </c>
      <c r="I1837" s="2" t="s">
        <v>8</v>
      </c>
      <c r="J1837" s="3"/>
      <c r="K1837" s="3"/>
    </row>
    <row r="1838" spans="2:11" ht="15.75" x14ac:dyDescent="0.25">
      <c r="B1838" s="6" t="s">
        <v>9</v>
      </c>
      <c r="C1838" s="6"/>
      <c r="D1838" s="6"/>
      <c r="E1838" s="6"/>
      <c r="F1838" s="9"/>
      <c r="G1838" s="6"/>
      <c r="H1838" s="6"/>
      <c r="I1838" s="6"/>
      <c r="J1838" s="3"/>
      <c r="K1838" s="3"/>
    </row>
    <row r="1839" spans="2:11" ht="15.75" x14ac:dyDescent="0.25">
      <c r="B1839" s="2"/>
      <c r="C1839" s="2"/>
      <c r="D1839" s="2"/>
      <c r="E1839" s="2"/>
      <c r="F1839" s="2"/>
      <c r="G1839" s="2"/>
      <c r="H1839" s="2"/>
      <c r="I1839" s="2"/>
      <c r="J1839" s="3"/>
      <c r="K1839" s="10" t="s">
        <v>10</v>
      </c>
    </row>
    <row r="1840" spans="2:11" ht="15.75" x14ac:dyDescent="0.25">
      <c r="B1840" s="2"/>
      <c r="C1840" s="13" t="s">
        <v>11</v>
      </c>
      <c r="D1840" s="2" t="s">
        <v>12</v>
      </c>
      <c r="E1840" s="2"/>
      <c r="F1840" s="2"/>
      <c r="G1840" s="2"/>
      <c r="H1840" s="2"/>
      <c r="I1840" s="14">
        <v>0</v>
      </c>
      <c r="J1840" s="15" t="s">
        <v>13</v>
      </c>
      <c r="K1840" s="3"/>
    </row>
    <row r="1841" spans="2:11" ht="15.75" x14ac:dyDescent="0.25">
      <c r="B1841" s="2"/>
      <c r="C1841" s="13" t="s">
        <v>14</v>
      </c>
      <c r="D1841" s="2" t="s">
        <v>145</v>
      </c>
      <c r="E1841" s="2"/>
      <c r="F1841" s="2"/>
      <c r="G1841" s="2"/>
      <c r="H1841" s="2"/>
      <c r="I1841" s="14">
        <v>0</v>
      </c>
      <c r="J1841" s="15" t="s">
        <v>13</v>
      </c>
      <c r="K1841" s="3"/>
    </row>
    <row r="1842" spans="2:11" ht="15.75" x14ac:dyDescent="0.25">
      <c r="B1842" s="2"/>
      <c r="C1842" s="13" t="s">
        <v>15</v>
      </c>
      <c r="D1842" s="2" t="s">
        <v>16</v>
      </c>
      <c r="E1842" s="2"/>
      <c r="F1842" s="2"/>
      <c r="G1842" s="2"/>
      <c r="H1842" s="2"/>
      <c r="I1842" s="14">
        <v>0</v>
      </c>
      <c r="J1842" s="15" t="s">
        <v>13</v>
      </c>
      <c r="K1842" s="3"/>
    </row>
    <row r="1843" spans="2:11" ht="15.75" x14ac:dyDescent="0.25">
      <c r="B1843" s="2"/>
      <c r="C1843" s="13" t="s">
        <v>17</v>
      </c>
      <c r="D1843" s="2" t="s">
        <v>144</v>
      </c>
      <c r="E1843" s="2"/>
      <c r="F1843" s="2"/>
      <c r="G1843" s="2"/>
      <c r="H1843" s="2"/>
      <c r="I1843" s="14">
        <v>0</v>
      </c>
      <c r="J1843" s="15" t="s">
        <v>13</v>
      </c>
      <c r="K1843" s="3"/>
    </row>
    <row r="1844" spans="2:11" ht="15.75" x14ac:dyDescent="0.25">
      <c r="B1844" s="2"/>
      <c r="C1844" s="13" t="s">
        <v>18</v>
      </c>
      <c r="D1844" s="2" t="s">
        <v>143</v>
      </c>
      <c r="E1844" s="2"/>
      <c r="F1844" s="2"/>
      <c r="G1844" s="2"/>
      <c r="H1844" s="2"/>
      <c r="I1844" s="14">
        <v>0</v>
      </c>
      <c r="J1844" s="15" t="s">
        <v>13</v>
      </c>
      <c r="K1844" s="3"/>
    </row>
    <row r="1845" spans="2:11" ht="15.75" x14ac:dyDescent="0.25">
      <c r="B1845" s="2"/>
      <c r="C1845" s="13" t="s">
        <v>19</v>
      </c>
      <c r="D1845" s="2" t="s">
        <v>142</v>
      </c>
      <c r="E1845" s="2"/>
      <c r="F1845" s="2"/>
      <c r="G1845" s="2"/>
      <c r="H1845" s="2"/>
      <c r="I1845" s="14">
        <v>0</v>
      </c>
      <c r="J1845" s="15" t="s">
        <v>13</v>
      </c>
      <c r="K1845" s="3"/>
    </row>
    <row r="1846" spans="2:11" ht="15.75" x14ac:dyDescent="0.25">
      <c r="B1846" s="2"/>
      <c r="C1846" s="13" t="s">
        <v>20</v>
      </c>
      <c r="D1846" s="2" t="s">
        <v>21</v>
      </c>
      <c r="E1846" s="2"/>
      <c r="F1846" s="2"/>
      <c r="G1846" s="14">
        <f>SUM(I1840:I1842)</f>
        <v>0</v>
      </c>
      <c r="H1846" s="2" t="s">
        <v>22</v>
      </c>
      <c r="I1846" s="11">
        <v>0</v>
      </c>
      <c r="J1846" s="15" t="s">
        <v>13</v>
      </c>
      <c r="K1846" s="3"/>
    </row>
    <row r="1847" spans="2:11" ht="15.75" x14ac:dyDescent="0.25">
      <c r="B1847" s="2"/>
      <c r="C1847" s="13" t="s">
        <v>23</v>
      </c>
      <c r="D1847" s="2" t="s">
        <v>24</v>
      </c>
      <c r="E1847" s="2"/>
      <c r="F1847" s="2"/>
      <c r="G1847" s="14"/>
      <c r="H1847" s="2"/>
      <c r="I1847" s="11">
        <v>0</v>
      </c>
      <c r="J1847" s="15" t="s">
        <v>13</v>
      </c>
    </row>
    <row r="1848" spans="2:11" ht="15.75" x14ac:dyDescent="0.25">
      <c r="B1848" s="2"/>
      <c r="C1848" s="13" t="s">
        <v>25</v>
      </c>
      <c r="D1848" s="2" t="s">
        <v>41</v>
      </c>
      <c r="E1848" s="2"/>
      <c r="F1848" s="2"/>
      <c r="G1848" s="14"/>
      <c r="H1848" s="2"/>
      <c r="I1848" s="11">
        <v>0</v>
      </c>
      <c r="J1848" s="15" t="s">
        <v>13</v>
      </c>
      <c r="K1848" s="3"/>
    </row>
    <row r="1849" spans="2:11" ht="15.75" x14ac:dyDescent="0.25">
      <c r="B1849" s="2"/>
      <c r="C1849" s="13" t="s">
        <v>26</v>
      </c>
      <c r="D1849" s="2" t="s">
        <v>27</v>
      </c>
      <c r="E1849" s="2"/>
      <c r="F1849" s="2"/>
      <c r="G1849" s="14"/>
      <c r="H1849" s="2"/>
      <c r="I1849" s="11">
        <v>0</v>
      </c>
      <c r="J1849" s="15" t="s">
        <v>13</v>
      </c>
      <c r="K1849" s="3"/>
    </row>
    <row r="1850" spans="2:11" ht="15.75" x14ac:dyDescent="0.25">
      <c r="B1850" s="2"/>
      <c r="C1850" s="13" t="s">
        <v>28</v>
      </c>
      <c r="D1850" s="2" t="s">
        <v>29</v>
      </c>
      <c r="E1850" s="2"/>
      <c r="F1850" s="2"/>
      <c r="G1850" s="14"/>
      <c r="H1850" s="2"/>
      <c r="I1850" s="11">
        <v>100000</v>
      </c>
      <c r="J1850" s="15" t="s">
        <v>13</v>
      </c>
      <c r="K1850" s="3"/>
    </row>
    <row r="1851" spans="2:11" ht="15.75" x14ac:dyDescent="0.25">
      <c r="B1851" s="2"/>
      <c r="C1851" s="13" t="s">
        <v>30</v>
      </c>
      <c r="D1851" s="2" t="s">
        <v>31</v>
      </c>
      <c r="E1851" s="2"/>
      <c r="F1851" s="2"/>
      <c r="G1851" s="14"/>
      <c r="H1851" s="2"/>
      <c r="I1851" s="11">
        <v>200000</v>
      </c>
      <c r="J1851" s="15" t="s">
        <v>13</v>
      </c>
      <c r="K1851" s="3"/>
    </row>
    <row r="1852" spans="2:11" ht="15.75" x14ac:dyDescent="0.25">
      <c r="B1852" s="2"/>
      <c r="C1852" s="13" t="s">
        <v>32</v>
      </c>
      <c r="D1852" s="2" t="s">
        <v>33</v>
      </c>
      <c r="E1852" s="2"/>
      <c r="F1852" s="2"/>
      <c r="G1852" s="2"/>
      <c r="H1852" s="2"/>
      <c r="I1852" s="16">
        <f>SUM(I1840:I1851)</f>
        <v>300000</v>
      </c>
      <c r="J1852" s="15" t="s">
        <v>13</v>
      </c>
      <c r="K1852" s="3"/>
    </row>
    <row r="1853" spans="2:11" ht="15.75" x14ac:dyDescent="0.25">
      <c r="B1853" s="2"/>
      <c r="C1853" s="13" t="s">
        <v>34</v>
      </c>
      <c r="D1853" s="2" t="s">
        <v>35</v>
      </c>
      <c r="E1853" s="2"/>
      <c r="F1853" s="2"/>
      <c r="G1853" s="2"/>
      <c r="H1853" s="2"/>
      <c r="I1853" s="17">
        <f>+B1837-I1852</f>
        <v>39700000</v>
      </c>
      <c r="J1853" s="15" t="s">
        <v>13</v>
      </c>
      <c r="K1853" s="3"/>
    </row>
    <row r="1854" spans="2:11" ht="15.75" x14ac:dyDescent="0.25">
      <c r="B1854" s="2"/>
      <c r="C1854" s="2"/>
      <c r="D1854" s="2" t="s">
        <v>203</v>
      </c>
      <c r="E1854" s="2"/>
      <c r="F1854" s="2"/>
      <c r="G1854" s="2"/>
      <c r="H1854" s="2"/>
      <c r="I1854" s="5"/>
      <c r="J1854" s="3"/>
      <c r="K1854" s="3"/>
    </row>
    <row r="1855" spans="2:11" ht="15.75" x14ac:dyDescent="0.25">
      <c r="B1855" s="2"/>
      <c r="C1855" s="2"/>
      <c r="D1855" s="2" t="s">
        <v>248</v>
      </c>
      <c r="E1855" s="2"/>
      <c r="F1855" s="2"/>
      <c r="G1855" s="2"/>
      <c r="H1855" s="2"/>
      <c r="I1855" s="2"/>
      <c r="J1855" s="3"/>
      <c r="K1855" s="3"/>
    </row>
    <row r="1856" spans="2:11" ht="15.75" x14ac:dyDescent="0.25">
      <c r="B1856" s="2"/>
      <c r="C1856" s="2"/>
      <c r="D1856" s="2"/>
      <c r="E1856" s="2"/>
      <c r="F1856" s="2"/>
      <c r="G1856" s="2"/>
      <c r="H1856" s="2"/>
      <c r="I1856" s="2"/>
      <c r="J1856" s="3"/>
      <c r="K1856" s="3"/>
    </row>
    <row r="1857" spans="2:11" ht="15.75" x14ac:dyDescent="0.25">
      <c r="B1857" s="2" t="s">
        <v>36</v>
      </c>
      <c r="C1857" s="2"/>
      <c r="D1857" s="2"/>
      <c r="E1857" s="2"/>
      <c r="F1857" s="2"/>
      <c r="G1857" s="2"/>
      <c r="H1857" s="2"/>
      <c r="I1857" s="2"/>
      <c r="J1857" s="3"/>
      <c r="K1857" s="3"/>
    </row>
    <row r="1858" spans="2:11" ht="15.75" x14ac:dyDescent="0.25">
      <c r="B1858" s="2" t="s">
        <v>37</v>
      </c>
      <c r="C1858" s="2"/>
      <c r="D1858" s="2"/>
      <c r="E1858" s="2"/>
      <c r="F1858" s="2"/>
      <c r="G1858" s="2"/>
      <c r="H1858" s="2"/>
      <c r="I1858" s="2"/>
      <c r="J1858" s="3"/>
      <c r="K1858" s="3"/>
    </row>
    <row r="1859" spans="2:11" ht="15.75" x14ac:dyDescent="0.25">
      <c r="B1859" s="2"/>
      <c r="C1859" s="2"/>
      <c r="D1859" s="2"/>
      <c r="E1859" s="2"/>
      <c r="F1859" s="2"/>
      <c r="G1859" s="2"/>
      <c r="H1859" s="2"/>
      <c r="I1859" s="2"/>
      <c r="J1859" s="3"/>
      <c r="K1859" s="3"/>
    </row>
    <row r="1860" spans="2:11" ht="15.75" x14ac:dyDescent="0.25">
      <c r="B1860" s="2"/>
      <c r="C1860" s="2"/>
      <c r="D1860" s="2"/>
      <c r="E1860" s="2"/>
      <c r="F1860" s="2"/>
      <c r="G1860" s="2"/>
      <c r="H1860" s="2"/>
      <c r="J1860" s="3"/>
      <c r="K1860" s="3"/>
    </row>
    <row r="1861" spans="2:11" ht="15.75" x14ac:dyDescent="0.25">
      <c r="B1861" s="2"/>
      <c r="C1861" s="2"/>
      <c r="D1861" s="2"/>
      <c r="E1861" s="2"/>
      <c r="F1861" s="2"/>
      <c r="G1861" s="2"/>
      <c r="H1861" s="2"/>
      <c r="I1861" s="2"/>
      <c r="J1861" s="3"/>
      <c r="K1861" s="3"/>
    </row>
    <row r="1862" spans="2:11" ht="15.75" x14ac:dyDescent="0.25">
      <c r="B1862" s="2"/>
      <c r="C1862" s="2"/>
      <c r="D1862" s="2"/>
      <c r="E1862" s="2"/>
      <c r="F1862" s="2"/>
      <c r="G1862" s="2"/>
      <c r="H1862" s="2"/>
      <c r="I1862" s="2"/>
      <c r="J1862" s="3"/>
      <c r="K1862" s="3"/>
    </row>
    <row r="1863" spans="2:11" ht="15.75" x14ac:dyDescent="0.25">
      <c r="B1863" s="2"/>
      <c r="C1863" s="2"/>
      <c r="D1863" s="2"/>
      <c r="E1863" s="2"/>
      <c r="F1863" s="2"/>
      <c r="G1863" s="2"/>
      <c r="H1863" s="2" t="s">
        <v>249</v>
      </c>
      <c r="I1863" s="2"/>
      <c r="J1863" s="3"/>
      <c r="K1863" s="3"/>
    </row>
    <row r="1864" spans="2:11" ht="15.75" x14ac:dyDescent="0.25">
      <c r="B1864" s="2"/>
      <c r="C1864" s="2"/>
      <c r="D1864" s="2"/>
      <c r="E1864" s="2"/>
      <c r="F1864" s="2"/>
      <c r="G1864" s="2"/>
      <c r="H1864" s="2"/>
      <c r="I1864" s="2"/>
      <c r="J1864" s="3"/>
      <c r="K1864" s="3"/>
    </row>
    <row r="1865" spans="2:11" ht="15.75" x14ac:dyDescent="0.25">
      <c r="B1865" s="2"/>
      <c r="C1865" s="2"/>
      <c r="D1865" s="2"/>
      <c r="E1865" s="2"/>
      <c r="F1865" s="2"/>
      <c r="G1865" s="2"/>
      <c r="H1865" s="2"/>
      <c r="I1865" s="2"/>
      <c r="J1865" s="3"/>
      <c r="K1865" s="3"/>
    </row>
    <row r="1866" spans="2:11" ht="15.75" x14ac:dyDescent="0.25">
      <c r="B1866" s="2"/>
      <c r="C1866" s="2"/>
      <c r="D1866" s="2"/>
      <c r="E1866" s="2"/>
      <c r="F1866" s="2"/>
      <c r="G1866" s="2"/>
      <c r="H1866" s="2"/>
      <c r="I1866" s="2"/>
      <c r="J1866" s="3"/>
      <c r="K1866" s="3"/>
    </row>
    <row r="1867" spans="2:11" ht="15.75" x14ac:dyDescent="0.25">
      <c r="B1867" s="2"/>
      <c r="C1867" s="2"/>
      <c r="D1867" s="2"/>
      <c r="E1867" s="2"/>
      <c r="F1867" s="2"/>
      <c r="G1867" s="2"/>
      <c r="H1867" s="18" t="s">
        <v>38</v>
      </c>
      <c r="I1867" s="2"/>
      <c r="J1867" s="3"/>
      <c r="K1867" s="3"/>
    </row>
    <row r="1868" spans="2:11" ht="15.75" x14ac:dyDescent="0.25">
      <c r="B1868" s="2"/>
      <c r="C1868" s="2"/>
      <c r="D1868" s="2"/>
      <c r="E1868" s="2"/>
      <c r="F1868" s="2"/>
      <c r="G1868" s="2"/>
      <c r="H1868" s="18">
        <v>6000</v>
      </c>
      <c r="I1868" s="2"/>
      <c r="J1868" s="3"/>
      <c r="K1868" s="3"/>
    </row>
    <row r="1869" spans="2:11" ht="15.75" x14ac:dyDescent="0.25">
      <c r="B1869" s="2"/>
      <c r="C1869" s="2"/>
      <c r="D1869" s="2"/>
      <c r="E1869" s="2"/>
      <c r="F1869" s="2"/>
      <c r="G1869" s="2"/>
      <c r="H1869" s="18"/>
      <c r="I1869" s="2"/>
      <c r="J1869" s="3"/>
      <c r="K1869" s="3"/>
    </row>
    <row r="1870" spans="2:11" ht="15.75" x14ac:dyDescent="0.25">
      <c r="B1870" s="2"/>
      <c r="C1870" s="2"/>
      <c r="D1870" s="2"/>
      <c r="E1870" s="2"/>
      <c r="F1870" s="2"/>
      <c r="G1870" s="2"/>
      <c r="H1870" s="2"/>
      <c r="I1870" s="2"/>
      <c r="J1870" s="3"/>
      <c r="K1870" s="3"/>
    </row>
    <row r="1871" spans="2:11" ht="15.75" x14ac:dyDescent="0.25">
      <c r="B1871" s="2"/>
      <c r="C1871" s="2"/>
      <c r="D1871" s="2"/>
      <c r="E1871" s="2"/>
      <c r="F1871" s="2"/>
      <c r="G1871" s="2"/>
      <c r="H1871" s="25" t="s">
        <v>245</v>
      </c>
      <c r="I1871" s="2"/>
      <c r="J1871" s="3"/>
      <c r="K1871" s="3"/>
    </row>
    <row r="1872" spans="2:11" ht="15.75" x14ac:dyDescent="0.25">
      <c r="B1872" s="2"/>
      <c r="C1872" s="2"/>
      <c r="D1872" s="2"/>
      <c r="E1872" s="2"/>
      <c r="F1872" s="2"/>
      <c r="G1872" s="2"/>
      <c r="H1872" s="19" t="s">
        <v>39</v>
      </c>
      <c r="I1872" s="2"/>
      <c r="J1872" s="3"/>
      <c r="K1872" s="3"/>
    </row>
    <row r="1873" spans="2:11" ht="15.75" x14ac:dyDescent="0.25">
      <c r="B1873" s="2"/>
      <c r="C1873" s="2"/>
      <c r="D1873" s="2"/>
      <c r="E1873" s="2"/>
      <c r="F1873" s="2"/>
      <c r="G1873" s="2"/>
      <c r="H1873" s="19"/>
      <c r="I1873" s="2"/>
      <c r="J1873" s="3"/>
      <c r="K1873" s="3"/>
    </row>
    <row r="1874" spans="2:11" ht="15.75" x14ac:dyDescent="0.25">
      <c r="B1874" s="2"/>
      <c r="C1874" s="2"/>
      <c r="D1874" s="2"/>
      <c r="E1874" s="2"/>
      <c r="F1874" s="2"/>
      <c r="G1874" s="2"/>
      <c r="H1874" s="19"/>
      <c r="I1874" s="2"/>
      <c r="J1874" s="3"/>
      <c r="K1874" s="3"/>
    </row>
    <row r="1875" spans="2:11" ht="15.75" x14ac:dyDescent="0.25">
      <c r="B1875" s="19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ht="15.75" x14ac:dyDescent="0.25">
      <c r="B1876" s="20" t="s">
        <v>40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ht="15.75" x14ac:dyDescent="0.25">
      <c r="B1877" s="2" t="s">
        <v>121</v>
      </c>
      <c r="C1877" s="3"/>
      <c r="D1877" s="3"/>
      <c r="E1877" s="3"/>
      <c r="F1877" s="3"/>
      <c r="G1877" s="3"/>
      <c r="H1877" s="3"/>
      <c r="I1877" s="3"/>
      <c r="J1877" s="3"/>
      <c r="K1877" s="3"/>
    </row>
    <row r="1879" spans="2:11" ht="19.5" x14ac:dyDescent="0.3">
      <c r="B1879" s="60" t="s">
        <v>0</v>
      </c>
      <c r="C1879" s="60"/>
      <c r="D1879" s="60"/>
      <c r="E1879" s="60"/>
      <c r="F1879" s="60"/>
      <c r="G1879" s="60"/>
      <c r="H1879" s="60"/>
      <c r="I1879" s="60"/>
      <c r="J1879" s="3"/>
      <c r="K1879" s="3"/>
    </row>
    <row r="1880" spans="2:11" ht="15.75" x14ac:dyDescent="0.25">
      <c r="B1880" s="12"/>
      <c r="C1880" s="12"/>
      <c r="D1880" s="12"/>
      <c r="E1880" s="12"/>
      <c r="F1880" s="12"/>
      <c r="G1880" s="12"/>
      <c r="H1880" s="12"/>
      <c r="I1880" s="12"/>
      <c r="J1880" s="3"/>
      <c r="K1880" s="3"/>
    </row>
    <row r="1881" spans="2:11" ht="15.75" x14ac:dyDescent="0.25">
      <c r="B1881" s="2"/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 x14ac:dyDescent="0.25">
      <c r="B1882" s="2"/>
      <c r="C1882" s="2"/>
      <c r="D1882" s="2"/>
      <c r="E1882" s="2"/>
      <c r="F1882" s="2"/>
      <c r="G1882" s="2"/>
      <c r="H1882" s="2"/>
      <c r="I1882" s="2"/>
      <c r="J1882" s="3"/>
      <c r="K1882" s="3"/>
    </row>
    <row r="1883" spans="2:11" ht="15.75" x14ac:dyDescent="0.25">
      <c r="B1883" s="2" t="s">
        <v>1</v>
      </c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 x14ac:dyDescent="0.25">
      <c r="B1884" s="2"/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 x14ac:dyDescent="0.25">
      <c r="B1885" s="2"/>
      <c r="C1885" s="2"/>
      <c r="D1885" s="2"/>
      <c r="E1885" s="2"/>
      <c r="F1885" s="2"/>
      <c r="G1885" s="2"/>
      <c r="H1885" s="2"/>
      <c r="I1885" s="2"/>
      <c r="J1885" s="3"/>
      <c r="K1885" s="3"/>
    </row>
    <row r="1886" spans="2:11" ht="15.75" x14ac:dyDescent="0.25">
      <c r="B1886" s="2"/>
      <c r="C1886" s="2" t="s">
        <v>2</v>
      </c>
      <c r="D1886" s="2" t="s">
        <v>3</v>
      </c>
      <c r="E1886" s="24" t="s">
        <v>253</v>
      </c>
      <c r="F1886" s="29"/>
      <c r="G1886" s="2"/>
      <c r="H1886" s="2"/>
      <c r="I1886" s="2"/>
      <c r="J1886" s="3"/>
      <c r="K1886" s="3"/>
    </row>
    <row r="1887" spans="2:11" ht="15.75" x14ac:dyDescent="0.25">
      <c r="B1887" s="2"/>
      <c r="C1887" s="2" t="s">
        <v>4</v>
      </c>
      <c r="D1887" s="2" t="s">
        <v>3</v>
      </c>
      <c r="E1887" s="1" t="s">
        <v>254</v>
      </c>
      <c r="F1887" s="5"/>
      <c r="G1887" s="2"/>
      <c r="H1887" s="2"/>
      <c r="I1887" s="2"/>
      <c r="J1887" s="3"/>
      <c r="K1887" s="3"/>
    </row>
    <row r="1888" spans="2:11" ht="15.75" x14ac:dyDescent="0.25">
      <c r="B1888" s="2"/>
      <c r="C1888" s="22" t="s">
        <v>42</v>
      </c>
      <c r="D1888" s="22" t="s">
        <v>3</v>
      </c>
      <c r="E1888" s="23" t="s">
        <v>255</v>
      </c>
      <c r="F1888" s="21"/>
      <c r="G1888" s="2"/>
      <c r="H1888" s="2"/>
      <c r="I1888" s="2"/>
      <c r="J1888" s="3"/>
      <c r="K1888" s="3"/>
    </row>
    <row r="1889" spans="2:11" ht="15.75" x14ac:dyDescent="0.25">
      <c r="B1889" s="2"/>
      <c r="C1889" s="2"/>
      <c r="D1889" s="2"/>
      <c r="E1889" s="1"/>
      <c r="F1889" s="2"/>
      <c r="G1889" s="2"/>
      <c r="H1889" s="2"/>
      <c r="I1889" s="2"/>
      <c r="J1889" s="3"/>
      <c r="K1889" s="3"/>
    </row>
    <row r="1890" spans="2:11" ht="15.75" x14ac:dyDescent="0.25">
      <c r="B1890" s="2" t="s">
        <v>250</v>
      </c>
      <c r="C1890" s="2"/>
      <c r="D1890" s="2"/>
      <c r="E1890" s="2"/>
      <c r="F1890" s="2"/>
      <c r="G1890" s="2"/>
      <c r="H1890" s="2"/>
      <c r="I1890" s="2"/>
      <c r="J1890" s="3"/>
    </row>
    <row r="1891" spans="2:11" ht="15.75" x14ac:dyDescent="0.25">
      <c r="B1891" s="14">
        <f>50000000</f>
        <v>50000000</v>
      </c>
      <c r="C1891" s="2" t="s">
        <v>251</v>
      </c>
      <c r="D1891" s="2"/>
      <c r="E1891" s="2"/>
      <c r="F1891" s="8"/>
      <c r="G1891" s="4"/>
      <c r="H1891" s="2"/>
      <c r="I1891" s="2"/>
      <c r="J1891" s="3"/>
    </row>
    <row r="1892" spans="2:11" ht="15.75" x14ac:dyDescent="0.25">
      <c r="B1892" s="2"/>
      <c r="C1892" s="2"/>
      <c r="D1892" s="2"/>
      <c r="E1892" s="2"/>
      <c r="F1892" s="2"/>
      <c r="G1892" s="2"/>
      <c r="H1892" s="2"/>
      <c r="I1892" s="2"/>
      <c r="J1892" s="3"/>
      <c r="K1892" s="10" t="s">
        <v>10</v>
      </c>
    </row>
    <row r="1893" spans="2:11" ht="15.75" x14ac:dyDescent="0.25">
      <c r="B1893" s="2"/>
      <c r="C1893" s="13" t="s">
        <v>11</v>
      </c>
      <c r="D1893" s="2" t="s">
        <v>12</v>
      </c>
      <c r="E1893" s="2"/>
      <c r="F1893" s="2"/>
      <c r="G1893" s="2"/>
      <c r="H1893" s="2"/>
      <c r="I1893" s="14">
        <v>0</v>
      </c>
      <c r="J1893" s="15" t="s">
        <v>13</v>
      </c>
      <c r="K1893" s="3"/>
    </row>
    <row r="1894" spans="2:11" ht="15.75" x14ac:dyDescent="0.25">
      <c r="B1894" s="2"/>
      <c r="C1894" s="13" t="s">
        <v>14</v>
      </c>
      <c r="D1894" s="2" t="s">
        <v>145</v>
      </c>
      <c r="E1894" s="2"/>
      <c r="F1894" s="2"/>
      <c r="G1894" s="2"/>
      <c r="H1894" s="2"/>
      <c r="I1894" s="14">
        <v>0</v>
      </c>
      <c r="J1894" s="15" t="s">
        <v>13</v>
      </c>
      <c r="K1894" s="3"/>
    </row>
    <row r="1895" spans="2:11" ht="15.75" x14ac:dyDescent="0.25">
      <c r="B1895" s="2"/>
      <c r="C1895" s="13" t="s">
        <v>15</v>
      </c>
      <c r="D1895" s="2" t="s">
        <v>16</v>
      </c>
      <c r="E1895" s="2"/>
      <c r="F1895" s="2"/>
      <c r="G1895" s="2"/>
      <c r="H1895" s="2"/>
      <c r="I1895" s="14">
        <v>0</v>
      </c>
      <c r="J1895" s="15" t="s">
        <v>13</v>
      </c>
      <c r="K1895" s="3"/>
    </row>
    <row r="1896" spans="2:11" ht="15.75" x14ac:dyDescent="0.25">
      <c r="B1896" s="2"/>
      <c r="C1896" s="13" t="s">
        <v>17</v>
      </c>
      <c r="D1896" s="2" t="s">
        <v>252</v>
      </c>
      <c r="E1896" s="2"/>
      <c r="F1896" s="2"/>
      <c r="G1896" s="2"/>
      <c r="H1896" s="2"/>
      <c r="I1896" s="14">
        <v>0</v>
      </c>
      <c r="J1896" s="15" t="s">
        <v>13</v>
      </c>
      <c r="K1896" s="3"/>
    </row>
    <row r="1897" spans="2:11" ht="15.75" x14ac:dyDescent="0.25">
      <c r="B1897" s="2"/>
      <c r="C1897" s="13" t="s">
        <v>18</v>
      </c>
      <c r="D1897" s="2" t="s">
        <v>143</v>
      </c>
      <c r="E1897" s="2"/>
      <c r="F1897" s="2"/>
      <c r="G1897" s="2"/>
      <c r="H1897" s="2"/>
      <c r="I1897" s="14">
        <v>0</v>
      </c>
      <c r="J1897" s="15" t="s">
        <v>13</v>
      </c>
      <c r="K1897" s="3"/>
    </row>
    <row r="1898" spans="2:11" ht="15.75" x14ac:dyDescent="0.25">
      <c r="B1898" s="2"/>
      <c r="C1898" s="13" t="s">
        <v>19</v>
      </c>
      <c r="D1898" s="2" t="s">
        <v>142</v>
      </c>
      <c r="E1898" s="2"/>
      <c r="F1898" s="2"/>
      <c r="G1898" s="2"/>
      <c r="H1898" s="2"/>
      <c r="I1898" s="14">
        <v>0</v>
      </c>
      <c r="J1898" s="15" t="s">
        <v>13</v>
      </c>
      <c r="K1898" s="3"/>
    </row>
    <row r="1899" spans="2:11" ht="15.75" x14ac:dyDescent="0.25">
      <c r="B1899" s="2"/>
      <c r="C1899" s="13" t="s">
        <v>20</v>
      </c>
      <c r="D1899" s="2" t="s">
        <v>21</v>
      </c>
      <c r="E1899" s="2"/>
      <c r="F1899" s="2"/>
      <c r="G1899" s="14">
        <f>SUM(I1893:I1895)</f>
        <v>0</v>
      </c>
      <c r="H1899" s="2" t="s">
        <v>22</v>
      </c>
      <c r="I1899" s="11">
        <v>0</v>
      </c>
      <c r="J1899" s="15" t="s">
        <v>13</v>
      </c>
      <c r="K1899" s="3"/>
    </row>
    <row r="1900" spans="2:11" ht="15.75" x14ac:dyDescent="0.25">
      <c r="B1900" s="3"/>
      <c r="C1900" s="13" t="s">
        <v>23</v>
      </c>
      <c r="D1900" s="2" t="s">
        <v>256</v>
      </c>
      <c r="E1900" s="2"/>
      <c r="F1900" s="2"/>
      <c r="G1900" s="14"/>
      <c r="H1900" s="2"/>
      <c r="I1900" s="11">
        <v>2400000</v>
      </c>
      <c r="J1900" s="15" t="s">
        <v>13</v>
      </c>
      <c r="K1900" s="3"/>
    </row>
    <row r="1901" spans="2:11" ht="15.75" x14ac:dyDescent="0.25">
      <c r="B1901" s="2"/>
      <c r="C1901" s="13" t="s">
        <v>25</v>
      </c>
      <c r="D1901" s="2" t="s">
        <v>41</v>
      </c>
      <c r="E1901" s="2"/>
      <c r="F1901" s="2"/>
      <c r="G1901" s="14"/>
      <c r="H1901" s="2"/>
      <c r="I1901" s="11">
        <v>0</v>
      </c>
      <c r="J1901" s="15" t="s">
        <v>13</v>
      </c>
      <c r="K1901" s="3"/>
    </row>
    <row r="1902" spans="2:11" ht="15.75" x14ac:dyDescent="0.25">
      <c r="B1902" s="2"/>
      <c r="C1902" s="13" t="s">
        <v>26</v>
      </c>
      <c r="D1902" s="2" t="s">
        <v>27</v>
      </c>
      <c r="E1902" s="2"/>
      <c r="F1902" s="2"/>
      <c r="G1902" s="14"/>
      <c r="H1902" s="2"/>
      <c r="I1902" s="11">
        <v>0</v>
      </c>
      <c r="J1902" s="15" t="s">
        <v>13</v>
      </c>
      <c r="K1902" s="3"/>
    </row>
    <row r="1903" spans="2:11" ht="15.75" x14ac:dyDescent="0.25">
      <c r="B1903" s="2"/>
      <c r="C1903" s="13" t="s">
        <v>28</v>
      </c>
      <c r="D1903" s="2" t="s">
        <v>29</v>
      </c>
      <c r="E1903" s="2"/>
      <c r="F1903" s="2"/>
      <c r="G1903" s="14"/>
      <c r="H1903" s="2"/>
      <c r="I1903" s="11">
        <v>500000</v>
      </c>
      <c r="J1903" s="15" t="s">
        <v>13</v>
      </c>
      <c r="K1903" s="3"/>
    </row>
    <row r="1904" spans="2:11" ht="15.75" x14ac:dyDescent="0.25">
      <c r="B1904" s="2"/>
      <c r="C1904" s="13" t="s">
        <v>30</v>
      </c>
      <c r="D1904" s="2" t="s">
        <v>31</v>
      </c>
      <c r="E1904" s="2"/>
      <c r="F1904" s="2"/>
      <c r="G1904" s="14"/>
      <c r="H1904" s="2"/>
      <c r="I1904" s="11">
        <v>0</v>
      </c>
      <c r="J1904" s="15" t="s">
        <v>13</v>
      </c>
      <c r="K1904" s="3"/>
    </row>
    <row r="1905" spans="2:11" ht="15.75" x14ac:dyDescent="0.25">
      <c r="B1905" s="2"/>
      <c r="C1905" s="13" t="s">
        <v>32</v>
      </c>
      <c r="D1905" s="2" t="s">
        <v>33</v>
      </c>
      <c r="E1905" s="2"/>
      <c r="F1905" s="2"/>
      <c r="G1905" s="2"/>
      <c r="H1905" s="2"/>
      <c r="I1905" s="16">
        <f>SUM(I1893:I1904)</f>
        <v>2900000</v>
      </c>
      <c r="J1905" s="15" t="s">
        <v>13</v>
      </c>
      <c r="K1905" s="3"/>
    </row>
    <row r="1906" spans="2:11" ht="15.75" x14ac:dyDescent="0.25">
      <c r="B1906" s="2"/>
      <c r="C1906" s="13" t="s">
        <v>34</v>
      </c>
      <c r="D1906" s="2" t="s">
        <v>35</v>
      </c>
      <c r="E1906" s="2"/>
      <c r="F1906" s="2"/>
      <c r="G1906" s="2"/>
      <c r="H1906" s="2"/>
      <c r="I1906" s="17">
        <f>+B1891-I1905</f>
        <v>47100000</v>
      </c>
      <c r="J1906" s="15" t="s">
        <v>13</v>
      </c>
      <c r="K1906" s="3"/>
    </row>
    <row r="1907" spans="2:11" ht="15.75" x14ac:dyDescent="0.25">
      <c r="B1907" s="2"/>
      <c r="C1907" s="2"/>
      <c r="D1907" s="2" t="s">
        <v>257</v>
      </c>
      <c r="E1907" s="2"/>
      <c r="F1907" s="2"/>
      <c r="G1907" s="2"/>
      <c r="H1907" s="2"/>
      <c r="I1907" s="5"/>
      <c r="J1907" s="3"/>
      <c r="K1907" s="3"/>
    </row>
    <row r="1908" spans="2:11" ht="15.75" x14ac:dyDescent="0.25">
      <c r="B1908" s="2"/>
      <c r="C1908" s="2"/>
      <c r="D1908" s="2" t="s">
        <v>259</v>
      </c>
      <c r="E1908" s="2"/>
      <c r="F1908" s="2"/>
      <c r="G1908" s="2"/>
      <c r="H1908" s="2"/>
      <c r="I1908" s="2"/>
      <c r="J1908" s="3"/>
      <c r="K1908" s="3"/>
    </row>
    <row r="1909" spans="2:11" ht="15.75" x14ac:dyDescent="0.2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 x14ac:dyDescent="0.25">
      <c r="B1910" s="2" t="s">
        <v>36</v>
      </c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 x14ac:dyDescent="0.25">
      <c r="B1911" s="2" t="s">
        <v>37</v>
      </c>
      <c r="C1911" s="2"/>
      <c r="D1911" s="2"/>
      <c r="E1911" s="2"/>
      <c r="F1911" s="2"/>
      <c r="G1911" s="2"/>
      <c r="H1911" s="2"/>
      <c r="I1911" s="2"/>
      <c r="J1911" s="3"/>
      <c r="K1911" s="3"/>
    </row>
    <row r="1912" spans="2:11" ht="15.75" x14ac:dyDescent="0.25">
      <c r="B1912" s="2"/>
      <c r="C1912" s="2"/>
      <c r="D1912" s="2"/>
      <c r="E1912" s="2"/>
      <c r="F1912" s="2"/>
      <c r="G1912" s="2"/>
      <c r="H1912" s="2"/>
      <c r="I1912" s="2"/>
      <c r="J1912" s="3"/>
      <c r="K1912" s="3"/>
    </row>
    <row r="1913" spans="2:11" ht="15.75" x14ac:dyDescent="0.25">
      <c r="B1913" s="2"/>
      <c r="C1913" s="2"/>
      <c r="D1913" s="2"/>
      <c r="E1913" s="2"/>
      <c r="F1913" s="2"/>
      <c r="G1913" s="2"/>
      <c r="H1913" s="2"/>
      <c r="I1913" s="2"/>
      <c r="J1913" s="3"/>
      <c r="K1913" s="3"/>
    </row>
    <row r="1914" spans="2:11" ht="15.75" x14ac:dyDescent="0.25">
      <c r="B1914" s="2"/>
      <c r="C1914" s="2"/>
      <c r="D1914" s="2"/>
      <c r="E1914" s="2"/>
      <c r="F1914" s="2"/>
      <c r="G1914" s="2"/>
      <c r="H1914" s="2"/>
      <c r="I1914" s="2"/>
      <c r="J1914" s="3"/>
      <c r="K1914" s="3"/>
    </row>
    <row r="1915" spans="2:11" ht="15.75" x14ac:dyDescent="0.25">
      <c r="B1915" s="2"/>
      <c r="C1915" s="2"/>
      <c r="D1915" s="2"/>
      <c r="E1915" s="2"/>
      <c r="F1915" s="2"/>
      <c r="G1915" s="2"/>
      <c r="H1915" s="2"/>
      <c r="I1915" s="2"/>
      <c r="J1915" s="3"/>
      <c r="K1915" s="3"/>
    </row>
    <row r="1916" spans="2:11" ht="15.75" x14ac:dyDescent="0.25">
      <c r="B1916" s="2"/>
      <c r="C1916" s="2"/>
      <c r="D1916" s="2"/>
      <c r="E1916" s="2"/>
      <c r="F1916" s="2"/>
      <c r="G1916" s="2"/>
      <c r="H1916" s="2" t="s">
        <v>258</v>
      </c>
      <c r="I1916" s="2"/>
      <c r="J1916" s="3"/>
      <c r="K1916" s="3"/>
    </row>
    <row r="1917" spans="2:11" ht="15.75" x14ac:dyDescent="0.25">
      <c r="B1917" s="2"/>
      <c r="C1917" s="2"/>
      <c r="D1917" s="2"/>
      <c r="E1917" s="2"/>
      <c r="F1917" s="2"/>
      <c r="G1917" s="2"/>
      <c r="H1917" s="2"/>
      <c r="I1917" s="2"/>
      <c r="J1917" s="3"/>
      <c r="K1917" s="3"/>
    </row>
    <row r="1918" spans="2:11" ht="15.75" x14ac:dyDescent="0.25">
      <c r="B1918" s="2"/>
      <c r="C1918" s="2"/>
      <c r="D1918" s="2"/>
      <c r="E1918" s="2"/>
      <c r="F1918" s="2"/>
      <c r="G1918" s="2"/>
      <c r="H1918" s="2"/>
      <c r="I1918" s="2"/>
      <c r="J1918" s="3"/>
      <c r="K1918" s="3"/>
    </row>
    <row r="1919" spans="2:11" ht="15.75" x14ac:dyDescent="0.25">
      <c r="B1919" s="2"/>
      <c r="C1919" s="2"/>
      <c r="D1919" s="2"/>
      <c r="E1919" s="2"/>
      <c r="F1919" s="2"/>
      <c r="G1919" s="2"/>
      <c r="H1919" s="2"/>
      <c r="I1919" s="2"/>
      <c r="J1919" s="3"/>
      <c r="K1919" s="3"/>
    </row>
    <row r="1920" spans="2:11" ht="15.75" x14ac:dyDescent="0.25">
      <c r="B1920" s="2"/>
      <c r="C1920" s="2"/>
      <c r="D1920" s="2"/>
      <c r="E1920" s="2"/>
      <c r="F1920" s="2"/>
      <c r="G1920" s="2"/>
      <c r="H1920" s="18" t="s">
        <v>38</v>
      </c>
      <c r="I1920" s="2"/>
      <c r="J1920" s="3"/>
      <c r="K1920" s="3"/>
    </row>
    <row r="1921" spans="2:11" ht="15.75" x14ac:dyDescent="0.25">
      <c r="B1921" s="2"/>
      <c r="C1921" s="2"/>
      <c r="D1921" s="2"/>
      <c r="E1921" s="2"/>
      <c r="F1921" s="2"/>
      <c r="G1921" s="2"/>
      <c r="H1921" s="18">
        <v>6000</v>
      </c>
      <c r="I1921" s="2"/>
      <c r="J1921" s="3"/>
      <c r="K1921" s="3"/>
    </row>
    <row r="1922" spans="2:11" ht="15.75" x14ac:dyDescent="0.25">
      <c r="B1922" s="2"/>
      <c r="C1922" s="2"/>
      <c r="D1922" s="2"/>
      <c r="E1922" s="2"/>
      <c r="F1922" s="2"/>
      <c r="G1922" s="2"/>
      <c r="H1922" s="18"/>
      <c r="I1922" s="2"/>
      <c r="J1922" s="3"/>
      <c r="K1922" s="3"/>
    </row>
    <row r="1923" spans="2:11" ht="15.75" x14ac:dyDescent="0.25">
      <c r="B1923" s="2"/>
      <c r="C1923" s="2"/>
      <c r="D1923" s="2"/>
      <c r="E1923" s="2"/>
      <c r="F1923" s="2"/>
      <c r="G1923" s="2"/>
      <c r="H1923" s="2"/>
      <c r="I1923" s="2"/>
      <c r="J1923" s="3"/>
      <c r="K1923" s="3"/>
    </row>
    <row r="1924" spans="2:11" ht="15.75" x14ac:dyDescent="0.25">
      <c r="B1924" s="2"/>
      <c r="C1924" s="2"/>
      <c r="D1924" s="2"/>
      <c r="E1924" s="2"/>
      <c r="F1924" s="2"/>
      <c r="G1924" s="2"/>
      <c r="H1924" s="25" t="s">
        <v>253</v>
      </c>
      <c r="I1924" s="2"/>
      <c r="J1924" s="3"/>
      <c r="K1924" s="3"/>
    </row>
    <row r="1925" spans="2:11" ht="15.75" x14ac:dyDescent="0.25">
      <c r="B1925" s="2"/>
      <c r="C1925" s="2"/>
      <c r="D1925" s="2"/>
      <c r="E1925" s="2"/>
      <c r="F1925" s="2"/>
      <c r="G1925" s="2"/>
      <c r="H1925" s="19" t="s">
        <v>39</v>
      </c>
      <c r="I1925" s="2"/>
      <c r="J1925" s="3"/>
      <c r="K1925" s="3"/>
    </row>
    <row r="1926" spans="2:11" ht="15.75" x14ac:dyDescent="0.25">
      <c r="B1926" s="2"/>
      <c r="C1926" s="2"/>
      <c r="D1926" s="2"/>
      <c r="E1926" s="2"/>
      <c r="F1926" s="2"/>
      <c r="G1926" s="2"/>
      <c r="H1926" s="19"/>
      <c r="I1926" s="2"/>
      <c r="J1926" s="3"/>
      <c r="K1926" s="3"/>
    </row>
    <row r="1927" spans="2:11" ht="15.75" x14ac:dyDescent="0.25">
      <c r="B1927" s="2"/>
      <c r="C1927" s="2"/>
      <c r="D1927" s="2"/>
      <c r="E1927" s="2"/>
      <c r="F1927" s="2"/>
      <c r="G1927" s="2"/>
      <c r="H1927" s="19"/>
      <c r="I1927" s="2"/>
      <c r="J1927" s="3"/>
      <c r="K1927" s="3"/>
    </row>
    <row r="1928" spans="2:11" ht="15.75" x14ac:dyDescent="0.25">
      <c r="B1928" s="19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 x14ac:dyDescent="0.25">
      <c r="B1929" s="20" t="s">
        <v>40</v>
      </c>
      <c r="C1929" s="2"/>
      <c r="D1929" s="2"/>
      <c r="E1929" s="2"/>
      <c r="F1929" s="2"/>
      <c r="G1929" s="2"/>
      <c r="H1929" s="2"/>
      <c r="I1929" s="2"/>
      <c r="J1929" s="3"/>
      <c r="K1929" s="3"/>
    </row>
    <row r="1931" spans="2:11" ht="19.5" x14ac:dyDescent="0.3">
      <c r="B1931" s="60" t="s">
        <v>0</v>
      </c>
      <c r="C1931" s="60"/>
      <c r="D1931" s="60"/>
      <c r="E1931" s="60"/>
      <c r="F1931" s="60"/>
      <c r="G1931" s="60"/>
      <c r="H1931" s="60"/>
      <c r="I1931" s="60"/>
      <c r="J1931" s="3"/>
      <c r="K1931" s="3"/>
    </row>
    <row r="1932" spans="2:11" ht="15.75" x14ac:dyDescent="0.25">
      <c r="B1932" s="12"/>
      <c r="C1932" s="12"/>
      <c r="D1932" s="12"/>
      <c r="E1932" s="12"/>
      <c r="F1932" s="12"/>
      <c r="G1932" s="12"/>
      <c r="H1932" s="12"/>
      <c r="I1932" s="12"/>
      <c r="J1932" s="3"/>
      <c r="K1932" s="3"/>
    </row>
    <row r="1933" spans="2:11" ht="15.75" x14ac:dyDescent="0.25">
      <c r="B1933" s="2"/>
      <c r="C1933" s="2"/>
      <c r="D1933" s="2"/>
      <c r="E1933" s="2"/>
      <c r="F1933" s="2"/>
      <c r="G1933" s="2"/>
      <c r="H1933" s="2"/>
      <c r="I1933" s="2"/>
      <c r="J1933" s="3"/>
      <c r="K1933" s="3"/>
    </row>
    <row r="1934" spans="2:11" ht="15.75" x14ac:dyDescent="0.25">
      <c r="B1934" s="2"/>
      <c r="C1934" s="2"/>
      <c r="D1934" s="2"/>
      <c r="E1934" s="2"/>
      <c r="F1934" s="2"/>
      <c r="G1934" s="2"/>
      <c r="H1934" s="2"/>
      <c r="I1934" s="2"/>
      <c r="J1934" s="3"/>
      <c r="K1934" s="3"/>
    </row>
    <row r="1935" spans="2:11" ht="15.75" x14ac:dyDescent="0.25">
      <c r="B1935" s="2" t="s">
        <v>1</v>
      </c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 x14ac:dyDescent="0.25">
      <c r="B1936" s="2"/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 x14ac:dyDescent="0.25">
      <c r="B1937" s="2"/>
      <c r="C1937" s="2"/>
      <c r="D1937" s="2"/>
      <c r="E1937" s="2"/>
      <c r="F1937" s="2"/>
      <c r="G1937" s="2"/>
      <c r="H1937" s="2"/>
      <c r="I1937" s="2"/>
      <c r="J1937" s="3"/>
      <c r="K1937" s="3"/>
    </row>
    <row r="1938" spans="2:11" ht="15.75" x14ac:dyDescent="0.25">
      <c r="B1938" s="2"/>
      <c r="C1938" s="2" t="s">
        <v>2</v>
      </c>
      <c r="D1938" s="2" t="s">
        <v>3</v>
      </c>
      <c r="E1938" s="24" t="s">
        <v>260</v>
      </c>
      <c r="F1938" s="2"/>
      <c r="G1938" s="2"/>
      <c r="H1938" s="2"/>
      <c r="I1938" s="2"/>
      <c r="J1938" s="3"/>
      <c r="K1938" s="3"/>
    </row>
    <row r="1939" spans="2:11" ht="15.75" x14ac:dyDescent="0.25">
      <c r="B1939" s="2"/>
      <c r="C1939" s="2" t="s">
        <v>4</v>
      </c>
      <c r="D1939" s="2" t="s">
        <v>3</v>
      </c>
      <c r="E1939" s="1" t="s">
        <v>261</v>
      </c>
      <c r="F1939" s="5"/>
      <c r="G1939" s="2"/>
      <c r="H1939" s="2"/>
      <c r="I1939" s="2"/>
      <c r="J1939" s="3"/>
      <c r="K1939" s="3"/>
    </row>
    <row r="1940" spans="2:11" ht="15.75" x14ac:dyDescent="0.25">
      <c r="B1940" s="2"/>
      <c r="C1940" s="22" t="s">
        <v>42</v>
      </c>
      <c r="D1940" s="22" t="s">
        <v>3</v>
      </c>
      <c r="E1940" s="23" t="s">
        <v>262</v>
      </c>
      <c r="F1940" s="21"/>
      <c r="G1940" s="2"/>
      <c r="H1940" s="2"/>
      <c r="I1940" s="2"/>
      <c r="J1940" s="3"/>
      <c r="K1940" s="3"/>
    </row>
    <row r="1941" spans="2:11" ht="15.75" x14ac:dyDescent="0.25">
      <c r="B1941" s="2"/>
      <c r="C1941" s="2"/>
      <c r="D1941" s="2"/>
      <c r="E1941" s="1"/>
      <c r="F1941" s="2"/>
      <c r="G1941" s="2"/>
      <c r="H1941" s="2"/>
      <c r="I1941" s="2"/>
      <c r="J1941" s="3"/>
      <c r="K1941" s="3"/>
    </row>
    <row r="1942" spans="2:11" ht="15.75" x14ac:dyDescent="0.25">
      <c r="B1942" s="6" t="s">
        <v>5</v>
      </c>
      <c r="C1942" s="6"/>
      <c r="D1942" s="6"/>
      <c r="E1942" s="6"/>
      <c r="F1942" s="6"/>
      <c r="G1942" s="6"/>
      <c r="H1942" s="6"/>
      <c r="I1942" s="6"/>
      <c r="J1942" s="3"/>
      <c r="K1942" s="3"/>
    </row>
    <row r="1943" spans="2:11" ht="15.75" x14ac:dyDescent="0.25">
      <c r="B1943" s="7">
        <f>15000000</f>
        <v>15000000</v>
      </c>
      <c r="C1943" s="2" t="s">
        <v>6</v>
      </c>
      <c r="D1943" s="2"/>
      <c r="E1943" s="2"/>
      <c r="F1943" s="8">
        <f>(B1943/H1943)+(B1943*1.2%)</f>
        <v>596666.66666666674</v>
      </c>
      <c r="G1943" s="4" t="s">
        <v>7</v>
      </c>
      <c r="H1943" s="2">
        <v>36</v>
      </c>
      <c r="I1943" s="2" t="s">
        <v>8</v>
      </c>
      <c r="J1943" s="3"/>
      <c r="K1943" s="3"/>
    </row>
    <row r="1944" spans="2:11" ht="15.75" x14ac:dyDescent="0.25">
      <c r="B1944" s="6" t="s">
        <v>9</v>
      </c>
      <c r="C1944" s="6"/>
      <c r="D1944" s="6"/>
      <c r="E1944" s="6"/>
      <c r="F1944" s="9"/>
      <c r="G1944" s="6"/>
      <c r="H1944" s="6"/>
      <c r="I1944" s="6"/>
      <c r="J1944" s="3"/>
      <c r="K1944" s="3"/>
    </row>
    <row r="1945" spans="2:11" ht="15.75" x14ac:dyDescent="0.25">
      <c r="B1945" s="2"/>
      <c r="C1945" s="2"/>
      <c r="D1945" s="2"/>
      <c r="E1945" s="2"/>
      <c r="F1945" s="2"/>
      <c r="G1945" s="2"/>
      <c r="H1945" s="2"/>
      <c r="I1945" s="2"/>
      <c r="J1945" s="3"/>
      <c r="K1945" s="10" t="s">
        <v>10</v>
      </c>
    </row>
    <row r="1946" spans="2:11" ht="15.75" x14ac:dyDescent="0.25">
      <c r="B1946" s="2"/>
      <c r="C1946" s="13" t="s">
        <v>11</v>
      </c>
      <c r="D1946" s="2" t="s">
        <v>12</v>
      </c>
      <c r="E1946" s="2"/>
      <c r="F1946" s="2"/>
      <c r="G1946" s="2"/>
      <c r="H1946" s="2"/>
      <c r="I1946" s="14">
        <v>4996000</v>
      </c>
      <c r="J1946" s="15" t="s">
        <v>13</v>
      </c>
      <c r="K1946" s="3"/>
    </row>
    <row r="1947" spans="2:11" ht="15.75" x14ac:dyDescent="0.25">
      <c r="B1947" s="2"/>
      <c r="C1947" s="13" t="s">
        <v>14</v>
      </c>
      <c r="D1947" s="2" t="s">
        <v>145</v>
      </c>
      <c r="E1947" s="2"/>
      <c r="F1947" s="2"/>
      <c r="G1947" s="2"/>
      <c r="H1947" s="2"/>
      <c r="I1947" s="14">
        <v>0</v>
      </c>
      <c r="J1947" s="15" t="s">
        <v>13</v>
      </c>
      <c r="K1947" s="3"/>
    </row>
    <row r="1948" spans="2:11" ht="15.75" x14ac:dyDescent="0.25">
      <c r="B1948" s="2"/>
      <c r="C1948" s="13" t="s">
        <v>15</v>
      </c>
      <c r="D1948" s="2" t="s">
        <v>16</v>
      </c>
      <c r="E1948" s="2"/>
      <c r="F1948" s="2"/>
      <c r="G1948" s="2"/>
      <c r="H1948" s="2"/>
      <c r="I1948" s="14">
        <v>0</v>
      </c>
      <c r="J1948" s="15" t="s">
        <v>13</v>
      </c>
      <c r="K1948" s="3"/>
    </row>
    <row r="1949" spans="2:11" ht="15.75" x14ac:dyDescent="0.25">
      <c r="B1949" s="2"/>
      <c r="C1949" s="13" t="s">
        <v>17</v>
      </c>
      <c r="D1949" s="2" t="s">
        <v>144</v>
      </c>
      <c r="E1949" s="2"/>
      <c r="F1949" s="2"/>
      <c r="G1949" s="2"/>
      <c r="H1949" s="2"/>
      <c r="I1949" s="14">
        <v>0</v>
      </c>
      <c r="J1949" s="15" t="s">
        <v>13</v>
      </c>
      <c r="K1949" s="3"/>
    </row>
    <row r="1950" spans="2:11" ht="15.75" x14ac:dyDescent="0.25">
      <c r="B1950" s="2"/>
      <c r="C1950" s="13" t="s">
        <v>18</v>
      </c>
      <c r="D1950" s="2" t="s">
        <v>143</v>
      </c>
      <c r="E1950" s="2"/>
      <c r="F1950" s="2"/>
      <c r="G1950" s="2"/>
      <c r="H1950" s="2"/>
      <c r="I1950" s="14">
        <v>0</v>
      </c>
      <c r="J1950" s="15" t="s">
        <v>13</v>
      </c>
      <c r="K1950" s="3"/>
    </row>
    <row r="1951" spans="2:11" ht="15.75" x14ac:dyDescent="0.25">
      <c r="B1951" s="2"/>
      <c r="C1951" s="13" t="s">
        <v>19</v>
      </c>
      <c r="D1951" s="2" t="s">
        <v>142</v>
      </c>
      <c r="E1951" s="2"/>
      <c r="F1951" s="2"/>
      <c r="G1951" s="2"/>
      <c r="H1951" s="2"/>
      <c r="I1951" s="14">
        <v>0</v>
      </c>
      <c r="J1951" s="15" t="s">
        <v>13</v>
      </c>
      <c r="K1951" s="3"/>
    </row>
    <row r="1952" spans="2:11" ht="15.75" x14ac:dyDescent="0.25">
      <c r="B1952" s="2"/>
      <c r="C1952" s="13" t="s">
        <v>20</v>
      </c>
      <c r="D1952" s="2" t="s">
        <v>21</v>
      </c>
      <c r="E1952" s="2"/>
      <c r="F1952" s="2"/>
      <c r="G1952" s="14">
        <f>SUM(I1946:I1948)</f>
        <v>4996000</v>
      </c>
      <c r="H1952" s="2" t="s">
        <v>22</v>
      </c>
      <c r="I1952" s="11">
        <v>124900</v>
      </c>
      <c r="J1952" s="15" t="s">
        <v>13</v>
      </c>
      <c r="K1952" s="3"/>
    </row>
    <row r="1953" spans="2:11" ht="15.75" x14ac:dyDescent="0.25">
      <c r="B1953" s="2"/>
      <c r="C1953" s="13" t="s">
        <v>23</v>
      </c>
      <c r="D1953" s="2" t="s">
        <v>24</v>
      </c>
      <c r="E1953" s="2"/>
      <c r="F1953" s="2"/>
      <c r="G1953" s="14"/>
      <c r="H1953" s="2"/>
      <c r="I1953" s="11">
        <v>61382</v>
      </c>
      <c r="J1953" s="15" t="s">
        <v>13</v>
      </c>
    </row>
    <row r="1954" spans="2:11" ht="15.75" x14ac:dyDescent="0.25">
      <c r="B1954" s="2"/>
      <c r="C1954" s="13" t="s">
        <v>25</v>
      </c>
      <c r="D1954" s="2" t="s">
        <v>41</v>
      </c>
      <c r="E1954" s="2"/>
      <c r="F1954" s="2"/>
      <c r="G1954" s="14"/>
      <c r="H1954" s="2"/>
      <c r="I1954" s="11">
        <v>0</v>
      </c>
      <c r="J1954" s="15" t="s">
        <v>13</v>
      </c>
      <c r="K1954" s="3"/>
    </row>
    <row r="1955" spans="2:11" ht="15.75" x14ac:dyDescent="0.25">
      <c r="B1955" s="2"/>
      <c r="C1955" s="13" t="s">
        <v>26</v>
      </c>
      <c r="D1955" s="2" t="s">
        <v>27</v>
      </c>
      <c r="E1955" s="2"/>
      <c r="F1955" s="2"/>
      <c r="G1955" s="14"/>
      <c r="H1955" s="2"/>
      <c r="I1955" s="11">
        <v>0</v>
      </c>
      <c r="J1955" s="15" t="s">
        <v>13</v>
      </c>
      <c r="K1955" s="3"/>
    </row>
    <row r="1956" spans="2:11" ht="15.75" x14ac:dyDescent="0.25">
      <c r="B1956" s="2"/>
      <c r="C1956" s="13" t="s">
        <v>28</v>
      </c>
      <c r="D1956" s="2" t="s">
        <v>29</v>
      </c>
      <c r="E1956" s="2"/>
      <c r="F1956" s="2"/>
      <c r="G1956" s="14"/>
      <c r="H1956" s="2"/>
      <c r="I1956" s="11">
        <v>0</v>
      </c>
      <c r="J1956" s="15" t="s">
        <v>13</v>
      </c>
      <c r="K1956" s="3"/>
    </row>
    <row r="1957" spans="2:11" ht="15.75" x14ac:dyDescent="0.25">
      <c r="B1957" s="2"/>
      <c r="C1957" s="13" t="s">
        <v>30</v>
      </c>
      <c r="D1957" s="2" t="s">
        <v>31</v>
      </c>
      <c r="E1957" s="2"/>
      <c r="F1957" s="2"/>
      <c r="G1957" s="14"/>
      <c r="H1957" s="2"/>
      <c r="I1957" s="11">
        <v>0</v>
      </c>
      <c r="J1957" s="15" t="s">
        <v>13</v>
      </c>
      <c r="K1957" s="3"/>
    </row>
    <row r="1958" spans="2:11" ht="15.75" x14ac:dyDescent="0.25">
      <c r="B1958" s="2"/>
      <c r="C1958" s="13" t="s">
        <v>32</v>
      </c>
      <c r="D1958" s="2" t="s">
        <v>33</v>
      </c>
      <c r="E1958" s="2"/>
      <c r="F1958" s="2"/>
      <c r="G1958" s="2"/>
      <c r="H1958" s="2"/>
      <c r="I1958" s="16">
        <f>SUM(I1946:I1957)</f>
        <v>5182282</v>
      </c>
      <c r="J1958" s="15" t="s">
        <v>13</v>
      </c>
      <c r="K1958" s="3"/>
    </row>
    <row r="1959" spans="2:11" ht="15.75" x14ac:dyDescent="0.25">
      <c r="B1959" s="2"/>
      <c r="C1959" s="13" t="s">
        <v>34</v>
      </c>
      <c r="D1959" s="2" t="s">
        <v>35</v>
      </c>
      <c r="E1959" s="2"/>
      <c r="F1959" s="2"/>
      <c r="G1959" s="2"/>
      <c r="H1959" s="2"/>
      <c r="I1959" s="17">
        <f>+B1943-I1958</f>
        <v>9817718</v>
      </c>
      <c r="J1959" s="15" t="s">
        <v>13</v>
      </c>
      <c r="K1959" s="3"/>
    </row>
    <row r="1960" spans="2:11" ht="15.75" x14ac:dyDescent="0.25">
      <c r="B1960" s="2"/>
      <c r="C1960" s="2"/>
      <c r="D1960" s="2" t="s">
        <v>263</v>
      </c>
      <c r="E1960" s="2"/>
      <c r="F1960" s="2"/>
      <c r="G1960" s="2"/>
      <c r="H1960" s="2"/>
      <c r="I1960" s="5"/>
      <c r="J1960" s="3"/>
      <c r="K1960" s="3"/>
    </row>
    <row r="1961" spans="2:11" ht="15.75" x14ac:dyDescent="0.25">
      <c r="B1961" s="2"/>
      <c r="C1961" s="2"/>
      <c r="D1961" s="2" t="s">
        <v>264</v>
      </c>
      <c r="E1961" s="2"/>
      <c r="F1961" s="2"/>
      <c r="G1961" s="2"/>
      <c r="H1961" s="2"/>
      <c r="I1961" s="2"/>
      <c r="J1961" s="3"/>
      <c r="K1961" s="3"/>
    </row>
    <row r="1962" spans="2:11" ht="15.75" x14ac:dyDescent="0.25">
      <c r="B1962" s="2"/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 x14ac:dyDescent="0.25">
      <c r="B1963" s="2" t="s">
        <v>36</v>
      </c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 x14ac:dyDescent="0.25">
      <c r="B1964" s="2" t="s">
        <v>37</v>
      </c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/>
      <c r="D1965" s="2"/>
      <c r="E1965" s="2"/>
      <c r="F1965" s="2"/>
      <c r="G1965" s="2"/>
      <c r="H1965" s="2"/>
      <c r="I1965" s="2"/>
      <c r="J1965" s="3"/>
      <c r="K1965" s="3"/>
    </row>
    <row r="1966" spans="2:11" ht="15.75" x14ac:dyDescent="0.25">
      <c r="B1966" s="2"/>
      <c r="C1966" s="2"/>
      <c r="D1966" s="2"/>
      <c r="E1966" s="2"/>
      <c r="F1966" s="2"/>
      <c r="G1966" s="2"/>
      <c r="H1966" s="2"/>
      <c r="J1966" s="3"/>
      <c r="K1966" s="3"/>
    </row>
    <row r="1967" spans="2:11" ht="15.75" x14ac:dyDescent="0.25">
      <c r="B1967" s="2"/>
      <c r="C1967" s="2"/>
      <c r="D1967" s="2"/>
      <c r="E1967" s="2"/>
      <c r="F1967" s="2"/>
      <c r="G1967" s="2"/>
      <c r="H1967" s="2"/>
      <c r="I1967" s="2"/>
      <c r="J1967" s="3"/>
      <c r="K1967" s="3"/>
    </row>
    <row r="1968" spans="2:11" ht="15.75" x14ac:dyDescent="0.25">
      <c r="B1968" s="2"/>
      <c r="C1968" s="2"/>
      <c r="D1968" s="2"/>
      <c r="E1968" s="2"/>
      <c r="F1968" s="2"/>
      <c r="G1968" s="2"/>
      <c r="H1968" s="2"/>
      <c r="I1968" s="2"/>
      <c r="J1968" s="3"/>
      <c r="K1968" s="3"/>
    </row>
    <row r="1969" spans="2:11" ht="15.75" x14ac:dyDescent="0.25">
      <c r="B1969" s="2"/>
      <c r="C1969" s="2"/>
      <c r="D1969" s="2"/>
      <c r="E1969" s="2"/>
      <c r="F1969" s="2"/>
      <c r="G1969" s="2"/>
      <c r="H1969" s="2" t="s">
        <v>273</v>
      </c>
      <c r="I1969" s="2"/>
      <c r="J1969" s="3"/>
      <c r="K1969" s="3"/>
    </row>
    <row r="1970" spans="2:11" ht="15.75" x14ac:dyDescent="0.25">
      <c r="B1970" s="2"/>
      <c r="C1970" s="2"/>
      <c r="D1970" s="2"/>
      <c r="E1970" s="2"/>
      <c r="F1970" s="2"/>
      <c r="G1970" s="2"/>
      <c r="H1970" s="2"/>
      <c r="I1970" s="2"/>
      <c r="J1970" s="3"/>
      <c r="K1970" s="3"/>
    </row>
    <row r="1971" spans="2:11" ht="15.75" x14ac:dyDescent="0.25">
      <c r="B1971" s="2"/>
      <c r="C1971" s="2"/>
      <c r="D1971" s="2"/>
      <c r="E1971" s="2"/>
      <c r="F1971" s="2"/>
      <c r="G1971" s="2"/>
      <c r="H1971" s="2"/>
      <c r="I1971" s="2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2"/>
      <c r="I1972" s="2"/>
      <c r="J1972" s="3"/>
      <c r="K1972" s="3"/>
    </row>
    <row r="1973" spans="2:11" ht="15.75" x14ac:dyDescent="0.25">
      <c r="B1973" s="2"/>
      <c r="C1973" s="2"/>
      <c r="D1973" s="2"/>
      <c r="E1973" s="2"/>
      <c r="F1973" s="2"/>
      <c r="G1973" s="2"/>
      <c r="H1973" s="18" t="s">
        <v>38</v>
      </c>
      <c r="I1973" s="2"/>
      <c r="J1973" s="3"/>
      <c r="K1973" s="3"/>
    </row>
    <row r="1974" spans="2:11" ht="15.75" x14ac:dyDescent="0.25">
      <c r="B1974" s="2"/>
      <c r="C1974" s="2"/>
      <c r="D1974" s="2"/>
      <c r="E1974" s="2"/>
      <c r="F1974" s="2"/>
      <c r="G1974" s="2"/>
      <c r="H1974" s="18">
        <v>6000</v>
      </c>
      <c r="I1974" s="2"/>
      <c r="J1974" s="3"/>
      <c r="K1974" s="3"/>
    </row>
    <row r="1975" spans="2:11" ht="15.75" x14ac:dyDescent="0.25">
      <c r="B1975" s="2"/>
      <c r="C1975" s="2"/>
      <c r="D1975" s="2"/>
      <c r="E1975" s="2"/>
      <c r="F1975" s="2"/>
      <c r="G1975" s="2"/>
      <c r="H1975" s="18"/>
      <c r="I1975" s="2"/>
      <c r="J1975" s="3"/>
      <c r="K1975" s="3"/>
    </row>
    <row r="1976" spans="2:11" ht="15.75" x14ac:dyDescent="0.25">
      <c r="B1976" s="2"/>
      <c r="C1976" s="2"/>
      <c r="D1976" s="2"/>
      <c r="E1976" s="2"/>
      <c r="F1976" s="2"/>
      <c r="G1976" s="2"/>
      <c r="H1976" s="2"/>
      <c r="I1976" s="2"/>
      <c r="J1976" s="3"/>
      <c r="K1976" s="3"/>
    </row>
    <row r="1977" spans="2:11" ht="15.75" x14ac:dyDescent="0.25">
      <c r="B1977" s="2"/>
      <c r="C1977" s="2"/>
      <c r="D1977" s="2"/>
      <c r="E1977" s="2"/>
      <c r="F1977" s="2"/>
      <c r="G1977" s="2"/>
      <c r="H1977" s="25" t="s">
        <v>260</v>
      </c>
      <c r="I1977" s="2"/>
      <c r="J1977" s="3"/>
      <c r="K1977" s="3"/>
    </row>
    <row r="1978" spans="2:11" ht="15.75" x14ac:dyDescent="0.25">
      <c r="B1978" s="2"/>
      <c r="C1978" s="2"/>
      <c r="D1978" s="2"/>
      <c r="E1978" s="2"/>
      <c r="F1978" s="2"/>
      <c r="G1978" s="2"/>
      <c r="H1978" s="19" t="s">
        <v>39</v>
      </c>
      <c r="I1978" s="2"/>
      <c r="J1978" s="3"/>
      <c r="K1978" s="3"/>
    </row>
    <row r="1979" spans="2:11" ht="15.75" x14ac:dyDescent="0.25">
      <c r="B1979" s="2"/>
      <c r="C1979" s="2"/>
      <c r="D1979" s="2"/>
      <c r="E1979" s="2"/>
      <c r="F1979" s="2"/>
      <c r="G1979" s="2"/>
      <c r="H1979" s="19"/>
      <c r="I1979" s="2"/>
      <c r="J1979" s="3"/>
      <c r="K1979" s="3"/>
    </row>
    <row r="1980" spans="2:11" ht="15.75" x14ac:dyDescent="0.25">
      <c r="B1980" s="2"/>
      <c r="C1980" s="2"/>
      <c r="D1980" s="2"/>
      <c r="E1980" s="2"/>
      <c r="F1980" s="2"/>
      <c r="G1980" s="2"/>
      <c r="H1980" s="19"/>
      <c r="I1980" s="2"/>
      <c r="J1980" s="3"/>
      <c r="K1980" s="3"/>
    </row>
    <row r="1981" spans="2:11" ht="15.75" x14ac:dyDescent="0.25">
      <c r="B1981" s="19"/>
      <c r="C1981" s="2"/>
      <c r="D1981" s="2"/>
      <c r="E1981" s="2"/>
      <c r="F1981" s="2"/>
      <c r="G1981" s="2"/>
      <c r="H1981" s="2"/>
      <c r="I1981" s="2"/>
      <c r="J1981" s="3"/>
      <c r="K1981" s="3"/>
    </row>
    <row r="1982" spans="2:11" ht="15.75" x14ac:dyDescent="0.25">
      <c r="B1982" s="20" t="s">
        <v>40</v>
      </c>
      <c r="C1982" s="2"/>
      <c r="D1982" s="2"/>
      <c r="E1982" s="2"/>
      <c r="F1982" s="2"/>
      <c r="G1982" s="2"/>
      <c r="H1982" s="2"/>
      <c r="I1982" s="2"/>
      <c r="J1982" s="3"/>
      <c r="K1982" s="3"/>
    </row>
    <row r="1983" spans="2:11" ht="15.75" x14ac:dyDescent="0.25">
      <c r="B1983" s="2" t="s">
        <v>121</v>
      </c>
      <c r="C1983" s="3"/>
      <c r="D1983" s="3"/>
      <c r="E1983" s="3"/>
      <c r="F1983" s="3"/>
      <c r="G1983" s="3"/>
      <c r="H1983" s="3"/>
      <c r="I1983" s="3"/>
      <c r="J1983" s="3"/>
      <c r="K1983" s="3"/>
    </row>
    <row r="1985" spans="2:11" ht="19.5" x14ac:dyDescent="0.3">
      <c r="B1985" s="60" t="s">
        <v>0</v>
      </c>
      <c r="C1985" s="60"/>
      <c r="D1985" s="60"/>
      <c r="E1985" s="60"/>
      <c r="F1985" s="60"/>
      <c r="G1985" s="60"/>
      <c r="H1985" s="60"/>
      <c r="I1985" s="60"/>
      <c r="J1985" s="3"/>
      <c r="K1985" s="3"/>
    </row>
    <row r="1986" spans="2:11" ht="15.75" x14ac:dyDescent="0.25">
      <c r="B1986" s="12"/>
      <c r="C1986" s="12"/>
      <c r="D1986" s="12"/>
      <c r="E1986" s="12"/>
      <c r="F1986" s="12"/>
      <c r="G1986" s="12"/>
      <c r="H1986" s="12"/>
      <c r="I1986" s="12"/>
      <c r="J1986" s="3"/>
      <c r="K1986" s="3"/>
    </row>
    <row r="1987" spans="2:11" ht="15.75" x14ac:dyDescent="0.25">
      <c r="B1987" s="2"/>
      <c r="C1987" s="2"/>
      <c r="D1987" s="2"/>
      <c r="E1987" s="2"/>
      <c r="F1987" s="2"/>
      <c r="G1987" s="2"/>
      <c r="H1987" s="2"/>
      <c r="I1987" s="2"/>
      <c r="J1987" s="3"/>
      <c r="K1987" s="3"/>
    </row>
    <row r="1988" spans="2:11" ht="15.75" x14ac:dyDescent="0.25">
      <c r="B1988" s="2"/>
      <c r="C1988" s="2"/>
      <c r="D1988" s="2"/>
      <c r="E1988" s="2"/>
      <c r="F1988" s="2"/>
      <c r="G1988" s="2"/>
      <c r="H1988" s="2"/>
      <c r="I1988" s="2"/>
      <c r="J1988" s="3"/>
      <c r="K1988" s="3"/>
    </row>
    <row r="1989" spans="2:11" ht="15.75" x14ac:dyDescent="0.25">
      <c r="B1989" s="2" t="s">
        <v>1</v>
      </c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 x14ac:dyDescent="0.25">
      <c r="B1990" s="2"/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 x14ac:dyDescent="0.25">
      <c r="B1991" s="2"/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 x14ac:dyDescent="0.25">
      <c r="B1992" s="2"/>
      <c r="C1992" s="2" t="s">
        <v>2</v>
      </c>
      <c r="D1992" s="2" t="s">
        <v>3</v>
      </c>
      <c r="E1992" s="24" t="s">
        <v>265</v>
      </c>
      <c r="F1992" s="2"/>
      <c r="G1992" s="2"/>
      <c r="H1992" s="2"/>
      <c r="I1992" s="2"/>
      <c r="J1992" s="3"/>
      <c r="K1992" s="3"/>
    </row>
    <row r="1993" spans="2:11" ht="15.75" x14ac:dyDescent="0.25">
      <c r="B1993" s="2"/>
      <c r="C1993" s="2" t="s">
        <v>4</v>
      </c>
      <c r="D1993" s="2" t="s">
        <v>3</v>
      </c>
      <c r="E1993" s="1" t="s">
        <v>266</v>
      </c>
      <c r="F1993" s="5"/>
      <c r="G1993" s="2"/>
      <c r="H1993" s="2"/>
      <c r="I1993" s="2"/>
      <c r="J1993" s="3"/>
      <c r="K1993" s="3"/>
    </row>
    <row r="1994" spans="2:11" ht="15.75" x14ac:dyDescent="0.25">
      <c r="B1994" s="2"/>
      <c r="C1994" s="22" t="s">
        <v>42</v>
      </c>
      <c r="D1994" s="22" t="s">
        <v>3</v>
      </c>
      <c r="E1994" s="23" t="s">
        <v>267</v>
      </c>
      <c r="F1994" s="21"/>
      <c r="G1994" s="2"/>
      <c r="H1994" s="2"/>
      <c r="I1994" s="2"/>
      <c r="J1994" s="3"/>
      <c r="K1994" s="3"/>
    </row>
    <row r="1995" spans="2:11" ht="15.75" x14ac:dyDescent="0.25">
      <c r="B1995" s="2"/>
      <c r="C1995" s="2"/>
      <c r="D1995" s="2"/>
      <c r="E1995" s="1"/>
      <c r="F1995" s="2"/>
      <c r="G1995" s="2"/>
      <c r="H1995" s="2"/>
      <c r="I1995" s="2"/>
      <c r="J1995" s="3"/>
      <c r="K1995" s="3"/>
    </row>
    <row r="1996" spans="2:11" ht="15.75" x14ac:dyDescent="0.25">
      <c r="B1996" s="6" t="s">
        <v>5</v>
      </c>
      <c r="C1996" s="6"/>
      <c r="D1996" s="6"/>
      <c r="E1996" s="6"/>
      <c r="F1996" s="6"/>
      <c r="G1996" s="6"/>
      <c r="H1996" s="6"/>
      <c r="I1996" s="6"/>
      <c r="J1996" s="3"/>
      <c r="K1996" s="3"/>
    </row>
    <row r="1997" spans="2:11" ht="15.75" x14ac:dyDescent="0.25">
      <c r="B1997" s="7">
        <f>8000000</f>
        <v>8000000</v>
      </c>
      <c r="C1997" s="2" t="s">
        <v>6</v>
      </c>
      <c r="D1997" s="2"/>
      <c r="E1997" s="2"/>
      <c r="F1997" s="8">
        <f>(B1997/H1997)+(B1997*1.2%)</f>
        <v>762666.66666666663</v>
      </c>
      <c r="G1997" s="4" t="s">
        <v>7</v>
      </c>
      <c r="H1997" s="2">
        <v>12</v>
      </c>
      <c r="I1997" s="2" t="s">
        <v>8</v>
      </c>
      <c r="J1997" s="3"/>
      <c r="K1997" s="3"/>
    </row>
    <row r="1998" spans="2:11" ht="15.75" x14ac:dyDescent="0.25">
      <c r="B1998" s="6" t="s">
        <v>9</v>
      </c>
      <c r="C1998" s="6"/>
      <c r="D1998" s="6"/>
      <c r="E1998" s="6"/>
      <c r="F1998" s="9"/>
      <c r="G1998" s="6"/>
      <c r="H1998" s="6"/>
      <c r="I1998" s="6"/>
      <c r="J1998" s="3"/>
      <c r="K1998" s="3"/>
    </row>
    <row r="1999" spans="2:11" ht="15.75" x14ac:dyDescent="0.25">
      <c r="B1999" s="2"/>
      <c r="C1999" s="2"/>
      <c r="D1999" s="2"/>
      <c r="E1999" s="2"/>
      <c r="F1999" s="2"/>
      <c r="G1999" s="2"/>
      <c r="H1999" s="2"/>
      <c r="I1999" s="2"/>
      <c r="J1999" s="3"/>
      <c r="K1999" s="10" t="s">
        <v>10</v>
      </c>
    </row>
    <row r="2000" spans="2:11" ht="15.75" x14ac:dyDescent="0.25">
      <c r="B2000" s="2"/>
      <c r="C2000" s="13" t="s">
        <v>11</v>
      </c>
      <c r="D2000" s="2" t="s">
        <v>12</v>
      </c>
      <c r="E2000" s="2"/>
      <c r="F2000" s="2"/>
      <c r="G2000" s="2"/>
      <c r="H2000" s="2"/>
      <c r="I2000" s="14">
        <v>0</v>
      </c>
      <c r="J2000" s="15" t="s">
        <v>13</v>
      </c>
      <c r="K2000" s="3"/>
    </row>
    <row r="2001" spans="2:11" ht="15.75" x14ac:dyDescent="0.25">
      <c r="B2001" s="2"/>
      <c r="C2001" s="13" t="s">
        <v>14</v>
      </c>
      <c r="D2001" s="2" t="s">
        <v>145</v>
      </c>
      <c r="E2001" s="2"/>
      <c r="F2001" s="2"/>
      <c r="G2001" s="2"/>
      <c r="H2001" s="2"/>
      <c r="I2001" s="14">
        <v>0</v>
      </c>
      <c r="J2001" s="15" t="s">
        <v>13</v>
      </c>
      <c r="K2001" s="3"/>
    </row>
    <row r="2002" spans="2:11" ht="15.75" x14ac:dyDescent="0.25">
      <c r="B2002" s="2"/>
      <c r="C2002" s="13" t="s">
        <v>15</v>
      </c>
      <c r="D2002" s="2" t="s">
        <v>16</v>
      </c>
      <c r="E2002" s="2"/>
      <c r="F2002" s="2"/>
      <c r="G2002" s="2"/>
      <c r="H2002" s="2"/>
      <c r="I2002" s="14">
        <v>3493000</v>
      </c>
      <c r="J2002" s="15" t="s">
        <v>13</v>
      </c>
      <c r="K2002" s="3"/>
    </row>
    <row r="2003" spans="2:11" ht="15.75" x14ac:dyDescent="0.25">
      <c r="B2003" s="2"/>
      <c r="C2003" s="13" t="s">
        <v>17</v>
      </c>
      <c r="D2003" s="2" t="s">
        <v>144</v>
      </c>
      <c r="E2003" s="2"/>
      <c r="F2003" s="2"/>
      <c r="G2003" s="2"/>
      <c r="H2003" s="2"/>
      <c r="I2003" s="14">
        <v>0</v>
      </c>
      <c r="J2003" s="15" t="s">
        <v>13</v>
      </c>
      <c r="K2003" s="3"/>
    </row>
    <row r="2004" spans="2:11" ht="15.75" x14ac:dyDescent="0.25">
      <c r="B2004" s="2"/>
      <c r="C2004" s="13" t="s">
        <v>18</v>
      </c>
      <c r="D2004" s="2" t="s">
        <v>143</v>
      </c>
      <c r="E2004" s="2"/>
      <c r="F2004" s="2"/>
      <c r="G2004" s="2"/>
      <c r="H2004" s="2"/>
      <c r="I2004" s="14">
        <v>0</v>
      </c>
      <c r="J2004" s="15" t="s">
        <v>13</v>
      </c>
      <c r="K2004" s="3"/>
    </row>
    <row r="2005" spans="2:11" ht="15.75" x14ac:dyDescent="0.25">
      <c r="B2005" s="2"/>
      <c r="C2005" s="13" t="s">
        <v>19</v>
      </c>
      <c r="D2005" s="2" t="s">
        <v>142</v>
      </c>
      <c r="E2005" s="2"/>
      <c r="F2005" s="2"/>
      <c r="G2005" s="2"/>
      <c r="H2005" s="2"/>
      <c r="I2005" s="14">
        <v>0</v>
      </c>
      <c r="J2005" s="15" t="s">
        <v>13</v>
      </c>
      <c r="K2005" s="3"/>
    </row>
    <row r="2006" spans="2:11" ht="15.75" x14ac:dyDescent="0.25">
      <c r="B2006" s="2"/>
      <c r="C2006" s="13" t="s">
        <v>20</v>
      </c>
      <c r="D2006" s="2" t="s">
        <v>21</v>
      </c>
      <c r="E2006" s="2"/>
      <c r="F2006" s="2"/>
      <c r="G2006" s="14">
        <f>SUM(I2000:I2002)</f>
        <v>3493000</v>
      </c>
      <c r="H2006" s="2" t="s">
        <v>22</v>
      </c>
      <c r="I2006" s="11">
        <v>87325</v>
      </c>
      <c r="J2006" s="15" t="s">
        <v>13</v>
      </c>
      <c r="K2006" s="3"/>
    </row>
    <row r="2007" spans="2:11" ht="15.75" x14ac:dyDescent="0.25">
      <c r="B2007" s="2"/>
      <c r="C2007" s="13" t="s">
        <v>23</v>
      </c>
      <c r="D2007" s="2" t="s">
        <v>24</v>
      </c>
      <c r="E2007" s="2"/>
      <c r="F2007" s="2"/>
      <c r="G2007" s="14"/>
      <c r="H2007" s="2"/>
      <c r="I2007" s="11">
        <v>33968</v>
      </c>
      <c r="J2007" s="15" t="s">
        <v>13</v>
      </c>
    </row>
    <row r="2008" spans="2:11" ht="15.75" x14ac:dyDescent="0.25">
      <c r="B2008" s="2"/>
      <c r="C2008" s="13" t="s">
        <v>25</v>
      </c>
      <c r="D2008" s="2" t="s">
        <v>41</v>
      </c>
      <c r="E2008" s="2"/>
      <c r="F2008" s="2"/>
      <c r="G2008" s="14"/>
      <c r="H2008" s="2"/>
      <c r="I2008" s="11">
        <v>0</v>
      </c>
      <c r="J2008" s="15" t="s">
        <v>13</v>
      </c>
      <c r="K2008" s="3"/>
    </row>
    <row r="2009" spans="2:11" ht="15.75" x14ac:dyDescent="0.25">
      <c r="B2009" s="2"/>
      <c r="C2009" s="13" t="s">
        <v>26</v>
      </c>
      <c r="D2009" s="2" t="s">
        <v>27</v>
      </c>
      <c r="E2009" s="2"/>
      <c r="F2009" s="2"/>
      <c r="G2009" s="14"/>
      <c r="H2009" s="2"/>
      <c r="I2009" s="11">
        <v>0</v>
      </c>
      <c r="J2009" s="15" t="s">
        <v>13</v>
      </c>
      <c r="K2009" s="3"/>
    </row>
    <row r="2010" spans="2:11" ht="15.75" x14ac:dyDescent="0.25">
      <c r="B2010" s="2"/>
      <c r="C2010" s="13" t="s">
        <v>28</v>
      </c>
      <c r="D2010" s="2" t="s">
        <v>29</v>
      </c>
      <c r="E2010" s="2"/>
      <c r="F2010" s="2"/>
      <c r="G2010" s="14"/>
      <c r="H2010" s="2"/>
      <c r="I2010" s="11">
        <v>45070</v>
      </c>
      <c r="J2010" s="15" t="s">
        <v>13</v>
      </c>
      <c r="K2010" s="3"/>
    </row>
    <row r="2011" spans="2:11" ht="15.75" x14ac:dyDescent="0.25">
      <c r="B2011" s="2"/>
      <c r="C2011" s="13" t="s">
        <v>30</v>
      </c>
      <c r="D2011" s="2" t="s">
        <v>31</v>
      </c>
      <c r="E2011" s="2"/>
      <c r="F2011" s="2"/>
      <c r="G2011" s="14"/>
      <c r="H2011" s="2"/>
      <c r="I2011" s="11">
        <v>0</v>
      </c>
      <c r="J2011" s="15" t="s">
        <v>13</v>
      </c>
      <c r="K2011" s="3"/>
    </row>
    <row r="2012" spans="2:11" ht="15.75" x14ac:dyDescent="0.25">
      <c r="B2012" s="2"/>
      <c r="C2012" s="13" t="s">
        <v>32</v>
      </c>
      <c r="D2012" s="2" t="s">
        <v>33</v>
      </c>
      <c r="E2012" s="2"/>
      <c r="F2012" s="2"/>
      <c r="G2012" s="2"/>
      <c r="H2012" s="2"/>
      <c r="I2012" s="16">
        <f>SUM(I2000:I2011)</f>
        <v>3659363</v>
      </c>
      <c r="J2012" s="15" t="s">
        <v>13</v>
      </c>
      <c r="K2012" s="3"/>
    </row>
    <row r="2013" spans="2:11" ht="15.75" x14ac:dyDescent="0.25">
      <c r="B2013" s="2"/>
      <c r="C2013" s="13" t="s">
        <v>34</v>
      </c>
      <c r="D2013" s="2" t="s">
        <v>35</v>
      </c>
      <c r="E2013" s="2"/>
      <c r="F2013" s="2"/>
      <c r="G2013" s="2"/>
      <c r="H2013" s="2"/>
      <c r="I2013" s="17">
        <f>+B1997-I2012</f>
        <v>4340637</v>
      </c>
      <c r="J2013" s="15" t="s">
        <v>13</v>
      </c>
      <c r="K2013" s="3"/>
    </row>
    <row r="2014" spans="2:11" ht="15.75" x14ac:dyDescent="0.25">
      <c r="B2014" s="2"/>
      <c r="C2014" s="2"/>
      <c r="D2014" s="2" t="s">
        <v>93</v>
      </c>
      <c r="E2014" s="2"/>
      <c r="F2014" s="2"/>
      <c r="G2014" s="2"/>
      <c r="H2014" s="2"/>
      <c r="I2014" s="5"/>
      <c r="J2014" s="3"/>
      <c r="K2014" s="3"/>
    </row>
    <row r="2015" spans="2:11" ht="15.75" x14ac:dyDescent="0.25">
      <c r="B2015" s="2"/>
      <c r="C2015" s="2"/>
      <c r="D2015" s="2" t="s">
        <v>268</v>
      </c>
      <c r="E2015" s="2"/>
      <c r="F2015" s="2"/>
      <c r="G2015" s="2"/>
      <c r="H2015" s="2"/>
      <c r="I2015" s="2"/>
      <c r="J2015" s="3"/>
      <c r="K2015" s="3"/>
    </row>
    <row r="2016" spans="2:11" ht="15.75" x14ac:dyDescent="0.25">
      <c r="B2016" s="2"/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 x14ac:dyDescent="0.25">
      <c r="B2017" s="2" t="s">
        <v>36</v>
      </c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 t="s">
        <v>37</v>
      </c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/>
      <c r="C2019" s="2"/>
      <c r="D2019" s="2"/>
      <c r="E2019" s="2"/>
      <c r="F2019" s="2"/>
      <c r="G2019" s="2"/>
      <c r="H2019" s="2"/>
      <c r="I2019" s="2"/>
      <c r="J2019" s="3"/>
      <c r="K2019" s="3"/>
    </row>
    <row r="2020" spans="2:11" ht="15.75" x14ac:dyDescent="0.25">
      <c r="B2020" s="2"/>
      <c r="C2020" s="2"/>
      <c r="D2020" s="2"/>
      <c r="E2020" s="2"/>
      <c r="F2020" s="2"/>
      <c r="G2020" s="2"/>
      <c r="H2020" s="2"/>
      <c r="J2020" s="3"/>
      <c r="K2020" s="3"/>
    </row>
    <row r="2021" spans="2:11" ht="15.75" x14ac:dyDescent="0.25">
      <c r="B2021" s="2"/>
      <c r="C2021" s="2"/>
      <c r="D2021" s="2"/>
      <c r="E2021" s="2"/>
      <c r="F2021" s="2"/>
      <c r="G2021" s="2"/>
      <c r="H2021" s="2"/>
      <c r="I2021" s="2"/>
      <c r="J2021" s="3"/>
      <c r="K2021" s="3"/>
    </row>
    <row r="2022" spans="2:11" ht="15.75" x14ac:dyDescent="0.25">
      <c r="B2022" s="2"/>
      <c r="C2022" s="2"/>
      <c r="D2022" s="2"/>
      <c r="E2022" s="2"/>
      <c r="F2022" s="2"/>
      <c r="G2022" s="2"/>
      <c r="H2022" s="2"/>
      <c r="I2022" s="2"/>
      <c r="J2022" s="3"/>
      <c r="K2022" s="3"/>
    </row>
    <row r="2023" spans="2:11" ht="15.75" x14ac:dyDescent="0.25">
      <c r="B2023" s="2"/>
      <c r="C2023" s="2"/>
      <c r="D2023" s="2"/>
      <c r="E2023" s="2"/>
      <c r="F2023" s="2"/>
      <c r="G2023" s="2"/>
      <c r="H2023" s="2" t="s">
        <v>273</v>
      </c>
      <c r="I2023" s="2"/>
      <c r="J2023" s="3"/>
      <c r="K2023" s="3"/>
    </row>
    <row r="2024" spans="2:11" ht="15.75" x14ac:dyDescent="0.25">
      <c r="B2024" s="2"/>
      <c r="C2024" s="2"/>
      <c r="D2024" s="2"/>
      <c r="E2024" s="2"/>
      <c r="F2024" s="2"/>
      <c r="G2024" s="2"/>
      <c r="H2024" s="2"/>
      <c r="I2024" s="2"/>
      <c r="J2024" s="3"/>
      <c r="K2024" s="3"/>
    </row>
    <row r="2025" spans="2:11" ht="15.75" x14ac:dyDescent="0.25">
      <c r="B2025" s="2"/>
      <c r="C2025" s="2"/>
      <c r="D2025" s="2"/>
      <c r="E2025" s="2"/>
      <c r="F2025" s="2"/>
      <c r="G2025" s="2"/>
      <c r="H2025" s="2"/>
      <c r="I2025" s="2"/>
      <c r="J2025" s="3"/>
      <c r="K2025" s="3"/>
    </row>
    <row r="2026" spans="2:11" ht="15.75" x14ac:dyDescent="0.25">
      <c r="B2026" s="2"/>
      <c r="C2026" s="2"/>
      <c r="D2026" s="2"/>
      <c r="E2026" s="2"/>
      <c r="F2026" s="2"/>
      <c r="G2026" s="2"/>
      <c r="H2026" s="2"/>
      <c r="I2026" s="2"/>
      <c r="J2026" s="3"/>
      <c r="K2026" s="3"/>
    </row>
    <row r="2027" spans="2:11" ht="15.75" x14ac:dyDescent="0.25">
      <c r="B2027" s="2"/>
      <c r="C2027" s="2"/>
      <c r="D2027" s="2"/>
      <c r="E2027" s="2"/>
      <c r="F2027" s="2"/>
      <c r="G2027" s="2"/>
      <c r="H2027" s="18" t="s">
        <v>38</v>
      </c>
      <c r="I2027" s="2"/>
      <c r="J2027" s="3"/>
      <c r="K2027" s="3"/>
    </row>
    <row r="2028" spans="2:11" ht="15.75" x14ac:dyDescent="0.25">
      <c r="B2028" s="2"/>
      <c r="C2028" s="2"/>
      <c r="D2028" s="2"/>
      <c r="E2028" s="2"/>
      <c r="F2028" s="2"/>
      <c r="G2028" s="2"/>
      <c r="H2028" s="18">
        <v>6000</v>
      </c>
      <c r="I2028" s="2"/>
      <c r="J2028" s="3"/>
      <c r="K2028" s="3"/>
    </row>
    <row r="2029" spans="2:11" ht="15.75" x14ac:dyDescent="0.25">
      <c r="B2029" s="2"/>
      <c r="C2029" s="2"/>
      <c r="D2029" s="2"/>
      <c r="E2029" s="2"/>
      <c r="F2029" s="2"/>
      <c r="G2029" s="2"/>
      <c r="H2029" s="18"/>
      <c r="I2029" s="2"/>
      <c r="J2029" s="3"/>
      <c r="K2029" s="3"/>
    </row>
    <row r="2030" spans="2:11" ht="15.75" x14ac:dyDescent="0.25">
      <c r="B2030" s="2"/>
      <c r="C2030" s="2"/>
      <c r="D2030" s="2"/>
      <c r="E2030" s="2"/>
      <c r="F2030" s="2"/>
      <c r="G2030" s="2"/>
      <c r="H2030" s="2"/>
      <c r="I2030" s="2"/>
      <c r="J2030" s="3"/>
      <c r="K2030" s="3"/>
    </row>
    <row r="2031" spans="2:11" ht="15.75" x14ac:dyDescent="0.25">
      <c r="B2031" s="2"/>
      <c r="C2031" s="2"/>
      <c r="D2031" s="2"/>
      <c r="E2031" s="2"/>
      <c r="F2031" s="2"/>
      <c r="G2031" s="2"/>
      <c r="H2031" s="25" t="s">
        <v>265</v>
      </c>
      <c r="I2031" s="2"/>
      <c r="J2031" s="3"/>
      <c r="K2031" s="3"/>
    </row>
    <row r="2032" spans="2:11" ht="15.75" x14ac:dyDescent="0.25">
      <c r="B2032" s="2"/>
      <c r="C2032" s="2"/>
      <c r="D2032" s="2"/>
      <c r="E2032" s="2"/>
      <c r="F2032" s="2"/>
      <c r="G2032" s="2"/>
      <c r="H2032" s="19" t="s">
        <v>39</v>
      </c>
      <c r="I2032" s="2"/>
      <c r="J2032" s="3"/>
      <c r="K2032" s="3"/>
    </row>
    <row r="2033" spans="2:11" ht="15.75" x14ac:dyDescent="0.25">
      <c r="B2033" s="2"/>
      <c r="C2033" s="2"/>
      <c r="D2033" s="2"/>
      <c r="E2033" s="2"/>
      <c r="F2033" s="2"/>
      <c r="G2033" s="2"/>
      <c r="H2033" s="19"/>
      <c r="I2033" s="2"/>
      <c r="J2033" s="3"/>
      <c r="K2033" s="3"/>
    </row>
    <row r="2034" spans="2:11" ht="15.75" x14ac:dyDescent="0.25">
      <c r="B2034" s="2"/>
      <c r="C2034" s="2"/>
      <c r="D2034" s="2"/>
      <c r="E2034" s="2"/>
      <c r="F2034" s="2"/>
      <c r="G2034" s="2"/>
      <c r="H2034" s="19"/>
      <c r="I2034" s="2"/>
      <c r="J2034" s="3"/>
      <c r="K2034" s="3"/>
    </row>
    <row r="2035" spans="2:11" ht="15.75" x14ac:dyDescent="0.25">
      <c r="B2035" s="19"/>
      <c r="C2035" s="2"/>
      <c r="D2035" s="2"/>
      <c r="E2035" s="2"/>
      <c r="F2035" s="2"/>
      <c r="G2035" s="2"/>
      <c r="H2035" s="2"/>
      <c r="I2035" s="2"/>
      <c r="J2035" s="3"/>
      <c r="K2035" s="3"/>
    </row>
    <row r="2036" spans="2:11" ht="15.75" x14ac:dyDescent="0.25">
      <c r="B2036" s="20" t="s">
        <v>40</v>
      </c>
      <c r="C2036" s="2"/>
      <c r="D2036" s="2"/>
      <c r="E2036" s="2"/>
      <c r="F2036" s="2"/>
      <c r="G2036" s="2"/>
      <c r="H2036" s="2"/>
      <c r="I2036" s="2"/>
      <c r="J2036" s="3"/>
      <c r="K2036" s="3"/>
    </row>
    <row r="2037" spans="2:11" ht="15.75" x14ac:dyDescent="0.25">
      <c r="B2037" s="2" t="s">
        <v>121</v>
      </c>
      <c r="C2037" s="3"/>
      <c r="D2037" s="3"/>
      <c r="E2037" s="3"/>
      <c r="F2037" s="3"/>
      <c r="G2037" s="3"/>
      <c r="H2037" s="3"/>
      <c r="I2037" s="3"/>
      <c r="J2037" s="3"/>
      <c r="K2037" s="3"/>
    </row>
    <row r="2039" spans="2:11" ht="19.5" x14ac:dyDescent="0.3">
      <c r="B2039" s="60" t="s">
        <v>0</v>
      </c>
      <c r="C2039" s="60"/>
      <c r="D2039" s="60"/>
      <c r="E2039" s="60"/>
      <c r="F2039" s="60"/>
      <c r="G2039" s="60"/>
      <c r="H2039" s="60"/>
      <c r="I2039" s="60"/>
      <c r="J2039" s="3"/>
      <c r="K2039" s="3"/>
    </row>
    <row r="2040" spans="2:11" ht="15.75" x14ac:dyDescent="0.25">
      <c r="B2040" s="12"/>
      <c r="C2040" s="12"/>
      <c r="D2040" s="12"/>
      <c r="E2040" s="12"/>
      <c r="F2040" s="12"/>
      <c r="G2040" s="12"/>
      <c r="H2040" s="12"/>
      <c r="I2040" s="12"/>
      <c r="J2040" s="3"/>
      <c r="K2040" s="3"/>
    </row>
    <row r="2041" spans="2:11" ht="15.75" x14ac:dyDescent="0.25">
      <c r="B2041" s="2"/>
      <c r="C2041" s="2"/>
      <c r="D2041" s="2"/>
      <c r="E2041" s="2"/>
      <c r="F2041" s="2"/>
      <c r="G2041" s="2"/>
      <c r="H2041" s="2"/>
      <c r="I2041" s="2"/>
      <c r="J2041" s="3"/>
      <c r="K2041" s="3"/>
    </row>
    <row r="2042" spans="2:11" ht="15.75" x14ac:dyDescent="0.25">
      <c r="B2042" s="2"/>
      <c r="C2042" s="2"/>
      <c r="D2042" s="2"/>
      <c r="E2042" s="2"/>
      <c r="F2042" s="2"/>
      <c r="G2042" s="2"/>
      <c r="H2042" s="2"/>
      <c r="I2042" s="2"/>
      <c r="J2042" s="3"/>
      <c r="K2042" s="3"/>
    </row>
    <row r="2043" spans="2:11" ht="15.75" x14ac:dyDescent="0.25">
      <c r="B2043" s="2" t="s">
        <v>1</v>
      </c>
      <c r="C2043" s="2"/>
      <c r="D2043" s="2"/>
      <c r="E2043" s="2"/>
      <c r="F2043" s="2"/>
      <c r="G2043" s="2"/>
      <c r="H2043" s="2"/>
      <c r="I2043" s="2"/>
      <c r="J2043" s="3"/>
      <c r="K2043" s="3"/>
    </row>
    <row r="2044" spans="2:11" ht="15.75" x14ac:dyDescent="0.25">
      <c r="B2044" s="2"/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 x14ac:dyDescent="0.25">
      <c r="B2045" s="2"/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 x14ac:dyDescent="0.25">
      <c r="B2046" s="2"/>
      <c r="C2046" s="2" t="s">
        <v>2</v>
      </c>
      <c r="D2046" s="2" t="s">
        <v>3</v>
      </c>
      <c r="E2046" s="24" t="s">
        <v>274</v>
      </c>
      <c r="F2046" s="2"/>
      <c r="G2046" s="2"/>
      <c r="H2046" s="2"/>
      <c r="I2046" s="2"/>
      <c r="J2046" s="3"/>
      <c r="K2046" s="3"/>
    </row>
    <row r="2047" spans="2:11" ht="15.75" x14ac:dyDescent="0.25">
      <c r="B2047" s="2"/>
      <c r="C2047" s="2" t="s">
        <v>4</v>
      </c>
      <c r="D2047" s="2" t="s">
        <v>3</v>
      </c>
      <c r="E2047" s="1" t="s">
        <v>275</v>
      </c>
      <c r="F2047" s="5"/>
      <c r="G2047" s="2"/>
      <c r="H2047" s="2"/>
      <c r="I2047" s="2"/>
      <c r="J2047" s="3"/>
      <c r="K2047" s="3"/>
    </row>
    <row r="2048" spans="2:11" ht="15.75" x14ac:dyDescent="0.25">
      <c r="B2048" s="2"/>
      <c r="C2048" s="22" t="s">
        <v>42</v>
      </c>
      <c r="D2048" s="22" t="s">
        <v>3</v>
      </c>
      <c r="E2048" s="23" t="s">
        <v>276</v>
      </c>
      <c r="F2048" s="21"/>
      <c r="G2048" s="2"/>
      <c r="H2048" s="2"/>
      <c r="I2048" s="2"/>
      <c r="J2048" s="3"/>
      <c r="K2048" s="3"/>
    </row>
    <row r="2049" spans="2:11" ht="15.75" x14ac:dyDescent="0.25">
      <c r="B2049" s="2"/>
      <c r="C2049" s="2"/>
      <c r="D2049" s="2"/>
      <c r="E2049" s="1"/>
      <c r="F2049" s="2"/>
      <c r="G2049" s="2"/>
      <c r="H2049" s="2"/>
      <c r="I2049" s="2"/>
      <c r="J2049" s="3"/>
      <c r="K2049" s="3"/>
    </row>
    <row r="2050" spans="2:11" ht="15.75" x14ac:dyDescent="0.25">
      <c r="B2050" s="6" t="s">
        <v>5</v>
      </c>
      <c r="C2050" s="6"/>
      <c r="D2050" s="6"/>
      <c r="E2050" s="6"/>
      <c r="F2050" s="6"/>
      <c r="G2050" s="6"/>
      <c r="H2050" s="6"/>
      <c r="I2050" s="6"/>
      <c r="J2050" s="3"/>
      <c r="K2050" s="3"/>
    </row>
    <row r="2051" spans="2:11" ht="15.75" x14ac:dyDescent="0.25">
      <c r="B2051" s="7">
        <f>30000000</f>
        <v>30000000</v>
      </c>
      <c r="C2051" s="2" t="s">
        <v>6</v>
      </c>
      <c r="D2051" s="2"/>
      <c r="E2051" s="2"/>
      <c r="F2051" s="8">
        <f>(B2051/H2051)+(B2051*1.2%)</f>
        <v>1193333.3333333335</v>
      </c>
      <c r="G2051" s="4" t="s">
        <v>7</v>
      </c>
      <c r="H2051" s="2">
        <v>36</v>
      </c>
      <c r="I2051" s="2" t="s">
        <v>8</v>
      </c>
      <c r="J2051" s="3"/>
      <c r="K2051" s="3"/>
    </row>
    <row r="2052" spans="2:11" ht="15.75" x14ac:dyDescent="0.25">
      <c r="B2052" s="6" t="s">
        <v>9</v>
      </c>
      <c r="C2052" s="6"/>
      <c r="D2052" s="6"/>
      <c r="E2052" s="6"/>
      <c r="F2052" s="9"/>
      <c r="G2052" s="6"/>
      <c r="H2052" s="6"/>
      <c r="I2052" s="6"/>
      <c r="J2052" s="3"/>
      <c r="K2052" s="3"/>
    </row>
    <row r="2053" spans="2:11" ht="15.75" x14ac:dyDescent="0.25">
      <c r="B2053" s="2"/>
      <c r="C2053" s="2"/>
      <c r="D2053" s="2"/>
      <c r="E2053" s="2"/>
      <c r="F2053" s="2"/>
      <c r="G2053" s="2"/>
      <c r="H2053" s="2"/>
      <c r="I2053" s="2"/>
      <c r="J2053" s="3"/>
      <c r="K2053" s="10" t="s">
        <v>10</v>
      </c>
    </row>
    <row r="2054" spans="2:11" ht="15.75" x14ac:dyDescent="0.25">
      <c r="B2054" s="2"/>
      <c r="C2054" s="13" t="s">
        <v>11</v>
      </c>
      <c r="D2054" s="2" t="s">
        <v>12</v>
      </c>
      <c r="E2054" s="2"/>
      <c r="F2054" s="2"/>
      <c r="G2054" s="2"/>
      <c r="H2054" s="2"/>
      <c r="I2054" s="14">
        <v>3331200</v>
      </c>
      <c r="J2054" s="15" t="s">
        <v>13</v>
      </c>
      <c r="K2054" s="3"/>
    </row>
    <row r="2055" spans="2:11" ht="15.75" x14ac:dyDescent="0.25">
      <c r="B2055" s="2"/>
      <c r="C2055" s="13" t="s">
        <v>14</v>
      </c>
      <c r="D2055" s="2" t="s">
        <v>145</v>
      </c>
      <c r="E2055" s="2"/>
      <c r="F2055" s="2"/>
      <c r="G2055" s="2"/>
      <c r="H2055" s="2"/>
      <c r="I2055" s="14">
        <v>0</v>
      </c>
      <c r="J2055" s="15" t="s">
        <v>13</v>
      </c>
      <c r="K2055" s="3"/>
    </row>
    <row r="2056" spans="2:11" ht="15.75" x14ac:dyDescent="0.25">
      <c r="B2056" s="2"/>
      <c r="C2056" s="13" t="s">
        <v>15</v>
      </c>
      <c r="D2056" s="2" t="s">
        <v>16</v>
      </c>
      <c r="E2056" s="2"/>
      <c r="F2056" s="2"/>
      <c r="G2056" s="2"/>
      <c r="H2056" s="2"/>
      <c r="I2056" s="14">
        <v>0</v>
      </c>
      <c r="J2056" s="15" t="s">
        <v>13</v>
      </c>
      <c r="K2056" s="3"/>
    </row>
    <row r="2057" spans="2:11" ht="15.75" x14ac:dyDescent="0.25">
      <c r="B2057" s="2"/>
      <c r="C2057" s="13" t="s">
        <v>17</v>
      </c>
      <c r="D2057" s="2" t="s">
        <v>144</v>
      </c>
      <c r="E2057" s="2"/>
      <c r="F2057" s="2"/>
      <c r="G2057" s="2"/>
      <c r="H2057" s="2"/>
      <c r="I2057" s="14">
        <v>0</v>
      </c>
      <c r="J2057" s="15" t="s">
        <v>13</v>
      </c>
      <c r="K2057" s="3"/>
    </row>
    <row r="2058" spans="2:11" ht="15.75" x14ac:dyDescent="0.25">
      <c r="B2058" s="2"/>
      <c r="C2058" s="13" t="s">
        <v>18</v>
      </c>
      <c r="D2058" s="2" t="s">
        <v>143</v>
      </c>
      <c r="E2058" s="2"/>
      <c r="F2058" s="2"/>
      <c r="G2058" s="2"/>
      <c r="H2058" s="2"/>
      <c r="I2058" s="14">
        <v>0</v>
      </c>
      <c r="J2058" s="15" t="s">
        <v>13</v>
      </c>
      <c r="K2058" s="3"/>
    </row>
    <row r="2059" spans="2:11" ht="15.75" x14ac:dyDescent="0.25">
      <c r="B2059" s="2"/>
      <c r="C2059" s="13" t="s">
        <v>19</v>
      </c>
      <c r="D2059" s="2" t="s">
        <v>142</v>
      </c>
      <c r="E2059" s="2"/>
      <c r="F2059" s="2"/>
      <c r="G2059" s="2"/>
      <c r="H2059" s="2"/>
      <c r="I2059" s="14">
        <v>0</v>
      </c>
      <c r="J2059" s="15" t="s">
        <v>13</v>
      </c>
      <c r="K2059" s="3"/>
    </row>
    <row r="2060" spans="2:11" ht="15.75" x14ac:dyDescent="0.25">
      <c r="B2060" s="2"/>
      <c r="C2060" s="13" t="s">
        <v>20</v>
      </c>
      <c r="D2060" s="2" t="s">
        <v>21</v>
      </c>
      <c r="E2060" s="2"/>
      <c r="F2060" s="2"/>
      <c r="G2060" s="14">
        <f>SUM(I2054:I2056)</f>
        <v>3331200</v>
      </c>
      <c r="H2060" s="2" t="s">
        <v>22</v>
      </c>
      <c r="I2060" s="11">
        <v>83280</v>
      </c>
      <c r="J2060" s="15" t="s">
        <v>13</v>
      </c>
      <c r="K2060" s="3"/>
    </row>
    <row r="2061" spans="2:11" ht="15.75" x14ac:dyDescent="0.25">
      <c r="B2061" s="2"/>
      <c r="C2061" s="13" t="s">
        <v>23</v>
      </c>
      <c r="D2061" s="2" t="s">
        <v>24</v>
      </c>
      <c r="E2061" s="2"/>
      <c r="F2061" s="2"/>
      <c r="G2061" s="14"/>
      <c r="H2061" s="2"/>
      <c r="I2061" s="11">
        <v>197005</v>
      </c>
      <c r="J2061" s="15" t="s">
        <v>13</v>
      </c>
    </row>
    <row r="2062" spans="2:11" ht="15.75" x14ac:dyDescent="0.25">
      <c r="B2062" s="2"/>
      <c r="C2062" s="13" t="s">
        <v>25</v>
      </c>
      <c r="D2062" s="2" t="s">
        <v>41</v>
      </c>
      <c r="E2062" s="2"/>
      <c r="F2062" s="2"/>
      <c r="G2062" s="14"/>
      <c r="H2062" s="2"/>
      <c r="I2062" s="11">
        <v>0</v>
      </c>
      <c r="J2062" s="15" t="s">
        <v>13</v>
      </c>
      <c r="K2062" s="3"/>
    </row>
    <row r="2063" spans="2:11" ht="15.75" x14ac:dyDescent="0.25">
      <c r="B2063" s="2"/>
      <c r="C2063" s="13" t="s">
        <v>26</v>
      </c>
      <c r="D2063" s="2" t="s">
        <v>27</v>
      </c>
      <c r="E2063" s="2"/>
      <c r="F2063" s="2"/>
      <c r="G2063" s="14"/>
      <c r="H2063" s="2"/>
      <c r="I2063" s="11">
        <v>0</v>
      </c>
      <c r="J2063" s="15" t="s">
        <v>13</v>
      </c>
      <c r="K2063" s="3"/>
    </row>
    <row r="2064" spans="2:11" ht="15.75" x14ac:dyDescent="0.25">
      <c r="B2064" s="2"/>
      <c r="C2064" s="13" t="s">
        <v>28</v>
      </c>
      <c r="D2064" s="2" t="s">
        <v>29</v>
      </c>
      <c r="E2064" s="2"/>
      <c r="F2064" s="2"/>
      <c r="G2064" s="14"/>
      <c r="H2064" s="2"/>
      <c r="I2064" s="11">
        <v>0</v>
      </c>
      <c r="J2064" s="15" t="s">
        <v>13</v>
      </c>
      <c r="K2064" s="3"/>
    </row>
    <row r="2065" spans="2:11" ht="15.75" x14ac:dyDescent="0.25">
      <c r="B2065" s="2"/>
      <c r="C2065" s="13" t="s">
        <v>30</v>
      </c>
      <c r="D2065" s="2" t="s">
        <v>31</v>
      </c>
      <c r="E2065" s="2"/>
      <c r="F2065" s="2"/>
      <c r="G2065" s="14"/>
      <c r="H2065" s="2"/>
      <c r="I2065" s="11">
        <v>0</v>
      </c>
      <c r="J2065" s="15" t="s">
        <v>13</v>
      </c>
      <c r="K2065" s="3"/>
    </row>
    <row r="2066" spans="2:11" ht="15.75" x14ac:dyDescent="0.25">
      <c r="B2066" s="2"/>
      <c r="C2066" s="13" t="s">
        <v>32</v>
      </c>
      <c r="D2066" s="2" t="s">
        <v>33</v>
      </c>
      <c r="E2066" s="2"/>
      <c r="F2066" s="2"/>
      <c r="G2066" s="2"/>
      <c r="H2066" s="2"/>
      <c r="I2066" s="16">
        <f>SUM(I2054:I2065)</f>
        <v>3611485</v>
      </c>
      <c r="J2066" s="15" t="s">
        <v>13</v>
      </c>
      <c r="K2066" s="3"/>
    </row>
    <row r="2067" spans="2:11" ht="15.75" x14ac:dyDescent="0.25">
      <c r="B2067" s="2"/>
      <c r="C2067" s="13" t="s">
        <v>34</v>
      </c>
      <c r="D2067" s="2" t="s">
        <v>35</v>
      </c>
      <c r="E2067" s="2"/>
      <c r="F2067" s="2"/>
      <c r="G2067" s="2"/>
      <c r="H2067" s="2"/>
      <c r="I2067" s="17">
        <f>+B2051-I2066</f>
        <v>26388515</v>
      </c>
      <c r="J2067" s="15" t="s">
        <v>13</v>
      </c>
      <c r="K2067" s="3"/>
    </row>
    <row r="2068" spans="2:11" ht="15.75" x14ac:dyDescent="0.25">
      <c r="B2068" s="2"/>
      <c r="C2068" s="2"/>
      <c r="D2068" s="2" t="s">
        <v>61</v>
      </c>
      <c r="E2068" s="2"/>
      <c r="F2068" s="2"/>
      <c r="G2068" s="2"/>
      <c r="H2068" s="2"/>
      <c r="I2068" s="5"/>
      <c r="J2068" s="3"/>
      <c r="K2068" s="3"/>
    </row>
    <row r="2069" spans="2:11" ht="15.75" x14ac:dyDescent="0.25">
      <c r="B2069" s="2"/>
      <c r="C2069" s="2"/>
      <c r="D2069" s="2" t="s">
        <v>277</v>
      </c>
      <c r="E2069" s="2"/>
      <c r="F2069" s="2"/>
      <c r="G2069" s="2"/>
      <c r="H2069" s="2"/>
      <c r="I2069" s="2"/>
      <c r="J2069" s="3"/>
      <c r="K2069" s="3"/>
    </row>
    <row r="2070" spans="2:11" ht="15.75" x14ac:dyDescent="0.25">
      <c r="B2070" s="2"/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 x14ac:dyDescent="0.25">
      <c r="B2071" s="2" t="s">
        <v>36</v>
      </c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 x14ac:dyDescent="0.25">
      <c r="B2072" s="2" t="s">
        <v>37</v>
      </c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/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 x14ac:dyDescent="0.25">
      <c r="B2074" s="2"/>
      <c r="C2074" s="2"/>
      <c r="D2074" s="2"/>
      <c r="E2074" s="2"/>
      <c r="F2074" s="2"/>
      <c r="G2074" s="2"/>
      <c r="H2074" s="2"/>
      <c r="J2074" s="3"/>
      <c r="K2074" s="3"/>
    </row>
    <row r="2075" spans="2:11" ht="15.75" x14ac:dyDescent="0.2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 x14ac:dyDescent="0.25">
      <c r="B2076" s="2"/>
      <c r="C2076" s="2"/>
      <c r="D2076" s="2"/>
      <c r="E2076" s="2"/>
      <c r="F2076" s="2"/>
      <c r="G2076" s="2"/>
      <c r="H2076" s="2"/>
      <c r="I2076" s="2"/>
      <c r="J2076" s="3"/>
      <c r="K2076" s="3"/>
    </row>
    <row r="2077" spans="2:11" ht="15.75" x14ac:dyDescent="0.25">
      <c r="B2077" s="2"/>
      <c r="C2077" s="2"/>
      <c r="D2077" s="2"/>
      <c r="E2077" s="2"/>
      <c r="F2077" s="2"/>
      <c r="G2077" s="2"/>
      <c r="H2077" s="2" t="s">
        <v>273</v>
      </c>
      <c r="I2077" s="2"/>
      <c r="J2077" s="3"/>
      <c r="K2077" s="3"/>
    </row>
    <row r="2078" spans="2:11" ht="15.75" x14ac:dyDescent="0.25">
      <c r="B2078" s="2"/>
      <c r="C2078" s="2"/>
      <c r="D2078" s="2"/>
      <c r="E2078" s="2"/>
      <c r="F2078" s="2"/>
      <c r="G2078" s="2"/>
      <c r="H2078" s="2"/>
      <c r="I2078" s="2"/>
      <c r="J2078" s="3"/>
      <c r="K2078" s="3"/>
    </row>
    <row r="2079" spans="2:11" ht="15.75" x14ac:dyDescent="0.25">
      <c r="B2079" s="2"/>
      <c r="C2079" s="2"/>
      <c r="D2079" s="2"/>
      <c r="E2079" s="2"/>
      <c r="F2079" s="2"/>
      <c r="G2079" s="2"/>
      <c r="H2079" s="2"/>
      <c r="I2079" s="2"/>
      <c r="J2079" s="3"/>
      <c r="K2079" s="3"/>
    </row>
    <row r="2080" spans="2:11" ht="15.75" x14ac:dyDescent="0.25">
      <c r="B2080" s="2"/>
      <c r="C2080" s="2"/>
      <c r="D2080" s="2"/>
      <c r="E2080" s="2"/>
      <c r="F2080" s="2"/>
      <c r="G2080" s="2"/>
      <c r="H2080" s="2"/>
      <c r="I2080" s="2"/>
      <c r="J2080" s="3"/>
      <c r="K2080" s="3"/>
    </row>
    <row r="2081" spans="2:11" ht="15.75" x14ac:dyDescent="0.25">
      <c r="B2081" s="2"/>
      <c r="C2081" s="2"/>
      <c r="D2081" s="2"/>
      <c r="E2081" s="2"/>
      <c r="F2081" s="2"/>
      <c r="G2081" s="2"/>
      <c r="H2081" s="18" t="s">
        <v>38</v>
      </c>
      <c r="I2081" s="2"/>
      <c r="J2081" s="3"/>
      <c r="K2081" s="3"/>
    </row>
    <row r="2082" spans="2:11" ht="15.75" x14ac:dyDescent="0.25">
      <c r="B2082" s="2"/>
      <c r="C2082" s="2"/>
      <c r="D2082" s="2"/>
      <c r="E2082" s="2"/>
      <c r="F2082" s="2"/>
      <c r="G2082" s="2"/>
      <c r="H2082" s="18">
        <v>6000</v>
      </c>
      <c r="I2082" s="2"/>
      <c r="J2082" s="3"/>
      <c r="K2082" s="3"/>
    </row>
    <row r="2083" spans="2:11" ht="15.75" x14ac:dyDescent="0.25">
      <c r="B2083" s="2"/>
      <c r="C2083" s="2"/>
      <c r="D2083" s="2"/>
      <c r="E2083" s="2"/>
      <c r="F2083" s="2"/>
      <c r="G2083" s="2"/>
      <c r="H2083" s="18"/>
      <c r="I2083" s="2"/>
      <c r="J2083" s="3"/>
      <c r="K2083" s="3"/>
    </row>
    <row r="2084" spans="2:11" ht="15.75" x14ac:dyDescent="0.25">
      <c r="B2084" s="2"/>
      <c r="C2084" s="2"/>
      <c r="D2084" s="2"/>
      <c r="E2084" s="2"/>
      <c r="F2084" s="2"/>
      <c r="G2084" s="2"/>
      <c r="H2084" s="2"/>
      <c r="I2084" s="2"/>
      <c r="J2084" s="3"/>
      <c r="K2084" s="3"/>
    </row>
    <row r="2085" spans="2:11" ht="15.75" x14ac:dyDescent="0.25">
      <c r="B2085" s="2"/>
      <c r="C2085" s="2"/>
      <c r="D2085" s="2"/>
      <c r="E2085" s="2"/>
      <c r="F2085" s="2"/>
      <c r="G2085" s="2"/>
      <c r="H2085" s="25" t="s">
        <v>274</v>
      </c>
      <c r="I2085" s="2"/>
      <c r="J2085" s="3"/>
      <c r="K2085" s="3"/>
    </row>
    <row r="2086" spans="2:11" ht="15.75" x14ac:dyDescent="0.25">
      <c r="B2086" s="2"/>
      <c r="C2086" s="2"/>
      <c r="D2086" s="2"/>
      <c r="E2086" s="2"/>
      <c r="F2086" s="2"/>
      <c r="G2086" s="2"/>
      <c r="H2086" s="19" t="s">
        <v>39</v>
      </c>
      <c r="I2086" s="2"/>
      <c r="J2086" s="3"/>
      <c r="K2086" s="3"/>
    </row>
    <row r="2087" spans="2:11" ht="15.75" x14ac:dyDescent="0.25">
      <c r="B2087" s="2"/>
      <c r="C2087" s="2"/>
      <c r="D2087" s="2"/>
      <c r="E2087" s="2"/>
      <c r="F2087" s="2"/>
      <c r="G2087" s="2"/>
      <c r="H2087" s="19"/>
      <c r="I2087" s="2"/>
      <c r="J2087" s="3"/>
      <c r="K2087" s="3"/>
    </row>
    <row r="2088" spans="2:11" ht="15.75" x14ac:dyDescent="0.25">
      <c r="B2088" s="2"/>
      <c r="C2088" s="2"/>
      <c r="D2088" s="2"/>
      <c r="E2088" s="2"/>
      <c r="F2088" s="2"/>
      <c r="G2088" s="2"/>
      <c r="H2088" s="19"/>
      <c r="I2088" s="2"/>
      <c r="J2088" s="3"/>
      <c r="K2088" s="3"/>
    </row>
    <row r="2089" spans="2:11" ht="15.75" x14ac:dyDescent="0.25">
      <c r="B2089" s="19"/>
      <c r="C2089" s="2"/>
      <c r="D2089" s="2"/>
      <c r="E2089" s="2"/>
      <c r="F2089" s="2"/>
      <c r="G2089" s="2"/>
      <c r="H2089" s="2"/>
      <c r="I2089" s="2"/>
      <c r="J2089" s="3"/>
      <c r="K2089" s="3"/>
    </row>
    <row r="2090" spans="2:11" ht="15.75" x14ac:dyDescent="0.25">
      <c r="B2090" s="20" t="s">
        <v>40</v>
      </c>
      <c r="C2090" s="2"/>
      <c r="D2090" s="2"/>
      <c r="E2090" s="2"/>
      <c r="F2090" s="2"/>
      <c r="G2090" s="2"/>
      <c r="H2090" s="2"/>
      <c r="I2090" s="2"/>
      <c r="J2090" s="3"/>
      <c r="K2090" s="3"/>
    </row>
    <row r="2091" spans="2:11" ht="15.75" x14ac:dyDescent="0.25">
      <c r="B2091" s="2" t="s">
        <v>121</v>
      </c>
      <c r="C2091" s="3"/>
      <c r="D2091" s="3"/>
      <c r="E2091" s="3"/>
      <c r="F2091" s="3"/>
      <c r="G2091" s="3"/>
      <c r="H2091" s="3"/>
      <c r="I2091" s="3"/>
      <c r="J2091" s="3"/>
      <c r="K2091" s="3"/>
    </row>
    <row r="2093" spans="2:11" ht="19.5" x14ac:dyDescent="0.3">
      <c r="B2093" s="60" t="s">
        <v>0</v>
      </c>
      <c r="C2093" s="60"/>
      <c r="D2093" s="60"/>
      <c r="E2093" s="60"/>
      <c r="F2093" s="60"/>
      <c r="G2093" s="60"/>
      <c r="H2093" s="60"/>
      <c r="I2093" s="60"/>
      <c r="J2093" s="3"/>
      <c r="K2093" s="3"/>
    </row>
    <row r="2094" spans="2:11" ht="15.75" x14ac:dyDescent="0.25">
      <c r="B2094" s="12"/>
      <c r="C2094" s="12"/>
      <c r="D2094" s="12"/>
      <c r="E2094" s="12"/>
      <c r="F2094" s="12"/>
      <c r="G2094" s="12"/>
      <c r="H2094" s="12"/>
      <c r="I2094" s="12"/>
      <c r="J2094" s="3"/>
      <c r="K2094" s="3"/>
    </row>
    <row r="2095" spans="2:11" ht="15.75" x14ac:dyDescent="0.25">
      <c r="B2095" s="2"/>
      <c r="C2095" s="2"/>
      <c r="D2095" s="2"/>
      <c r="E2095" s="2"/>
      <c r="F2095" s="2"/>
      <c r="G2095" s="2"/>
      <c r="H2095" s="2"/>
      <c r="I2095" s="2"/>
      <c r="J2095" s="3"/>
      <c r="K2095" s="3"/>
    </row>
    <row r="2096" spans="2:11" ht="15.75" x14ac:dyDescent="0.25">
      <c r="B2096" s="2"/>
      <c r="C2096" s="2"/>
      <c r="D2096" s="2"/>
      <c r="E2096" s="2"/>
      <c r="F2096" s="2"/>
      <c r="G2096" s="2"/>
      <c r="H2096" s="2"/>
      <c r="I2096" s="2"/>
      <c r="J2096" s="3"/>
      <c r="K2096" s="3"/>
    </row>
    <row r="2097" spans="2:11" ht="15.75" x14ac:dyDescent="0.25">
      <c r="B2097" s="2" t="s">
        <v>1</v>
      </c>
      <c r="C2097" s="2"/>
      <c r="D2097" s="2"/>
      <c r="E2097" s="2"/>
      <c r="F2097" s="2"/>
      <c r="G2097" s="2"/>
      <c r="H2097" s="2"/>
      <c r="I2097" s="2"/>
      <c r="J2097" s="3"/>
      <c r="K2097" s="3"/>
    </row>
    <row r="2098" spans="2:11" ht="15.75" x14ac:dyDescent="0.25">
      <c r="B2098" s="2"/>
      <c r="C2098" s="2"/>
      <c r="D2098" s="2"/>
      <c r="E2098" s="2"/>
      <c r="F2098" s="2"/>
      <c r="G2098" s="2"/>
      <c r="H2098" s="2"/>
      <c r="I2098" s="2"/>
      <c r="J2098" s="3"/>
      <c r="K2098" s="3"/>
    </row>
    <row r="2099" spans="2:11" ht="15.75" x14ac:dyDescent="0.25">
      <c r="B2099" s="2"/>
      <c r="C2099" s="2"/>
      <c r="D2099" s="2"/>
      <c r="E2099" s="2"/>
      <c r="F2099" s="2"/>
      <c r="G2099" s="2"/>
      <c r="H2099" s="2"/>
      <c r="I2099" s="2"/>
      <c r="J2099" s="3"/>
      <c r="K2099" s="3"/>
    </row>
    <row r="2100" spans="2:11" ht="15.75" x14ac:dyDescent="0.25">
      <c r="B2100" s="2"/>
      <c r="C2100" s="2" t="s">
        <v>2</v>
      </c>
      <c r="D2100" s="2" t="s">
        <v>3</v>
      </c>
      <c r="E2100" s="24" t="s">
        <v>278</v>
      </c>
      <c r="F2100" s="29"/>
      <c r="G2100" s="2"/>
      <c r="H2100" s="2"/>
      <c r="I2100" s="2"/>
      <c r="J2100" s="3"/>
      <c r="K2100" s="3"/>
    </row>
    <row r="2101" spans="2:11" ht="15.75" x14ac:dyDescent="0.25">
      <c r="B2101" s="2"/>
      <c r="C2101" s="2" t="s">
        <v>4</v>
      </c>
      <c r="D2101" s="2" t="s">
        <v>3</v>
      </c>
      <c r="E2101" s="1" t="s">
        <v>279</v>
      </c>
      <c r="F2101" s="5"/>
      <c r="G2101" s="2"/>
      <c r="H2101" s="2"/>
      <c r="I2101" s="2"/>
      <c r="J2101" s="3"/>
      <c r="K2101" s="3"/>
    </row>
    <row r="2102" spans="2:11" ht="15.75" x14ac:dyDescent="0.25">
      <c r="B2102" s="2"/>
      <c r="C2102" s="22" t="s">
        <v>42</v>
      </c>
      <c r="D2102" s="22" t="s">
        <v>3</v>
      </c>
      <c r="E2102" s="23" t="s">
        <v>280</v>
      </c>
      <c r="F2102" s="21"/>
      <c r="G2102" s="2"/>
      <c r="H2102" s="2"/>
      <c r="I2102" s="2"/>
      <c r="J2102" s="3"/>
      <c r="K2102" s="3"/>
    </row>
    <row r="2103" spans="2:11" ht="15.75" x14ac:dyDescent="0.25">
      <c r="B2103" s="2"/>
      <c r="C2103" s="2"/>
      <c r="D2103" s="2"/>
      <c r="E2103" s="1"/>
      <c r="F2103" s="2"/>
      <c r="G2103" s="2"/>
      <c r="H2103" s="2"/>
      <c r="I2103" s="2"/>
      <c r="J2103" s="3"/>
      <c r="K2103" s="3"/>
    </row>
    <row r="2104" spans="2:11" ht="15.75" x14ac:dyDescent="0.25">
      <c r="B2104" s="6" t="s">
        <v>5</v>
      </c>
      <c r="C2104" s="6"/>
      <c r="D2104" s="6"/>
      <c r="E2104" s="6"/>
      <c r="F2104" s="6"/>
      <c r="G2104" s="6"/>
      <c r="H2104" s="6"/>
      <c r="I2104" s="6"/>
      <c r="J2104" s="3"/>
      <c r="K2104" s="3"/>
    </row>
    <row r="2105" spans="2:11" ht="15.75" x14ac:dyDescent="0.25">
      <c r="B2105" s="7">
        <f>I2120+15000000</f>
        <v>40775000</v>
      </c>
      <c r="C2105" s="2" t="s">
        <v>6</v>
      </c>
      <c r="D2105" s="2"/>
      <c r="E2105" s="2"/>
      <c r="F2105" s="8">
        <f>(B2105/H2105)+(B2105*1.2%)</f>
        <v>1621938.888888889</v>
      </c>
      <c r="G2105" s="4" t="s">
        <v>7</v>
      </c>
      <c r="H2105" s="2">
        <v>36</v>
      </c>
      <c r="I2105" s="2" t="s">
        <v>8</v>
      </c>
      <c r="J2105" s="3"/>
      <c r="K2105" s="3"/>
    </row>
    <row r="2106" spans="2:11" ht="15.75" x14ac:dyDescent="0.25">
      <c r="B2106" s="6" t="s">
        <v>9</v>
      </c>
      <c r="C2106" s="6"/>
      <c r="D2106" s="6"/>
      <c r="E2106" s="6"/>
      <c r="F2106" s="9"/>
      <c r="G2106" s="6"/>
      <c r="H2106" s="6"/>
      <c r="I2106" s="6"/>
      <c r="J2106" s="3"/>
      <c r="K2106" s="3"/>
    </row>
    <row r="2107" spans="2:11" ht="15.75" x14ac:dyDescent="0.25">
      <c r="B2107" s="2"/>
      <c r="C2107" s="2"/>
      <c r="D2107" s="2"/>
      <c r="E2107" s="2"/>
      <c r="F2107" s="2"/>
      <c r="G2107" s="2"/>
      <c r="H2107" s="2"/>
      <c r="I2107" s="2"/>
      <c r="J2107" s="3"/>
      <c r="K2107" s="10" t="s">
        <v>10</v>
      </c>
    </row>
    <row r="2108" spans="2:11" ht="15.75" x14ac:dyDescent="0.25">
      <c r="B2108" s="2"/>
      <c r="C2108" s="13" t="s">
        <v>11</v>
      </c>
      <c r="D2108" s="2" t="s">
        <v>12</v>
      </c>
      <c r="E2108" s="2"/>
      <c r="F2108" s="2"/>
      <c r="G2108" s="2"/>
      <c r="H2108" s="2"/>
      <c r="I2108" s="14">
        <v>0</v>
      </c>
      <c r="J2108" s="15" t="s">
        <v>13</v>
      </c>
      <c r="K2108" s="3"/>
    </row>
    <row r="2109" spans="2:11" ht="15.75" x14ac:dyDescent="0.25">
      <c r="B2109" s="2"/>
      <c r="C2109" s="13" t="s">
        <v>14</v>
      </c>
      <c r="D2109" s="2" t="s">
        <v>145</v>
      </c>
      <c r="E2109" s="2"/>
      <c r="F2109" s="2"/>
      <c r="G2109" s="2"/>
      <c r="H2109" s="2"/>
      <c r="I2109" s="14">
        <v>0</v>
      </c>
      <c r="J2109" s="15" t="s">
        <v>13</v>
      </c>
      <c r="K2109" s="3"/>
    </row>
    <row r="2110" spans="2:11" ht="15.75" x14ac:dyDescent="0.25">
      <c r="B2110" s="2"/>
      <c r="C2110" s="13" t="s">
        <v>15</v>
      </c>
      <c r="D2110" s="2" t="s">
        <v>60</v>
      </c>
      <c r="E2110" s="2"/>
      <c r="F2110" s="2"/>
      <c r="G2110" s="2"/>
      <c r="H2110" s="2"/>
      <c r="I2110" s="14">
        <v>25000000</v>
      </c>
      <c r="J2110" s="15" t="s">
        <v>13</v>
      </c>
      <c r="K2110" s="3"/>
    </row>
    <row r="2111" spans="2:11" ht="15.75" x14ac:dyDescent="0.25">
      <c r="B2111" s="2"/>
      <c r="C2111" s="13" t="s">
        <v>17</v>
      </c>
      <c r="D2111" s="2" t="s">
        <v>144</v>
      </c>
      <c r="E2111" s="2"/>
      <c r="F2111" s="2"/>
      <c r="G2111" s="2"/>
      <c r="H2111" s="2"/>
      <c r="I2111" s="14">
        <v>0</v>
      </c>
      <c r="J2111" s="15" t="s">
        <v>13</v>
      </c>
      <c r="K2111" s="3"/>
    </row>
    <row r="2112" spans="2:11" ht="15.75" x14ac:dyDescent="0.25">
      <c r="B2112" s="2"/>
      <c r="C2112" s="13" t="s">
        <v>18</v>
      </c>
      <c r="D2112" s="2" t="s">
        <v>143</v>
      </c>
      <c r="E2112" s="2"/>
      <c r="F2112" s="2"/>
      <c r="G2112" s="2"/>
      <c r="H2112" s="2"/>
      <c r="I2112" s="14">
        <v>0</v>
      </c>
      <c r="J2112" s="15" t="s">
        <v>13</v>
      </c>
      <c r="K2112" s="3"/>
    </row>
    <row r="2113" spans="2:11" ht="15.75" x14ac:dyDescent="0.25">
      <c r="B2113" s="2"/>
      <c r="C2113" s="13" t="s">
        <v>19</v>
      </c>
      <c r="D2113" s="2" t="s">
        <v>142</v>
      </c>
      <c r="E2113" s="2"/>
      <c r="F2113" s="2"/>
      <c r="G2113" s="2"/>
      <c r="H2113" s="2"/>
      <c r="I2113" s="14">
        <v>0</v>
      </c>
      <c r="J2113" s="15" t="s">
        <v>13</v>
      </c>
      <c r="K2113" s="3"/>
    </row>
    <row r="2114" spans="2:11" ht="15.75" x14ac:dyDescent="0.25">
      <c r="B2114" s="2"/>
      <c r="C2114" s="13" t="s">
        <v>20</v>
      </c>
      <c r="D2114" s="2" t="s">
        <v>21</v>
      </c>
      <c r="E2114" s="2"/>
      <c r="F2114" s="2"/>
      <c r="G2114" s="14">
        <f>SUM(I2108:I2110)</f>
        <v>25000000</v>
      </c>
      <c r="H2114" s="2" t="s">
        <v>22</v>
      </c>
      <c r="I2114" s="11">
        <v>625000</v>
      </c>
      <c r="J2114" s="15" t="s">
        <v>13</v>
      </c>
      <c r="K2114" s="3"/>
    </row>
    <row r="2115" spans="2:11" ht="15.75" x14ac:dyDescent="0.25">
      <c r="B2115" s="2"/>
      <c r="C2115" s="13" t="s">
        <v>23</v>
      </c>
      <c r="D2115" s="2" t="s">
        <v>24</v>
      </c>
      <c r="E2115" s="2"/>
      <c r="F2115" s="2"/>
      <c r="G2115" s="14"/>
      <c r="H2115" s="2"/>
      <c r="I2115" s="11">
        <v>0</v>
      </c>
      <c r="J2115" s="15" t="s">
        <v>13</v>
      </c>
    </row>
    <row r="2116" spans="2:11" ht="15.75" x14ac:dyDescent="0.25">
      <c r="B2116" s="2"/>
      <c r="C2116" s="13" t="s">
        <v>25</v>
      </c>
      <c r="D2116" s="2" t="s">
        <v>41</v>
      </c>
      <c r="E2116" s="2"/>
      <c r="F2116" s="2"/>
      <c r="G2116" s="14"/>
      <c r="H2116" s="2"/>
      <c r="I2116" s="11">
        <v>0</v>
      </c>
      <c r="J2116" s="15" t="s">
        <v>13</v>
      </c>
      <c r="K2116" s="3"/>
    </row>
    <row r="2117" spans="2:11" ht="15.75" x14ac:dyDescent="0.25">
      <c r="B2117" s="2"/>
      <c r="C2117" s="13" t="s">
        <v>26</v>
      </c>
      <c r="D2117" s="2" t="s">
        <v>27</v>
      </c>
      <c r="E2117" s="2"/>
      <c r="F2117" s="2"/>
      <c r="G2117" s="14"/>
      <c r="H2117" s="2"/>
      <c r="I2117" s="11">
        <v>0</v>
      </c>
      <c r="J2117" s="15" t="s">
        <v>13</v>
      </c>
      <c r="K2117" s="3"/>
    </row>
    <row r="2118" spans="2:11" ht="15.75" x14ac:dyDescent="0.25">
      <c r="B2118" s="2"/>
      <c r="C2118" s="13" t="s">
        <v>28</v>
      </c>
      <c r="D2118" s="2" t="s">
        <v>29</v>
      </c>
      <c r="E2118" s="2"/>
      <c r="F2118" s="2"/>
      <c r="G2118" s="14"/>
      <c r="H2118" s="2"/>
      <c r="I2118" s="11">
        <v>150000</v>
      </c>
      <c r="J2118" s="15" t="s">
        <v>13</v>
      </c>
      <c r="K2118" s="3"/>
    </row>
    <row r="2119" spans="2:11" ht="15.75" x14ac:dyDescent="0.25">
      <c r="B2119" s="2"/>
      <c r="C2119" s="13" t="s">
        <v>30</v>
      </c>
      <c r="D2119" s="2" t="s">
        <v>31</v>
      </c>
      <c r="E2119" s="2"/>
      <c r="F2119" s="2"/>
      <c r="G2119" s="14"/>
      <c r="H2119" s="2"/>
      <c r="I2119" s="11">
        <v>0</v>
      </c>
      <c r="J2119" s="15" t="s">
        <v>13</v>
      </c>
      <c r="K2119" s="3"/>
    </row>
    <row r="2120" spans="2:11" ht="15.75" x14ac:dyDescent="0.25">
      <c r="B2120" s="2"/>
      <c r="C2120" s="13" t="s">
        <v>32</v>
      </c>
      <c r="D2120" s="2" t="s">
        <v>33</v>
      </c>
      <c r="E2120" s="2"/>
      <c r="F2120" s="2"/>
      <c r="G2120" s="2"/>
      <c r="H2120" s="2"/>
      <c r="I2120" s="16">
        <f>SUM(I2108:I2119)</f>
        <v>25775000</v>
      </c>
      <c r="J2120" s="15" t="s">
        <v>13</v>
      </c>
      <c r="K2120" s="3"/>
    </row>
    <row r="2121" spans="2:11" ht="15.75" x14ac:dyDescent="0.25">
      <c r="B2121" s="2"/>
      <c r="C2121" s="13" t="s">
        <v>34</v>
      </c>
      <c r="D2121" s="2" t="s">
        <v>35</v>
      </c>
      <c r="E2121" s="2"/>
      <c r="F2121" s="2"/>
      <c r="G2121" s="2"/>
      <c r="H2121" s="2"/>
      <c r="I2121" s="17">
        <f>+B2105-I2120</f>
        <v>15000000</v>
      </c>
      <c r="J2121" s="15" t="s">
        <v>13</v>
      </c>
      <c r="K2121" s="3"/>
    </row>
    <row r="2122" spans="2:11" ht="15.75" x14ac:dyDescent="0.25">
      <c r="B2122" s="2"/>
      <c r="C2122" s="2"/>
      <c r="D2122" s="2" t="s">
        <v>61</v>
      </c>
      <c r="E2122" s="2"/>
      <c r="F2122" s="2"/>
      <c r="G2122" s="2"/>
      <c r="H2122" s="2"/>
      <c r="I2122" s="5"/>
      <c r="J2122" s="3"/>
      <c r="K2122" s="3"/>
    </row>
    <row r="2123" spans="2:11" ht="15.75" x14ac:dyDescent="0.25">
      <c r="B2123" s="2"/>
      <c r="C2123" s="2"/>
      <c r="D2123" s="2" t="s">
        <v>281</v>
      </c>
      <c r="E2123" s="2"/>
      <c r="F2123" s="2"/>
      <c r="G2123" s="2"/>
      <c r="H2123" s="2"/>
      <c r="I2123" s="2"/>
      <c r="J2123" s="3"/>
      <c r="K2123" s="3"/>
    </row>
    <row r="2124" spans="2:11" ht="15.75" x14ac:dyDescent="0.25">
      <c r="B2124" s="2"/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 x14ac:dyDescent="0.25">
      <c r="B2125" s="2" t="s">
        <v>36</v>
      </c>
      <c r="C2125" s="2"/>
      <c r="D2125" s="2"/>
      <c r="E2125" s="2"/>
      <c r="F2125" s="2"/>
      <c r="G2125" s="2"/>
      <c r="H2125" s="2"/>
      <c r="I2125" s="2"/>
      <c r="J2125" s="3"/>
      <c r="K2125" s="3"/>
    </row>
    <row r="2126" spans="2:11" ht="15.75" x14ac:dyDescent="0.25">
      <c r="B2126" s="2" t="s">
        <v>37</v>
      </c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 x14ac:dyDescent="0.25">
      <c r="B2127" s="2"/>
      <c r="C2127" s="2"/>
      <c r="D2127" s="2"/>
      <c r="E2127" s="2"/>
      <c r="F2127" s="2"/>
      <c r="G2127" s="2"/>
      <c r="H2127" s="2"/>
      <c r="I2127" s="2"/>
      <c r="J2127" s="3"/>
      <c r="K2127" s="3"/>
    </row>
    <row r="2128" spans="2:11" ht="15.75" x14ac:dyDescent="0.25">
      <c r="B2128" s="2"/>
      <c r="C2128" s="2"/>
      <c r="D2128" s="2"/>
      <c r="E2128" s="2"/>
      <c r="F2128" s="2"/>
      <c r="G2128" s="2"/>
      <c r="H2128" s="2"/>
      <c r="J2128" s="3"/>
      <c r="K2128" s="3"/>
    </row>
    <row r="2129" spans="2:11" ht="15.75" x14ac:dyDescent="0.2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1" ht="15.75" x14ac:dyDescent="0.25">
      <c r="B2130" s="2"/>
      <c r="C2130" s="2"/>
      <c r="D2130" s="2"/>
      <c r="E2130" s="2"/>
      <c r="F2130" s="2"/>
      <c r="G2130" s="2"/>
      <c r="H2130" s="2"/>
      <c r="I2130" s="2"/>
      <c r="J2130" s="3"/>
      <c r="K2130" s="3"/>
    </row>
    <row r="2131" spans="2:11" ht="15.75" x14ac:dyDescent="0.25">
      <c r="B2131" s="2"/>
      <c r="C2131" s="2"/>
      <c r="D2131" s="2"/>
      <c r="E2131" s="2"/>
      <c r="F2131" s="2"/>
      <c r="G2131" s="2"/>
      <c r="H2131" s="2" t="s">
        <v>282</v>
      </c>
      <c r="I2131" s="2"/>
      <c r="J2131" s="3"/>
      <c r="K2131" s="3"/>
    </row>
    <row r="2132" spans="2:11" ht="15.75" x14ac:dyDescent="0.25">
      <c r="B2132" s="2"/>
      <c r="C2132" s="2"/>
      <c r="D2132" s="2"/>
      <c r="E2132" s="2"/>
      <c r="F2132" s="2"/>
      <c r="G2132" s="2"/>
      <c r="H2132" s="2"/>
      <c r="I2132" s="2"/>
      <c r="J2132" s="3"/>
      <c r="K2132" s="3"/>
    </row>
    <row r="2133" spans="2:11" ht="15.75" x14ac:dyDescent="0.25">
      <c r="B2133" s="2"/>
      <c r="C2133" s="2"/>
      <c r="D2133" s="2"/>
      <c r="E2133" s="2"/>
      <c r="F2133" s="2"/>
      <c r="G2133" s="2"/>
      <c r="H2133" s="2"/>
      <c r="I2133" s="2"/>
      <c r="J2133" s="3"/>
      <c r="K2133" s="3"/>
    </row>
    <row r="2134" spans="2:11" ht="15.75" x14ac:dyDescent="0.25">
      <c r="B2134" s="2"/>
      <c r="C2134" s="2"/>
      <c r="D2134" s="2"/>
      <c r="E2134" s="2"/>
      <c r="F2134" s="2"/>
      <c r="G2134" s="2"/>
      <c r="H2134" s="2"/>
      <c r="I2134" s="2"/>
      <c r="J2134" s="3"/>
      <c r="K2134" s="3"/>
    </row>
    <row r="2135" spans="2:11" ht="15.75" x14ac:dyDescent="0.25">
      <c r="B2135" s="2"/>
      <c r="C2135" s="2"/>
      <c r="D2135" s="2"/>
      <c r="E2135" s="2"/>
      <c r="F2135" s="2"/>
      <c r="G2135" s="2"/>
      <c r="H2135" s="18" t="s">
        <v>38</v>
      </c>
      <c r="I2135" s="2"/>
      <c r="J2135" s="3"/>
      <c r="K2135" s="3"/>
    </row>
    <row r="2136" spans="2:11" ht="15.75" x14ac:dyDescent="0.25">
      <c r="B2136" s="2"/>
      <c r="C2136" s="2"/>
      <c r="D2136" s="2"/>
      <c r="E2136" s="2"/>
      <c r="F2136" s="2"/>
      <c r="G2136" s="2"/>
      <c r="H2136" s="18">
        <v>6000</v>
      </c>
      <c r="I2136" s="2"/>
      <c r="J2136" s="3"/>
      <c r="K2136" s="3"/>
    </row>
    <row r="2137" spans="2:11" ht="15.75" x14ac:dyDescent="0.25">
      <c r="B2137" s="2"/>
      <c r="C2137" s="2"/>
      <c r="D2137" s="2"/>
      <c r="E2137" s="2"/>
      <c r="F2137" s="2"/>
      <c r="G2137" s="2"/>
      <c r="H2137" s="18"/>
      <c r="I2137" s="2"/>
      <c r="J2137" s="3"/>
      <c r="K2137" s="3"/>
    </row>
    <row r="2138" spans="2:11" ht="15.75" x14ac:dyDescent="0.25">
      <c r="B2138" s="2"/>
      <c r="C2138" s="2"/>
      <c r="D2138" s="2"/>
      <c r="E2138" s="2"/>
      <c r="F2138" s="2"/>
      <c r="G2138" s="2"/>
      <c r="H2138" s="2"/>
      <c r="I2138" s="2"/>
      <c r="J2138" s="3"/>
      <c r="K2138" s="3"/>
    </row>
    <row r="2139" spans="2:11" ht="15.75" x14ac:dyDescent="0.25">
      <c r="B2139" s="2"/>
      <c r="C2139" s="2"/>
      <c r="D2139" s="2"/>
      <c r="E2139" s="2"/>
      <c r="F2139" s="2"/>
      <c r="G2139" s="2"/>
      <c r="H2139" s="25" t="s">
        <v>278</v>
      </c>
      <c r="I2139" s="2"/>
      <c r="J2139" s="3"/>
      <c r="K2139" s="3"/>
    </row>
    <row r="2140" spans="2:11" ht="15.75" x14ac:dyDescent="0.25">
      <c r="B2140" s="2"/>
      <c r="C2140" s="2"/>
      <c r="D2140" s="2"/>
      <c r="E2140" s="2"/>
      <c r="F2140" s="2"/>
      <c r="G2140" s="2"/>
      <c r="H2140" s="19" t="s">
        <v>39</v>
      </c>
      <c r="I2140" s="2"/>
      <c r="J2140" s="3"/>
      <c r="K2140" s="3"/>
    </row>
    <row r="2141" spans="2:11" ht="15.75" x14ac:dyDescent="0.25">
      <c r="B2141" s="2"/>
      <c r="C2141" s="2"/>
      <c r="D2141" s="2"/>
      <c r="E2141" s="2"/>
      <c r="F2141" s="2"/>
      <c r="G2141" s="2"/>
      <c r="H2141" s="19"/>
      <c r="I2141" s="2"/>
      <c r="J2141" s="3"/>
      <c r="K2141" s="3"/>
    </row>
    <row r="2142" spans="2:11" ht="15.75" x14ac:dyDescent="0.25">
      <c r="B2142" s="2"/>
      <c r="C2142" s="2"/>
      <c r="D2142" s="2"/>
      <c r="E2142" s="2"/>
      <c r="F2142" s="2"/>
      <c r="G2142" s="2"/>
      <c r="H2142" s="19"/>
      <c r="I2142" s="2"/>
      <c r="J2142" s="3"/>
      <c r="K2142" s="3"/>
    </row>
    <row r="2143" spans="2:11" ht="15.75" x14ac:dyDescent="0.25">
      <c r="B2143" s="19"/>
      <c r="C2143" s="2"/>
      <c r="D2143" s="2"/>
      <c r="E2143" s="2"/>
      <c r="F2143" s="2"/>
      <c r="G2143" s="2"/>
      <c r="H2143" s="2"/>
      <c r="I2143" s="2"/>
      <c r="J2143" s="3"/>
      <c r="K2143" s="3"/>
    </row>
    <row r="2144" spans="2:11" ht="15.75" x14ac:dyDescent="0.25">
      <c r="B2144" s="20" t="s">
        <v>40</v>
      </c>
      <c r="C2144" s="2"/>
      <c r="D2144" s="2"/>
      <c r="E2144" s="2"/>
      <c r="F2144" s="2"/>
      <c r="G2144" s="2"/>
      <c r="H2144" s="2"/>
      <c r="I2144" s="2"/>
      <c r="J2144" s="3"/>
      <c r="K2144" s="3"/>
    </row>
    <row r="2145" spans="2:11" ht="15.75" x14ac:dyDescent="0.25">
      <c r="B2145" s="2" t="s">
        <v>121</v>
      </c>
      <c r="C2145" s="3"/>
      <c r="D2145" s="3"/>
      <c r="E2145" s="3"/>
      <c r="F2145" s="3"/>
      <c r="G2145" s="3"/>
      <c r="H2145" s="3"/>
      <c r="I2145" s="3"/>
      <c r="J2145" s="3"/>
      <c r="K2145" s="3"/>
    </row>
    <row r="2147" spans="2:11" ht="19.5" x14ac:dyDescent="0.3">
      <c r="B2147" s="60" t="s">
        <v>0</v>
      </c>
      <c r="C2147" s="60"/>
      <c r="D2147" s="60"/>
      <c r="E2147" s="60"/>
      <c r="F2147" s="60"/>
      <c r="G2147" s="60"/>
      <c r="H2147" s="60"/>
      <c r="I2147" s="60"/>
      <c r="J2147" s="3"/>
      <c r="K2147" s="3"/>
    </row>
    <row r="2148" spans="2:11" ht="15.75" x14ac:dyDescent="0.25">
      <c r="B2148" s="12"/>
      <c r="C2148" s="12"/>
      <c r="D2148" s="12"/>
      <c r="E2148" s="12"/>
      <c r="F2148" s="12"/>
      <c r="G2148" s="12"/>
      <c r="H2148" s="12"/>
      <c r="I2148" s="12"/>
      <c r="J2148" s="3"/>
      <c r="K2148" s="3"/>
    </row>
    <row r="2149" spans="2:11" ht="15.75" x14ac:dyDescent="0.25">
      <c r="B2149" s="2"/>
      <c r="C2149" s="2"/>
      <c r="D2149" s="2"/>
      <c r="E2149" s="2"/>
      <c r="F2149" s="2"/>
      <c r="G2149" s="2"/>
      <c r="H2149" s="2"/>
      <c r="I2149" s="2"/>
      <c r="J2149" s="3"/>
      <c r="K2149" s="3"/>
    </row>
    <row r="2150" spans="2:11" ht="15.75" x14ac:dyDescent="0.25">
      <c r="B2150" s="2"/>
      <c r="C2150" s="2"/>
      <c r="D2150" s="2"/>
      <c r="E2150" s="2"/>
      <c r="F2150" s="2"/>
      <c r="G2150" s="2"/>
      <c r="H2150" s="2"/>
      <c r="I2150" s="2"/>
      <c r="J2150" s="3"/>
      <c r="K2150" s="3"/>
    </row>
    <row r="2151" spans="2:11" ht="15.75" x14ac:dyDescent="0.25">
      <c r="B2151" s="2" t="s">
        <v>1</v>
      </c>
      <c r="C2151" s="2"/>
      <c r="D2151" s="2"/>
      <c r="E2151" s="2"/>
      <c r="F2151" s="2"/>
      <c r="G2151" s="2"/>
      <c r="H2151" s="2"/>
      <c r="I2151" s="2"/>
      <c r="J2151" s="3"/>
      <c r="K2151" s="3"/>
    </row>
    <row r="2152" spans="2:11" ht="15.75" x14ac:dyDescent="0.25">
      <c r="B2152" s="2"/>
      <c r="C2152" s="2"/>
      <c r="D2152" s="2"/>
      <c r="E2152" s="2"/>
      <c r="F2152" s="2"/>
      <c r="G2152" s="2"/>
      <c r="H2152" s="2"/>
      <c r="I2152" s="2"/>
      <c r="J2152" s="3"/>
      <c r="K2152" s="3"/>
    </row>
    <row r="2153" spans="2:11" ht="15.75" x14ac:dyDescent="0.25">
      <c r="B2153" s="2"/>
      <c r="C2153" s="2"/>
      <c r="D2153" s="2"/>
      <c r="E2153" s="2"/>
      <c r="F2153" s="2"/>
      <c r="G2153" s="2"/>
      <c r="H2153" s="2"/>
      <c r="I2153" s="2"/>
      <c r="J2153" s="3"/>
      <c r="K2153" s="3"/>
    </row>
    <row r="2154" spans="2:11" ht="15.75" x14ac:dyDescent="0.25">
      <c r="B2154" s="2"/>
      <c r="C2154" s="2" t="s">
        <v>2</v>
      </c>
      <c r="D2154" s="2" t="s">
        <v>3</v>
      </c>
      <c r="E2154" s="24" t="s">
        <v>285</v>
      </c>
      <c r="F2154" s="29"/>
      <c r="G2154" s="2"/>
      <c r="H2154" s="2"/>
      <c r="I2154" s="2"/>
      <c r="J2154" s="3"/>
      <c r="K2154" s="3"/>
    </row>
    <row r="2155" spans="2:11" ht="15.75" x14ac:dyDescent="0.25">
      <c r="B2155" s="2"/>
      <c r="C2155" s="2" t="s">
        <v>4</v>
      </c>
      <c r="D2155" s="2" t="s">
        <v>3</v>
      </c>
      <c r="E2155" s="1" t="s">
        <v>286</v>
      </c>
      <c r="F2155" s="5"/>
      <c r="G2155" s="2"/>
      <c r="H2155" s="2"/>
      <c r="I2155" s="2"/>
      <c r="J2155" s="3"/>
      <c r="K2155" s="3"/>
    </row>
    <row r="2156" spans="2:11" ht="15.75" x14ac:dyDescent="0.25">
      <c r="B2156" s="2"/>
      <c r="C2156" s="22" t="s">
        <v>42</v>
      </c>
      <c r="D2156" s="22" t="s">
        <v>3</v>
      </c>
      <c r="E2156" s="23" t="s">
        <v>287</v>
      </c>
      <c r="F2156" s="21"/>
      <c r="G2156" s="2"/>
      <c r="H2156" s="2"/>
      <c r="I2156" s="2"/>
      <c r="J2156" s="3"/>
      <c r="K2156" s="3"/>
    </row>
    <row r="2157" spans="2:11" ht="15.75" x14ac:dyDescent="0.25">
      <c r="B2157" s="2"/>
      <c r="C2157" s="2"/>
      <c r="D2157" s="2"/>
      <c r="E2157" s="1"/>
      <c r="F2157" s="2"/>
      <c r="G2157" s="2"/>
      <c r="H2157" s="2"/>
      <c r="I2157" s="2"/>
      <c r="J2157" s="3"/>
      <c r="K2157" s="3"/>
    </row>
    <row r="2158" spans="2:11" ht="15.75" x14ac:dyDescent="0.25">
      <c r="B2158" s="6" t="s">
        <v>5</v>
      </c>
      <c r="C2158" s="6"/>
      <c r="D2158" s="6"/>
      <c r="E2158" s="6"/>
      <c r="F2158" s="6"/>
      <c r="G2158" s="6"/>
      <c r="H2158" s="6"/>
      <c r="I2158" s="6"/>
      <c r="J2158" s="3"/>
      <c r="K2158" s="3"/>
    </row>
    <row r="2159" spans="2:11" ht="15.75" x14ac:dyDescent="0.25">
      <c r="B2159" s="7">
        <f>25000000</f>
        <v>25000000</v>
      </c>
      <c r="C2159" s="2" t="s">
        <v>358</v>
      </c>
      <c r="D2159" s="2"/>
      <c r="E2159" s="2"/>
      <c r="F2159" s="8"/>
      <c r="G2159" s="4"/>
      <c r="H2159" s="2"/>
      <c r="I2159" s="2"/>
      <c r="J2159" s="3"/>
      <c r="K2159" s="3"/>
    </row>
    <row r="2160" spans="2:11" ht="15.75" x14ac:dyDescent="0.25">
      <c r="B2160" s="2" t="s">
        <v>306</v>
      </c>
      <c r="C2160" s="2"/>
      <c r="D2160" s="2"/>
      <c r="E2160" s="2"/>
      <c r="F2160" s="26"/>
      <c r="G2160" s="6"/>
      <c r="H2160" s="6"/>
      <c r="I2160" s="6"/>
      <c r="J2160" s="3"/>
      <c r="K2160" s="3"/>
    </row>
    <row r="2161" spans="2:11" ht="15.75" x14ac:dyDescent="0.25">
      <c r="B2161" s="2"/>
      <c r="C2161" s="2"/>
      <c r="D2161" s="2"/>
      <c r="E2161" s="2"/>
      <c r="F2161" s="2"/>
      <c r="G2161" s="2"/>
      <c r="H2161" s="2"/>
      <c r="I2161" s="2"/>
      <c r="J2161" s="3"/>
      <c r="K2161" s="10" t="s">
        <v>10</v>
      </c>
    </row>
    <row r="2162" spans="2:11" ht="15.75" x14ac:dyDescent="0.25">
      <c r="B2162" s="2"/>
      <c r="C2162" s="13" t="s">
        <v>11</v>
      </c>
      <c r="D2162" s="2" t="s">
        <v>12</v>
      </c>
      <c r="E2162" s="2"/>
      <c r="F2162" s="2"/>
      <c r="G2162" s="2"/>
      <c r="H2162" s="2"/>
      <c r="I2162" s="14">
        <v>0</v>
      </c>
      <c r="J2162" s="15" t="s">
        <v>13</v>
      </c>
      <c r="K2162" s="3"/>
    </row>
    <row r="2163" spans="2:11" ht="15.75" x14ac:dyDescent="0.25">
      <c r="B2163" s="2"/>
      <c r="C2163" s="13" t="s">
        <v>14</v>
      </c>
      <c r="D2163" s="2" t="s">
        <v>145</v>
      </c>
      <c r="E2163" s="2"/>
      <c r="F2163" s="2"/>
      <c r="G2163" s="2"/>
      <c r="H2163" s="2"/>
      <c r="I2163" s="14">
        <v>41250</v>
      </c>
      <c r="J2163" s="15" t="s">
        <v>13</v>
      </c>
      <c r="K2163" s="3"/>
    </row>
    <row r="2164" spans="2:11" ht="15.75" x14ac:dyDescent="0.25">
      <c r="B2164" s="2"/>
      <c r="C2164" s="13" t="s">
        <v>15</v>
      </c>
      <c r="D2164" s="2" t="s">
        <v>60</v>
      </c>
      <c r="E2164" s="2"/>
      <c r="F2164" s="2"/>
      <c r="G2164" s="2"/>
      <c r="H2164" s="2"/>
      <c r="I2164" s="14">
        <v>0</v>
      </c>
      <c r="J2164" s="15" t="s">
        <v>13</v>
      </c>
      <c r="K2164" s="3"/>
    </row>
    <row r="2165" spans="2:11" ht="15.75" x14ac:dyDescent="0.25">
      <c r="B2165" s="2"/>
      <c r="C2165" s="13" t="s">
        <v>17</v>
      </c>
      <c r="D2165" s="2" t="s">
        <v>144</v>
      </c>
      <c r="E2165" s="2"/>
      <c r="F2165" s="2"/>
      <c r="G2165" s="2"/>
      <c r="H2165" s="2"/>
      <c r="I2165" s="14">
        <v>0</v>
      </c>
      <c r="J2165" s="15" t="s">
        <v>13</v>
      </c>
      <c r="K2165" s="3"/>
    </row>
    <row r="2166" spans="2:11" ht="15.75" x14ac:dyDescent="0.25">
      <c r="B2166" s="2"/>
      <c r="C2166" s="13" t="s">
        <v>18</v>
      </c>
      <c r="D2166" s="2" t="s">
        <v>143</v>
      </c>
      <c r="E2166" s="2"/>
      <c r="F2166" s="2"/>
      <c r="G2166" s="2"/>
      <c r="H2166" s="2"/>
      <c r="I2166" s="14">
        <v>0</v>
      </c>
      <c r="J2166" s="15" t="s">
        <v>13</v>
      </c>
      <c r="K2166" s="3"/>
    </row>
    <row r="2167" spans="2:11" ht="15.75" x14ac:dyDescent="0.25">
      <c r="B2167" s="2"/>
      <c r="C2167" s="13" t="s">
        <v>19</v>
      </c>
      <c r="D2167" s="2" t="s">
        <v>142</v>
      </c>
      <c r="E2167" s="2"/>
      <c r="F2167" s="2"/>
      <c r="G2167" s="2"/>
      <c r="H2167" s="2"/>
      <c r="I2167" s="14">
        <v>0</v>
      </c>
      <c r="J2167" s="15" t="s">
        <v>13</v>
      </c>
      <c r="K2167" s="3"/>
    </row>
    <row r="2168" spans="2:11" ht="15.75" x14ac:dyDescent="0.25">
      <c r="B2168" s="2"/>
      <c r="C2168" s="13" t="s">
        <v>20</v>
      </c>
      <c r="D2168" s="2" t="s">
        <v>21</v>
      </c>
      <c r="E2168" s="2"/>
      <c r="F2168" s="2"/>
      <c r="G2168" s="14">
        <f>SUM(I2162:I2164)</f>
        <v>41250</v>
      </c>
      <c r="H2168" s="2" t="s">
        <v>22</v>
      </c>
      <c r="I2168" s="11">
        <v>1031</v>
      </c>
      <c r="J2168" s="15" t="s">
        <v>13</v>
      </c>
      <c r="K2168" s="3"/>
    </row>
    <row r="2169" spans="2:11" ht="15.75" x14ac:dyDescent="0.25">
      <c r="B2169" s="2"/>
      <c r="C2169" s="13" t="s">
        <v>23</v>
      </c>
      <c r="D2169" s="2" t="s">
        <v>24</v>
      </c>
      <c r="E2169" s="2"/>
      <c r="F2169" s="2"/>
      <c r="G2169" s="14"/>
      <c r="H2169" s="2"/>
      <c r="I2169" s="11">
        <v>1296</v>
      </c>
      <c r="J2169" s="15" t="s">
        <v>13</v>
      </c>
    </row>
    <row r="2170" spans="2:11" ht="15.75" x14ac:dyDescent="0.25">
      <c r="B2170" s="2"/>
      <c r="C2170" s="13" t="s">
        <v>25</v>
      </c>
      <c r="D2170" s="2" t="s">
        <v>41</v>
      </c>
      <c r="E2170" s="2"/>
      <c r="F2170" s="2"/>
      <c r="G2170" s="14"/>
      <c r="H2170" s="2"/>
      <c r="I2170" s="11">
        <v>0</v>
      </c>
      <c r="J2170" s="15" t="s">
        <v>13</v>
      </c>
      <c r="K2170" s="3"/>
    </row>
    <row r="2171" spans="2:11" ht="15.75" x14ac:dyDescent="0.25">
      <c r="B2171" s="2"/>
      <c r="C2171" s="13" t="s">
        <v>26</v>
      </c>
      <c r="D2171" s="2" t="s">
        <v>27</v>
      </c>
      <c r="E2171" s="2"/>
      <c r="F2171" s="2"/>
      <c r="G2171" s="14"/>
      <c r="H2171" s="2"/>
      <c r="I2171" s="11">
        <v>0</v>
      </c>
      <c r="J2171" s="15" t="s">
        <v>13</v>
      </c>
      <c r="K2171" s="3"/>
    </row>
    <row r="2172" spans="2:11" ht="15.75" x14ac:dyDescent="0.25">
      <c r="B2172" s="2"/>
      <c r="C2172" s="13" t="s">
        <v>28</v>
      </c>
      <c r="D2172" s="2" t="s">
        <v>29</v>
      </c>
      <c r="E2172" s="2"/>
      <c r="F2172" s="2"/>
      <c r="G2172" s="14"/>
      <c r="H2172" s="2"/>
      <c r="I2172" s="11">
        <v>0</v>
      </c>
      <c r="J2172" s="15" t="s">
        <v>13</v>
      </c>
      <c r="K2172" s="3"/>
    </row>
    <row r="2173" spans="2:11" ht="15.75" x14ac:dyDescent="0.25">
      <c r="B2173" s="2"/>
      <c r="C2173" s="13" t="s">
        <v>30</v>
      </c>
      <c r="D2173" s="2" t="s">
        <v>31</v>
      </c>
      <c r="E2173" s="2"/>
      <c r="F2173" s="2"/>
      <c r="G2173" s="14"/>
      <c r="H2173" s="2"/>
      <c r="I2173" s="11">
        <v>0</v>
      </c>
      <c r="J2173" s="15" t="s">
        <v>13</v>
      </c>
      <c r="K2173" s="3"/>
    </row>
    <row r="2174" spans="2:11" ht="15.75" x14ac:dyDescent="0.25">
      <c r="B2174" s="2"/>
      <c r="C2174" s="13" t="s">
        <v>32</v>
      </c>
      <c r="D2174" s="2" t="s">
        <v>33</v>
      </c>
      <c r="E2174" s="2"/>
      <c r="F2174" s="2"/>
      <c r="G2174" s="2"/>
      <c r="H2174" s="2"/>
      <c r="I2174" s="16">
        <f>SUM(I2162:I2173)</f>
        <v>43577</v>
      </c>
      <c r="J2174" s="15" t="s">
        <v>13</v>
      </c>
      <c r="K2174" s="3"/>
    </row>
    <row r="2175" spans="2:11" ht="15.75" x14ac:dyDescent="0.25">
      <c r="B2175" s="2"/>
      <c r="C2175" s="13" t="s">
        <v>34</v>
      </c>
      <c r="D2175" s="2" t="s">
        <v>35</v>
      </c>
      <c r="E2175" s="2"/>
      <c r="F2175" s="2"/>
      <c r="G2175" s="2"/>
      <c r="H2175" s="2"/>
      <c r="I2175" s="17">
        <f>+B2159-I2174</f>
        <v>24956423</v>
      </c>
      <c r="J2175" s="15" t="s">
        <v>13</v>
      </c>
      <c r="K2175" s="3"/>
    </row>
    <row r="2176" spans="2:11" ht="15.75" x14ac:dyDescent="0.25">
      <c r="B2176" s="2"/>
      <c r="C2176" s="2"/>
      <c r="D2176" s="2" t="s">
        <v>114</v>
      </c>
      <c r="E2176" s="2"/>
      <c r="F2176" s="2"/>
      <c r="G2176" s="2"/>
      <c r="H2176" s="2"/>
      <c r="I2176" s="5"/>
      <c r="J2176" s="3"/>
      <c r="K2176" s="3"/>
    </row>
    <row r="2177" spans="2:11" ht="15.75" x14ac:dyDescent="0.25">
      <c r="B2177" s="2"/>
      <c r="C2177" s="2"/>
      <c r="D2177" s="2" t="s">
        <v>288</v>
      </c>
      <c r="E2177" s="2"/>
      <c r="F2177" s="2"/>
      <c r="G2177" s="2"/>
      <c r="H2177" s="2"/>
      <c r="I2177" s="2"/>
      <c r="J2177" s="3"/>
      <c r="K2177" s="3"/>
    </row>
    <row r="2178" spans="2:11" ht="15.75" x14ac:dyDescent="0.25">
      <c r="B2178" s="2"/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 x14ac:dyDescent="0.25">
      <c r="B2179" s="2" t="s">
        <v>36</v>
      </c>
      <c r="C2179" s="2"/>
      <c r="D2179" s="2"/>
      <c r="E2179" s="2"/>
      <c r="F2179" s="2"/>
      <c r="G2179" s="2"/>
      <c r="H2179" s="2"/>
      <c r="I2179" s="2"/>
      <c r="J2179" s="3"/>
      <c r="K2179" s="3"/>
    </row>
    <row r="2180" spans="2:11" ht="15.75" x14ac:dyDescent="0.25">
      <c r="B2180" s="2" t="s">
        <v>37</v>
      </c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 x14ac:dyDescent="0.25">
      <c r="B2181" s="2"/>
      <c r="C2181" s="2"/>
      <c r="D2181" s="2"/>
      <c r="E2181" s="2"/>
      <c r="F2181" s="2"/>
      <c r="G2181" s="2"/>
      <c r="H2181" s="2"/>
      <c r="I2181" s="2"/>
      <c r="J2181" s="3"/>
      <c r="K2181" s="3"/>
    </row>
    <row r="2182" spans="2:11" ht="15.75" x14ac:dyDescent="0.25">
      <c r="B2182" s="2" t="s">
        <v>357</v>
      </c>
      <c r="C2182" s="2"/>
      <c r="D2182" s="2"/>
      <c r="E2182" s="2"/>
      <c r="F2182" s="2"/>
      <c r="G2182" s="2"/>
      <c r="H2182" s="2"/>
      <c r="I2182" s="2"/>
      <c r="J2182" s="3"/>
      <c r="K2182" s="3"/>
    </row>
    <row r="2183" spans="2:11" ht="15.75" x14ac:dyDescent="0.25">
      <c r="B2183" s="4" t="s">
        <v>107</v>
      </c>
      <c r="C2183" s="2"/>
      <c r="D2183" s="2"/>
      <c r="E2183" s="2"/>
      <c r="F2183" s="2"/>
      <c r="G2183" s="2"/>
      <c r="H2183" s="2"/>
      <c r="I2183" s="2"/>
      <c r="J2183" s="3"/>
      <c r="K2183" s="3"/>
    </row>
    <row r="2184" spans="2:11" ht="15.75" x14ac:dyDescent="0.25">
      <c r="B2184" s="4" t="s">
        <v>156</v>
      </c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 x14ac:dyDescent="0.25">
      <c r="B2185" s="4" t="s">
        <v>220</v>
      </c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 x14ac:dyDescent="0.25">
      <c r="B2186" s="2"/>
      <c r="C2186" s="2"/>
      <c r="D2186" s="2"/>
      <c r="E2186" s="2"/>
      <c r="F2186" s="2"/>
      <c r="G2186" s="2"/>
      <c r="H2186" s="2"/>
      <c r="I2186" s="2"/>
      <c r="J2186" s="3"/>
      <c r="K2186" s="3"/>
    </row>
    <row r="2187" spans="2:11" ht="15.75" x14ac:dyDescent="0.25">
      <c r="B2187" s="2"/>
      <c r="C2187" s="2"/>
      <c r="D2187" s="2"/>
      <c r="E2187" s="2"/>
      <c r="F2187" s="2"/>
      <c r="G2187" s="2"/>
      <c r="H2187" s="2"/>
      <c r="I2187" s="2"/>
      <c r="J2187" s="3"/>
      <c r="K2187" s="3"/>
    </row>
    <row r="2188" spans="2:11" ht="15.75" x14ac:dyDescent="0.25">
      <c r="B2188" s="2"/>
      <c r="C2188" s="2"/>
      <c r="D2188" s="2"/>
      <c r="E2188" s="2"/>
      <c r="F2188" s="2"/>
      <c r="G2188" s="2"/>
      <c r="H2188" s="2"/>
      <c r="I2188" s="2"/>
      <c r="J2188" s="3"/>
      <c r="K2188" s="3"/>
    </row>
    <row r="2189" spans="2:11" ht="15.75" x14ac:dyDescent="0.25">
      <c r="B2189" s="2"/>
      <c r="C2189" s="2"/>
      <c r="D2189" s="2"/>
      <c r="E2189" s="2"/>
      <c r="F2189" s="2"/>
      <c r="G2189" s="2"/>
      <c r="H2189" s="2"/>
      <c r="I2189" s="2"/>
      <c r="J2189" s="3"/>
      <c r="K2189" s="3"/>
    </row>
    <row r="2190" spans="2:11" ht="15.75" x14ac:dyDescent="0.25">
      <c r="B2190" s="2"/>
      <c r="C2190" s="2"/>
      <c r="D2190" s="2"/>
      <c r="E2190" s="2"/>
      <c r="F2190" s="2"/>
      <c r="G2190" s="2"/>
      <c r="H2190" s="2" t="s">
        <v>284</v>
      </c>
      <c r="I2190" s="2"/>
      <c r="J2190" s="3"/>
      <c r="K2190" s="3"/>
    </row>
    <row r="2191" spans="2:11" ht="15.75" x14ac:dyDescent="0.25">
      <c r="B2191" s="2"/>
      <c r="C2191" s="2"/>
      <c r="D2191" s="2"/>
      <c r="E2191" s="2"/>
      <c r="F2191" s="2"/>
      <c r="G2191" s="2"/>
      <c r="H2191" s="2"/>
      <c r="I2191" s="2"/>
      <c r="J2191" s="3"/>
      <c r="K2191" s="3"/>
    </row>
    <row r="2192" spans="2:11" ht="15.75" x14ac:dyDescent="0.25">
      <c r="B2192" s="2"/>
      <c r="C2192" s="2"/>
      <c r="D2192" s="2"/>
      <c r="E2192" s="2"/>
      <c r="F2192" s="2"/>
      <c r="G2192" s="2"/>
      <c r="H2192" s="2"/>
      <c r="I2192" s="2"/>
      <c r="J2192" s="3"/>
      <c r="K2192" s="3"/>
    </row>
    <row r="2193" spans="2:11" ht="15.75" x14ac:dyDescent="0.25">
      <c r="B2193" s="2"/>
      <c r="C2193" s="2"/>
      <c r="D2193" s="2"/>
      <c r="E2193" s="2"/>
      <c r="F2193" s="2"/>
      <c r="G2193" s="2"/>
      <c r="H2193" s="2"/>
      <c r="I2193" s="2"/>
      <c r="J2193" s="3"/>
      <c r="K2193" s="3"/>
    </row>
    <row r="2194" spans="2:11" ht="15.75" x14ac:dyDescent="0.25">
      <c r="B2194" s="2"/>
      <c r="C2194" s="2"/>
      <c r="D2194" s="2"/>
      <c r="E2194" s="2"/>
      <c r="F2194" s="2"/>
      <c r="G2194" s="2"/>
      <c r="H2194" s="18" t="s">
        <v>38</v>
      </c>
      <c r="I2194" s="2"/>
      <c r="J2194" s="3"/>
      <c r="K2194" s="3"/>
    </row>
    <row r="2195" spans="2:11" ht="15.75" x14ac:dyDescent="0.25">
      <c r="B2195" s="2"/>
      <c r="C2195" s="2"/>
      <c r="D2195" s="2"/>
      <c r="E2195" s="2"/>
      <c r="F2195" s="2"/>
      <c r="G2195" s="2"/>
      <c r="H2195" s="18">
        <v>6000</v>
      </c>
      <c r="I2195" s="2"/>
      <c r="J2195" s="3"/>
      <c r="K2195" s="3"/>
    </row>
    <row r="2196" spans="2:11" ht="15.75" x14ac:dyDescent="0.25">
      <c r="B2196" s="2"/>
      <c r="C2196" s="2"/>
      <c r="D2196" s="2"/>
      <c r="E2196" s="2"/>
      <c r="F2196" s="2"/>
      <c r="G2196" s="2"/>
      <c r="H2196" s="18"/>
      <c r="I2196" s="2"/>
      <c r="J2196" s="3"/>
      <c r="K2196" s="3"/>
    </row>
    <row r="2197" spans="2:11" ht="15.75" x14ac:dyDescent="0.25">
      <c r="B2197" s="2"/>
      <c r="C2197" s="2"/>
      <c r="D2197" s="2"/>
      <c r="E2197" s="2"/>
      <c r="F2197" s="2"/>
      <c r="G2197" s="2"/>
      <c r="H2197" s="2"/>
      <c r="I2197" s="2"/>
      <c r="J2197" s="3"/>
      <c r="K2197" s="3"/>
    </row>
    <row r="2198" spans="2:11" ht="15.75" x14ac:dyDescent="0.25">
      <c r="B2198" s="2"/>
      <c r="C2198" s="2"/>
      <c r="D2198" s="2"/>
      <c r="E2198" s="2"/>
      <c r="F2198" s="2"/>
      <c r="G2198" s="2"/>
      <c r="H2198" s="25" t="s">
        <v>285</v>
      </c>
      <c r="I2198" s="2"/>
      <c r="J2198" s="3"/>
      <c r="K2198" s="3"/>
    </row>
    <row r="2199" spans="2:11" ht="15.75" x14ac:dyDescent="0.25">
      <c r="B2199" s="2"/>
      <c r="C2199" s="2"/>
      <c r="D2199" s="2"/>
      <c r="E2199" s="2"/>
      <c r="F2199" s="2"/>
      <c r="G2199" s="2"/>
      <c r="H2199" s="19" t="s">
        <v>39</v>
      </c>
      <c r="I2199" s="2"/>
      <c r="J2199" s="3"/>
      <c r="K2199" s="3"/>
    </row>
    <row r="2200" spans="2:11" ht="15.75" x14ac:dyDescent="0.25">
      <c r="B2200" s="2"/>
      <c r="C2200" s="2"/>
      <c r="D2200" s="2"/>
      <c r="E2200" s="2"/>
      <c r="F2200" s="2"/>
      <c r="G2200" s="2"/>
      <c r="H2200" s="19"/>
      <c r="I2200" s="2"/>
      <c r="J2200" s="3"/>
      <c r="K2200" s="3"/>
    </row>
    <row r="2201" spans="2:11" ht="15.75" x14ac:dyDescent="0.25">
      <c r="B2201" s="2"/>
      <c r="C2201" s="2"/>
      <c r="D2201" s="2"/>
      <c r="E2201" s="2"/>
      <c r="F2201" s="2"/>
      <c r="G2201" s="2"/>
      <c r="H2201" s="19"/>
      <c r="I2201" s="2"/>
      <c r="J2201" s="3"/>
      <c r="K2201" s="3"/>
    </row>
    <row r="2202" spans="2:11" ht="15.75" x14ac:dyDescent="0.25">
      <c r="B2202" s="19"/>
      <c r="C2202" s="2"/>
      <c r="D2202" s="2"/>
      <c r="E2202" s="2"/>
      <c r="F2202" s="2"/>
      <c r="G2202" s="2"/>
      <c r="H2202" s="2"/>
      <c r="I2202" s="2"/>
      <c r="J2202" s="3"/>
      <c r="K2202" s="3"/>
    </row>
    <row r="2203" spans="2:11" ht="15.75" x14ac:dyDescent="0.25">
      <c r="B2203" s="20" t="s">
        <v>40</v>
      </c>
      <c r="C2203" s="2"/>
      <c r="D2203" s="2"/>
      <c r="E2203" s="2"/>
      <c r="F2203" s="2"/>
      <c r="G2203" s="2"/>
      <c r="H2203" s="2"/>
      <c r="I2203" s="2"/>
      <c r="J2203" s="3"/>
      <c r="K2203" s="3"/>
    </row>
    <row r="2204" spans="2:11" ht="15.75" x14ac:dyDescent="0.25">
      <c r="B2204" s="2" t="s">
        <v>121</v>
      </c>
      <c r="C2204" s="3"/>
      <c r="D2204" s="3"/>
      <c r="E2204" s="3"/>
      <c r="F2204" s="3"/>
      <c r="G2204" s="3"/>
      <c r="H2204" s="3"/>
      <c r="I2204" s="3"/>
      <c r="J2204" s="3"/>
      <c r="K2204" s="3"/>
    </row>
    <row r="2206" spans="2:11" ht="19.5" x14ac:dyDescent="0.3">
      <c r="B2206" s="60" t="s">
        <v>0</v>
      </c>
      <c r="C2206" s="60"/>
      <c r="D2206" s="60"/>
      <c r="E2206" s="60"/>
      <c r="F2206" s="60"/>
      <c r="G2206" s="60"/>
      <c r="H2206" s="60"/>
      <c r="I2206" s="60"/>
      <c r="J2206" s="3"/>
      <c r="K2206" s="3"/>
    </row>
    <row r="2207" spans="2:11" ht="15.75" x14ac:dyDescent="0.25">
      <c r="B2207" s="12"/>
      <c r="C2207" s="12"/>
      <c r="D2207" s="12"/>
      <c r="E2207" s="12"/>
      <c r="F2207" s="12"/>
      <c r="G2207" s="12"/>
      <c r="H2207" s="12"/>
      <c r="I2207" s="12"/>
      <c r="J2207" s="3"/>
      <c r="K2207" s="3"/>
    </row>
    <row r="2208" spans="2:11" ht="15.75" x14ac:dyDescent="0.25">
      <c r="B2208" s="2"/>
      <c r="C2208" s="2"/>
      <c r="D2208" s="2"/>
      <c r="E2208" s="2"/>
      <c r="F2208" s="2"/>
      <c r="G2208" s="2"/>
      <c r="H2208" s="2"/>
      <c r="I2208" s="2"/>
      <c r="J2208" s="3"/>
      <c r="K2208" s="3"/>
    </row>
    <row r="2209" spans="2:11" ht="15.75" x14ac:dyDescent="0.25">
      <c r="B2209" s="2"/>
      <c r="C2209" s="2"/>
      <c r="D2209" s="2"/>
      <c r="E2209" s="2"/>
      <c r="F2209" s="2"/>
      <c r="G2209" s="2"/>
      <c r="H2209" s="2"/>
      <c r="I2209" s="2"/>
      <c r="J2209" s="3"/>
      <c r="K2209" s="3"/>
    </row>
    <row r="2210" spans="2:11" ht="15.75" x14ac:dyDescent="0.25">
      <c r="B2210" s="2" t="s">
        <v>1</v>
      </c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 x14ac:dyDescent="0.25">
      <c r="B2211" s="2"/>
      <c r="C2211" s="2"/>
      <c r="D2211" s="2"/>
      <c r="E2211" s="2"/>
      <c r="F2211" s="2"/>
      <c r="G2211" s="2"/>
      <c r="H2211" s="2"/>
      <c r="I2211" s="2"/>
      <c r="J2211" s="3"/>
      <c r="K2211" s="3"/>
    </row>
    <row r="2212" spans="2:11" ht="15.75" x14ac:dyDescent="0.25">
      <c r="B2212" s="2"/>
      <c r="C2212" s="2"/>
      <c r="D2212" s="2"/>
      <c r="E2212" s="2"/>
      <c r="F2212" s="2"/>
      <c r="G2212" s="2"/>
      <c r="H2212" s="2"/>
      <c r="I2212" s="2"/>
      <c r="J2212" s="3"/>
      <c r="K2212" s="3"/>
    </row>
    <row r="2213" spans="2:11" ht="15.75" x14ac:dyDescent="0.25">
      <c r="B2213" s="2"/>
      <c r="C2213" s="2" t="s">
        <v>2</v>
      </c>
      <c r="D2213" s="2" t="s">
        <v>3</v>
      </c>
      <c r="E2213" s="24" t="s">
        <v>292</v>
      </c>
      <c r="F2213" s="29"/>
      <c r="G2213" s="2"/>
      <c r="H2213" s="2"/>
      <c r="I2213" s="2"/>
      <c r="J2213" s="3"/>
      <c r="K2213" s="3"/>
    </row>
    <row r="2214" spans="2:11" ht="15.75" x14ac:dyDescent="0.25">
      <c r="B2214" s="2"/>
      <c r="C2214" s="2" t="s">
        <v>4</v>
      </c>
      <c r="D2214" s="2" t="s">
        <v>3</v>
      </c>
      <c r="E2214" s="1" t="s">
        <v>293</v>
      </c>
      <c r="F2214" s="5"/>
      <c r="G2214" s="2"/>
      <c r="H2214" s="2"/>
      <c r="I2214" s="2"/>
      <c r="J2214" s="3"/>
      <c r="K2214" s="3"/>
    </row>
    <row r="2215" spans="2:11" ht="15.75" x14ac:dyDescent="0.25">
      <c r="B2215" s="2"/>
      <c r="C2215" s="22" t="s">
        <v>42</v>
      </c>
      <c r="D2215" s="22" t="s">
        <v>3</v>
      </c>
      <c r="E2215" s="23" t="s">
        <v>294</v>
      </c>
      <c r="F2215" s="21"/>
      <c r="G2215" s="2"/>
      <c r="H2215" s="2"/>
      <c r="I2215" s="2"/>
      <c r="J2215" s="3"/>
      <c r="K2215" s="3"/>
    </row>
    <row r="2216" spans="2:11" ht="15.75" x14ac:dyDescent="0.25">
      <c r="B2216" s="2"/>
      <c r="C2216" s="2"/>
      <c r="D2216" s="2"/>
      <c r="E2216" s="1"/>
      <c r="F2216" s="2"/>
      <c r="G2216" s="2"/>
      <c r="H2216" s="2"/>
      <c r="I2216" s="2"/>
      <c r="J2216" s="3"/>
      <c r="K2216" s="3"/>
    </row>
    <row r="2217" spans="2:11" ht="15.75" x14ac:dyDescent="0.25">
      <c r="B2217" s="6" t="s">
        <v>5</v>
      </c>
      <c r="C2217" s="6"/>
      <c r="D2217" s="6"/>
      <c r="E2217" s="6"/>
      <c r="F2217" s="6"/>
      <c r="G2217" s="6"/>
      <c r="H2217" s="6"/>
      <c r="I2217" s="6"/>
      <c r="J2217" s="3"/>
      <c r="K2217" s="3"/>
    </row>
    <row r="2218" spans="2:11" ht="15.75" x14ac:dyDescent="0.25">
      <c r="B2218" s="7">
        <f>30000000</f>
        <v>30000000</v>
      </c>
      <c r="C2218" s="2" t="s">
        <v>6</v>
      </c>
      <c r="D2218" s="2"/>
      <c r="E2218" s="2"/>
      <c r="F2218" s="8">
        <f>(B2218/H2218)+(B2218*1.2%)</f>
        <v>1193333.3333333335</v>
      </c>
      <c r="G2218" s="4" t="s">
        <v>7</v>
      </c>
      <c r="H2218" s="2">
        <v>36</v>
      </c>
      <c r="I2218" s="2" t="s">
        <v>8</v>
      </c>
      <c r="J2218" s="3"/>
      <c r="K2218" s="3"/>
    </row>
    <row r="2219" spans="2:11" ht="15.75" x14ac:dyDescent="0.25">
      <c r="B2219" s="6" t="s">
        <v>9</v>
      </c>
      <c r="C2219" s="6"/>
      <c r="D2219" s="6"/>
      <c r="E2219" s="6"/>
      <c r="F2219" s="9"/>
      <c r="G2219" s="6"/>
      <c r="H2219" s="6"/>
      <c r="I2219" s="6"/>
      <c r="J2219" s="3"/>
      <c r="K2219" s="3"/>
    </row>
    <row r="2220" spans="2:11" ht="15.75" x14ac:dyDescent="0.25">
      <c r="B2220" s="2"/>
      <c r="C2220" s="2"/>
      <c r="D2220" s="2"/>
      <c r="E2220" s="2"/>
      <c r="F2220" s="2"/>
      <c r="G2220" s="2"/>
      <c r="H2220" s="2"/>
      <c r="I2220" s="2"/>
      <c r="J2220" s="3"/>
      <c r="K2220" s="10" t="s">
        <v>10</v>
      </c>
    </row>
    <row r="2221" spans="2:11" ht="15.75" x14ac:dyDescent="0.25">
      <c r="B2221" s="2"/>
      <c r="C2221" s="13" t="s">
        <v>11</v>
      </c>
      <c r="D2221" s="2" t="s">
        <v>12</v>
      </c>
      <c r="E2221" s="2"/>
      <c r="F2221" s="2"/>
      <c r="G2221" s="2"/>
      <c r="H2221" s="2"/>
      <c r="I2221" s="14">
        <f>7495500-833500</f>
        <v>6662000</v>
      </c>
      <c r="J2221" s="15" t="s">
        <v>13</v>
      </c>
      <c r="K2221" s="3"/>
    </row>
    <row r="2222" spans="2:11" ht="15.75" x14ac:dyDescent="0.25">
      <c r="B2222" s="2"/>
      <c r="C2222" s="13" t="s">
        <v>14</v>
      </c>
      <c r="D2222" s="2" t="s">
        <v>145</v>
      </c>
      <c r="E2222" s="2"/>
      <c r="F2222" s="2"/>
      <c r="G2222" s="2"/>
      <c r="H2222" s="2"/>
      <c r="I2222" s="14">
        <v>0</v>
      </c>
      <c r="J2222" s="15" t="s">
        <v>13</v>
      </c>
      <c r="K2222" s="3"/>
    </row>
    <row r="2223" spans="2:11" ht="15.75" x14ac:dyDescent="0.25">
      <c r="B2223" s="2"/>
      <c r="C2223" s="13" t="s">
        <v>15</v>
      </c>
      <c r="D2223" s="2" t="s">
        <v>60</v>
      </c>
      <c r="E2223" s="2"/>
      <c r="F2223" s="2"/>
      <c r="G2223" s="2"/>
      <c r="H2223" s="2"/>
      <c r="I2223" s="14">
        <v>0</v>
      </c>
      <c r="J2223" s="15" t="s">
        <v>13</v>
      </c>
      <c r="K2223" s="3"/>
    </row>
    <row r="2224" spans="2:11" ht="15.75" x14ac:dyDescent="0.25">
      <c r="B2224" s="2"/>
      <c r="C2224" s="13" t="s">
        <v>17</v>
      </c>
      <c r="D2224" s="2" t="s">
        <v>144</v>
      </c>
      <c r="E2224" s="2"/>
      <c r="F2224" s="2"/>
      <c r="G2224" s="2"/>
      <c r="H2224" s="2"/>
      <c r="I2224" s="14">
        <v>0</v>
      </c>
      <c r="J2224" s="15" t="s">
        <v>13</v>
      </c>
      <c r="K2224" s="3"/>
    </row>
    <row r="2225" spans="2:11" ht="15.75" x14ac:dyDescent="0.25">
      <c r="B2225" s="2"/>
      <c r="C2225" s="13" t="s">
        <v>18</v>
      </c>
      <c r="D2225" s="2" t="s">
        <v>143</v>
      </c>
      <c r="E2225" s="2"/>
      <c r="F2225" s="2"/>
      <c r="G2225" s="2"/>
      <c r="H2225" s="2"/>
      <c r="I2225" s="14">
        <v>0</v>
      </c>
      <c r="J2225" s="15" t="s">
        <v>13</v>
      </c>
      <c r="K2225" s="3"/>
    </row>
    <row r="2226" spans="2:11" ht="15.75" x14ac:dyDescent="0.25">
      <c r="B2226" s="2"/>
      <c r="C2226" s="13" t="s">
        <v>19</v>
      </c>
      <c r="D2226" s="2" t="s">
        <v>142</v>
      </c>
      <c r="E2226" s="2"/>
      <c r="F2226" s="2"/>
      <c r="G2226" s="2"/>
      <c r="H2226" s="2"/>
      <c r="I2226" s="14">
        <v>0</v>
      </c>
      <c r="J2226" s="15" t="s">
        <v>13</v>
      </c>
      <c r="K2226" s="3"/>
    </row>
    <row r="2227" spans="2:11" ht="15.75" x14ac:dyDescent="0.25">
      <c r="B2227" s="2"/>
      <c r="C2227" s="13" t="s">
        <v>20</v>
      </c>
      <c r="D2227" s="2" t="s">
        <v>21</v>
      </c>
      <c r="E2227" s="2"/>
      <c r="F2227" s="2"/>
      <c r="G2227" s="14">
        <f>SUM(I2221:I2223)</f>
        <v>6662000</v>
      </c>
      <c r="H2227" s="2" t="s">
        <v>22</v>
      </c>
      <c r="I2227" s="11">
        <v>166550</v>
      </c>
      <c r="J2227" s="15" t="s">
        <v>13</v>
      </c>
      <c r="K2227" s="3"/>
    </row>
    <row r="2228" spans="2:11" ht="15.75" x14ac:dyDescent="0.25">
      <c r="B2228" s="2"/>
      <c r="C2228" s="13" t="s">
        <v>23</v>
      </c>
      <c r="D2228" s="2" t="s">
        <v>24</v>
      </c>
      <c r="E2228" s="2"/>
      <c r="F2228" s="2"/>
      <c r="G2228" s="14"/>
      <c r="H2228" s="2"/>
      <c r="I2228" s="11">
        <v>0</v>
      </c>
      <c r="J2228" s="15" t="s">
        <v>13</v>
      </c>
    </row>
    <row r="2229" spans="2:11" ht="15.75" x14ac:dyDescent="0.25">
      <c r="B2229" s="2"/>
      <c r="C2229" s="13" t="s">
        <v>25</v>
      </c>
      <c r="D2229" s="2" t="s">
        <v>41</v>
      </c>
      <c r="E2229" s="2"/>
      <c r="F2229" s="2"/>
      <c r="G2229" s="14"/>
      <c r="H2229" s="2"/>
      <c r="I2229" s="11">
        <v>0</v>
      </c>
      <c r="J2229" s="15" t="s">
        <v>13</v>
      </c>
      <c r="K2229" s="3"/>
    </row>
    <row r="2230" spans="2:11" ht="15.75" x14ac:dyDescent="0.25">
      <c r="B2230" s="2"/>
      <c r="C2230" s="13" t="s">
        <v>26</v>
      </c>
      <c r="D2230" s="2" t="s">
        <v>27</v>
      </c>
      <c r="E2230" s="2"/>
      <c r="F2230" s="2"/>
      <c r="G2230" s="14"/>
      <c r="H2230" s="2"/>
      <c r="I2230" s="11">
        <v>0</v>
      </c>
      <c r="J2230" s="15" t="s">
        <v>13</v>
      </c>
      <c r="K2230" s="3"/>
    </row>
    <row r="2231" spans="2:11" ht="15.75" x14ac:dyDescent="0.25">
      <c r="B2231" s="2"/>
      <c r="C2231" s="13" t="s">
        <v>28</v>
      </c>
      <c r="D2231" s="2" t="s">
        <v>29</v>
      </c>
      <c r="E2231" s="2"/>
      <c r="F2231" s="2"/>
      <c r="G2231" s="14"/>
      <c r="H2231" s="2"/>
      <c r="I2231" s="11">
        <v>0</v>
      </c>
      <c r="J2231" s="15" t="s">
        <v>13</v>
      </c>
      <c r="K2231" s="3"/>
    </row>
    <row r="2232" spans="2:11" ht="15.75" x14ac:dyDescent="0.25">
      <c r="B2232" s="2"/>
      <c r="C2232" s="13" t="s">
        <v>30</v>
      </c>
      <c r="D2232" s="2" t="s">
        <v>31</v>
      </c>
      <c r="E2232" s="2"/>
      <c r="F2232" s="2"/>
      <c r="G2232" s="14"/>
      <c r="H2232" s="2"/>
      <c r="I2232" s="11">
        <v>0</v>
      </c>
      <c r="J2232" s="15" t="s">
        <v>13</v>
      </c>
      <c r="K2232" s="3"/>
    </row>
    <row r="2233" spans="2:11" ht="15.75" x14ac:dyDescent="0.25">
      <c r="B2233" s="2"/>
      <c r="C2233" s="13" t="s">
        <v>32</v>
      </c>
      <c r="D2233" s="2" t="s">
        <v>33</v>
      </c>
      <c r="E2233" s="2"/>
      <c r="F2233" s="2"/>
      <c r="G2233" s="2"/>
      <c r="H2233" s="2"/>
      <c r="I2233" s="16">
        <f>SUM(I2221:I2232)</f>
        <v>6828550</v>
      </c>
      <c r="J2233" s="15" t="s">
        <v>13</v>
      </c>
      <c r="K2233" s="3"/>
    </row>
    <row r="2234" spans="2:11" ht="15.75" x14ac:dyDescent="0.25">
      <c r="B2234" s="2"/>
      <c r="C2234" s="13" t="s">
        <v>34</v>
      </c>
      <c r="D2234" s="2" t="s">
        <v>35</v>
      </c>
      <c r="E2234" s="2"/>
      <c r="F2234" s="2"/>
      <c r="G2234" s="2"/>
      <c r="H2234" s="2"/>
      <c r="I2234" s="17">
        <f>+B2218-I2233</f>
        <v>23171450</v>
      </c>
      <c r="J2234" s="15" t="s">
        <v>13</v>
      </c>
      <c r="K2234" s="3"/>
    </row>
    <row r="2235" spans="2:11" ht="15.75" x14ac:dyDescent="0.25">
      <c r="B2235" s="2"/>
      <c r="C2235" s="2"/>
      <c r="D2235" s="2" t="s">
        <v>295</v>
      </c>
      <c r="E2235" s="2"/>
      <c r="F2235" s="2"/>
      <c r="G2235" s="2"/>
      <c r="H2235" s="2"/>
      <c r="I2235" s="5"/>
      <c r="J2235" s="3"/>
      <c r="K2235" s="3"/>
    </row>
    <row r="2236" spans="2:11" ht="15.75" x14ac:dyDescent="0.25">
      <c r="B2236" s="2"/>
      <c r="C2236" s="2"/>
      <c r="D2236" s="2" t="s">
        <v>296</v>
      </c>
      <c r="E2236" s="2"/>
      <c r="F2236" s="2"/>
      <c r="G2236" s="2"/>
      <c r="H2236" s="2"/>
      <c r="I2236" s="2"/>
      <c r="J2236" s="3"/>
      <c r="K2236" s="3"/>
    </row>
    <row r="2237" spans="2:11" ht="15.75" x14ac:dyDescent="0.25">
      <c r="B2237" s="2"/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 x14ac:dyDescent="0.25">
      <c r="B2238" s="2" t="s">
        <v>36</v>
      </c>
      <c r="C2238" s="2"/>
      <c r="D2238" s="2"/>
      <c r="E2238" s="2"/>
      <c r="F2238" s="2"/>
      <c r="G2238" s="2"/>
      <c r="H2238" s="2"/>
      <c r="I2238" s="2"/>
      <c r="J2238" s="3"/>
      <c r="K2238" s="3"/>
    </row>
    <row r="2239" spans="2:11" ht="15.75" x14ac:dyDescent="0.25">
      <c r="B2239" s="2" t="s">
        <v>37</v>
      </c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 x14ac:dyDescent="0.25">
      <c r="B2240" s="2"/>
      <c r="C2240" s="2"/>
      <c r="D2240" s="2"/>
      <c r="E2240" s="2"/>
      <c r="F2240" s="2"/>
      <c r="G2240" s="2"/>
      <c r="H2240" s="2"/>
      <c r="I2240" s="2"/>
      <c r="J2240" s="3"/>
      <c r="K2240" s="3"/>
    </row>
    <row r="2241" spans="2:11" ht="15.75" x14ac:dyDescent="0.25">
      <c r="B2241" s="2"/>
      <c r="C2241" s="2"/>
      <c r="D2241" s="2"/>
      <c r="E2241" s="2"/>
      <c r="F2241" s="2"/>
      <c r="G2241" s="2"/>
      <c r="H2241" s="2"/>
      <c r="J2241" s="3"/>
      <c r="K2241" s="3"/>
    </row>
    <row r="2242" spans="2:11" ht="15.75" x14ac:dyDescent="0.25">
      <c r="B2242" s="2"/>
      <c r="C2242" s="2"/>
      <c r="D2242" s="2"/>
      <c r="E2242" s="2"/>
      <c r="F2242" s="2"/>
      <c r="G2242" s="2"/>
      <c r="H2242" s="2"/>
      <c r="I2242" s="2"/>
      <c r="J2242" s="3"/>
      <c r="K2242" s="3"/>
    </row>
    <row r="2243" spans="2:11" ht="15.75" x14ac:dyDescent="0.2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 x14ac:dyDescent="0.25">
      <c r="B2244" s="2"/>
      <c r="C2244" s="2"/>
      <c r="D2244" s="2"/>
      <c r="E2244" s="2"/>
      <c r="F2244" s="2"/>
      <c r="G2244" s="2"/>
      <c r="H2244" s="2" t="s">
        <v>297</v>
      </c>
      <c r="I2244" s="2"/>
      <c r="J2244" s="3"/>
      <c r="K2244" s="3"/>
    </row>
    <row r="2245" spans="2:11" ht="15.75" x14ac:dyDescent="0.25">
      <c r="B2245" s="2"/>
      <c r="C2245" s="2"/>
      <c r="D2245" s="2"/>
      <c r="E2245" s="2"/>
      <c r="F2245" s="2"/>
      <c r="G2245" s="2"/>
      <c r="H2245" s="2"/>
      <c r="I2245" s="2"/>
      <c r="J2245" s="3"/>
      <c r="K2245" s="3"/>
    </row>
    <row r="2246" spans="2:11" ht="15.75" x14ac:dyDescent="0.25">
      <c r="B2246" s="2"/>
      <c r="C2246" s="2"/>
      <c r="D2246" s="2"/>
      <c r="E2246" s="2"/>
      <c r="F2246" s="2"/>
      <c r="G2246" s="2"/>
      <c r="H2246" s="2"/>
      <c r="I2246" s="2"/>
      <c r="J2246" s="3"/>
      <c r="K2246" s="3"/>
    </row>
    <row r="2247" spans="2:11" ht="15.75" x14ac:dyDescent="0.25">
      <c r="B2247" s="2"/>
      <c r="C2247" s="2"/>
      <c r="D2247" s="2"/>
      <c r="E2247" s="2"/>
      <c r="F2247" s="2"/>
      <c r="G2247" s="2"/>
      <c r="H2247" s="2"/>
      <c r="I2247" s="2"/>
      <c r="J2247" s="3"/>
      <c r="K2247" s="3"/>
    </row>
    <row r="2248" spans="2:11" ht="15.75" x14ac:dyDescent="0.25">
      <c r="B2248" s="2"/>
      <c r="C2248" s="2"/>
      <c r="D2248" s="2"/>
      <c r="E2248" s="2"/>
      <c r="F2248" s="2"/>
      <c r="G2248" s="2"/>
      <c r="H2248" s="18" t="s">
        <v>38</v>
      </c>
      <c r="I2248" s="2"/>
      <c r="J2248" s="3"/>
      <c r="K2248" s="3"/>
    </row>
    <row r="2249" spans="2:11" ht="15.75" x14ac:dyDescent="0.25">
      <c r="B2249" s="2"/>
      <c r="C2249" s="2"/>
      <c r="D2249" s="2"/>
      <c r="E2249" s="2"/>
      <c r="F2249" s="2"/>
      <c r="G2249" s="2"/>
      <c r="H2249" s="18">
        <v>6000</v>
      </c>
      <c r="I2249" s="2"/>
      <c r="J2249" s="3"/>
      <c r="K2249" s="3"/>
    </row>
    <row r="2250" spans="2:11" ht="15.75" x14ac:dyDescent="0.25">
      <c r="B2250" s="2"/>
      <c r="C2250" s="2"/>
      <c r="D2250" s="2"/>
      <c r="E2250" s="2"/>
      <c r="F2250" s="2"/>
      <c r="G2250" s="2"/>
      <c r="H2250" s="18"/>
      <c r="I2250" s="2"/>
      <c r="J2250" s="3"/>
      <c r="K2250" s="3"/>
    </row>
    <row r="2251" spans="2:11" ht="15.75" x14ac:dyDescent="0.25">
      <c r="B2251" s="2"/>
      <c r="C2251" s="2"/>
      <c r="D2251" s="2"/>
      <c r="E2251" s="2"/>
      <c r="F2251" s="2"/>
      <c r="G2251" s="2"/>
      <c r="H2251" s="2"/>
      <c r="I2251" s="2"/>
      <c r="J2251" s="3"/>
      <c r="K2251" s="3"/>
    </row>
    <row r="2252" spans="2:11" ht="15.75" x14ac:dyDescent="0.25">
      <c r="B2252" s="2"/>
      <c r="C2252" s="2"/>
      <c r="D2252" s="2"/>
      <c r="E2252" s="2"/>
      <c r="F2252" s="2"/>
      <c r="G2252" s="2"/>
      <c r="H2252" s="25" t="s">
        <v>292</v>
      </c>
      <c r="I2252" s="2"/>
      <c r="J2252" s="3"/>
      <c r="K2252" s="3"/>
    </row>
    <row r="2253" spans="2:11" ht="15.75" x14ac:dyDescent="0.25">
      <c r="B2253" s="2"/>
      <c r="C2253" s="2"/>
      <c r="D2253" s="2"/>
      <c r="E2253" s="2"/>
      <c r="F2253" s="2"/>
      <c r="G2253" s="2"/>
      <c r="H2253" s="19" t="s">
        <v>39</v>
      </c>
      <c r="I2253" s="2"/>
      <c r="J2253" s="3"/>
      <c r="K2253" s="3"/>
    </row>
    <row r="2254" spans="2:11" ht="15.75" x14ac:dyDescent="0.25">
      <c r="B2254" s="2"/>
      <c r="C2254" s="2"/>
      <c r="D2254" s="2"/>
      <c r="E2254" s="2"/>
      <c r="F2254" s="2"/>
      <c r="G2254" s="2"/>
      <c r="H2254" s="19"/>
      <c r="I2254" s="2"/>
      <c r="J2254" s="3"/>
      <c r="K2254" s="3"/>
    </row>
    <row r="2255" spans="2:11" ht="15.75" x14ac:dyDescent="0.25">
      <c r="B2255" s="2"/>
      <c r="C2255" s="2"/>
      <c r="D2255" s="2"/>
      <c r="E2255" s="2"/>
      <c r="F2255" s="2"/>
      <c r="G2255" s="2"/>
      <c r="H2255" s="19"/>
      <c r="I2255" s="2"/>
      <c r="J2255" s="3"/>
      <c r="K2255" s="3"/>
    </row>
    <row r="2256" spans="2:11" ht="15.75" x14ac:dyDescent="0.25">
      <c r="B2256" s="19"/>
      <c r="C2256" s="2"/>
      <c r="D2256" s="2"/>
      <c r="E2256" s="2"/>
      <c r="F2256" s="2"/>
      <c r="G2256" s="2"/>
      <c r="H2256" s="2"/>
      <c r="I2256" s="2"/>
      <c r="J2256" s="3"/>
      <c r="K2256" s="3"/>
    </row>
    <row r="2257" spans="2:11" ht="15.75" x14ac:dyDescent="0.25">
      <c r="B2257" s="20" t="s">
        <v>40</v>
      </c>
      <c r="C2257" s="2"/>
      <c r="D2257" s="2"/>
      <c r="E2257" s="2"/>
      <c r="F2257" s="2"/>
      <c r="G2257" s="2"/>
      <c r="H2257" s="2"/>
      <c r="I2257" s="2"/>
      <c r="J2257" s="3"/>
      <c r="K2257" s="3"/>
    </row>
    <row r="2258" spans="2:11" ht="15.75" x14ac:dyDescent="0.25">
      <c r="B2258" s="2" t="s">
        <v>307</v>
      </c>
      <c r="C2258" s="3"/>
      <c r="D2258" s="3"/>
      <c r="E2258" s="3"/>
      <c r="F2258" s="3"/>
      <c r="G2258" s="3"/>
      <c r="H2258" s="3"/>
      <c r="I2258" s="3"/>
      <c r="J2258" s="3"/>
      <c r="K2258" s="3"/>
    </row>
    <row r="2260" spans="2:11" ht="19.5" x14ac:dyDescent="0.3">
      <c r="B2260" s="60" t="s">
        <v>0</v>
      </c>
      <c r="C2260" s="60"/>
      <c r="D2260" s="60"/>
      <c r="E2260" s="60"/>
      <c r="F2260" s="60"/>
      <c r="G2260" s="60"/>
      <c r="H2260" s="60"/>
      <c r="I2260" s="60"/>
      <c r="J2260" s="3"/>
      <c r="K2260" s="3"/>
    </row>
    <row r="2261" spans="2:11" ht="15.75" x14ac:dyDescent="0.25">
      <c r="B2261" s="12"/>
      <c r="C2261" s="12"/>
      <c r="D2261" s="12"/>
      <c r="E2261" s="12"/>
      <c r="F2261" s="12"/>
      <c r="G2261" s="12"/>
      <c r="H2261" s="12"/>
      <c r="I2261" s="12"/>
      <c r="J2261" s="3"/>
      <c r="K2261" s="3"/>
    </row>
    <row r="2262" spans="2:11" ht="15.75" x14ac:dyDescent="0.25">
      <c r="B2262" s="2"/>
      <c r="C2262" s="2"/>
      <c r="D2262" s="2"/>
      <c r="E2262" s="2"/>
      <c r="F2262" s="2"/>
      <c r="G2262" s="2"/>
      <c r="H2262" s="2"/>
      <c r="I2262" s="2"/>
      <c r="J2262" s="3"/>
      <c r="K2262" s="3"/>
    </row>
    <row r="2263" spans="2:11" ht="15.75" x14ac:dyDescent="0.25">
      <c r="B2263" s="2"/>
      <c r="C2263" s="2"/>
      <c r="D2263" s="2"/>
      <c r="E2263" s="2"/>
      <c r="F2263" s="2"/>
      <c r="G2263" s="2"/>
      <c r="H2263" s="2"/>
      <c r="I2263" s="2"/>
      <c r="J2263" s="3"/>
      <c r="K2263" s="3"/>
    </row>
    <row r="2264" spans="2:11" ht="15.75" x14ac:dyDescent="0.25">
      <c r="B2264" s="2" t="s">
        <v>1</v>
      </c>
      <c r="C2264" s="2"/>
      <c r="D2264" s="2"/>
      <c r="E2264" s="2"/>
      <c r="F2264" s="2"/>
      <c r="G2264" s="2"/>
      <c r="H2264" s="2"/>
      <c r="I2264" s="2"/>
      <c r="J2264" s="3"/>
      <c r="K2264" s="3"/>
    </row>
    <row r="2265" spans="2:11" ht="15.75" x14ac:dyDescent="0.25">
      <c r="B2265" s="2"/>
      <c r="C2265" s="2"/>
      <c r="D2265" s="2"/>
      <c r="E2265" s="2"/>
      <c r="F2265" s="2"/>
      <c r="G2265" s="2"/>
      <c r="H2265" s="2"/>
      <c r="I2265" s="2"/>
      <c r="J2265" s="3"/>
      <c r="K2265" s="3"/>
    </row>
    <row r="2266" spans="2:11" ht="15.75" x14ac:dyDescent="0.25">
      <c r="B2266" s="2"/>
      <c r="C2266" s="2"/>
      <c r="D2266" s="2"/>
      <c r="E2266" s="2"/>
      <c r="F2266" s="2"/>
      <c r="G2266" s="2"/>
      <c r="H2266" s="2"/>
      <c r="I2266" s="2"/>
      <c r="J2266" s="3"/>
      <c r="K2266" s="3"/>
    </row>
    <row r="2267" spans="2:11" ht="15.75" x14ac:dyDescent="0.25">
      <c r="B2267" s="2"/>
      <c r="C2267" s="2" t="s">
        <v>2</v>
      </c>
      <c r="D2267" s="2" t="s">
        <v>3</v>
      </c>
      <c r="E2267" s="24" t="s">
        <v>298</v>
      </c>
      <c r="F2267" s="29"/>
      <c r="G2267" s="2"/>
      <c r="H2267" s="2"/>
      <c r="I2267" s="2"/>
      <c r="J2267" s="3"/>
      <c r="K2267" s="3"/>
    </row>
    <row r="2268" spans="2:11" ht="15.75" x14ac:dyDescent="0.25">
      <c r="B2268" s="2"/>
      <c r="C2268" s="2" t="s">
        <v>4</v>
      </c>
      <c r="D2268" s="2" t="s">
        <v>3</v>
      </c>
      <c r="E2268" s="1" t="s">
        <v>299</v>
      </c>
      <c r="F2268" s="5"/>
      <c r="G2268" s="2"/>
      <c r="H2268" s="2"/>
      <c r="I2268" s="2"/>
      <c r="J2268" s="3"/>
      <c r="K2268" s="3"/>
    </row>
    <row r="2269" spans="2:11" ht="15.75" x14ac:dyDescent="0.25">
      <c r="B2269" s="2"/>
      <c r="C2269" s="22" t="s">
        <v>42</v>
      </c>
      <c r="D2269" s="22" t="s">
        <v>3</v>
      </c>
      <c r="E2269" s="23" t="s">
        <v>300</v>
      </c>
      <c r="F2269" s="21"/>
      <c r="G2269" s="2"/>
      <c r="H2269" s="2"/>
      <c r="I2269" s="2"/>
      <c r="J2269" s="3"/>
      <c r="K2269" s="3"/>
    </row>
    <row r="2270" spans="2:11" ht="15.75" x14ac:dyDescent="0.25">
      <c r="B2270" s="2"/>
      <c r="C2270" s="2"/>
      <c r="D2270" s="2"/>
      <c r="E2270" s="1"/>
      <c r="F2270" s="2"/>
      <c r="G2270" s="2"/>
      <c r="H2270" s="2"/>
      <c r="I2270" s="2"/>
      <c r="J2270" s="3"/>
      <c r="K2270" s="3"/>
    </row>
    <row r="2271" spans="2:11" ht="15.75" x14ac:dyDescent="0.25">
      <c r="B2271" s="6" t="s">
        <v>5</v>
      </c>
      <c r="C2271" s="6"/>
      <c r="D2271" s="6"/>
      <c r="E2271" s="6"/>
      <c r="F2271" s="6"/>
      <c r="G2271" s="6"/>
      <c r="H2271" s="6"/>
      <c r="I2271" s="6"/>
      <c r="J2271" s="3"/>
      <c r="K2271" s="3"/>
    </row>
    <row r="2272" spans="2:11" ht="15.75" x14ac:dyDescent="0.25">
      <c r="B2272" s="7">
        <f>30000000</f>
        <v>30000000</v>
      </c>
      <c r="C2272" s="2" t="s">
        <v>6</v>
      </c>
      <c r="D2272" s="2"/>
      <c r="E2272" s="2"/>
      <c r="F2272" s="8">
        <f>(B2272/H2272)+(B2272*1.2%)</f>
        <v>1193333.3333333335</v>
      </c>
      <c r="G2272" s="4" t="s">
        <v>7</v>
      </c>
      <c r="H2272" s="2">
        <v>36</v>
      </c>
      <c r="I2272" s="2" t="s">
        <v>8</v>
      </c>
      <c r="J2272" s="3"/>
      <c r="K2272" s="3"/>
    </row>
    <row r="2273" spans="2:11" ht="15.75" x14ac:dyDescent="0.25">
      <c r="B2273" s="6" t="s">
        <v>9</v>
      </c>
      <c r="C2273" s="6"/>
      <c r="D2273" s="6"/>
      <c r="E2273" s="6"/>
      <c r="F2273" s="9"/>
      <c r="G2273" s="6"/>
      <c r="H2273" s="6"/>
      <c r="I2273" s="6"/>
      <c r="J2273" s="3"/>
      <c r="K2273" s="3"/>
    </row>
    <row r="2274" spans="2:11" ht="15.75" x14ac:dyDescent="0.25">
      <c r="B2274" s="2"/>
      <c r="C2274" s="2"/>
      <c r="D2274" s="2"/>
      <c r="E2274" s="2"/>
      <c r="F2274" s="2"/>
      <c r="G2274" s="2"/>
      <c r="H2274" s="2"/>
      <c r="I2274" s="2"/>
      <c r="J2274" s="3"/>
      <c r="K2274" s="10" t="s">
        <v>10</v>
      </c>
    </row>
    <row r="2275" spans="2:11" ht="15.75" x14ac:dyDescent="0.25">
      <c r="B2275" s="2"/>
      <c r="C2275" s="13" t="s">
        <v>11</v>
      </c>
      <c r="D2275" s="2" t="s">
        <v>12</v>
      </c>
      <c r="E2275" s="2"/>
      <c r="F2275" s="2"/>
      <c r="G2275" s="2"/>
      <c r="H2275" s="2"/>
      <c r="I2275" s="14">
        <f>18324000</f>
        <v>18324000</v>
      </c>
      <c r="J2275" s="15" t="s">
        <v>13</v>
      </c>
      <c r="K2275" s="3"/>
    </row>
    <row r="2276" spans="2:11" ht="15.75" x14ac:dyDescent="0.25">
      <c r="B2276" s="2"/>
      <c r="C2276" s="13" t="s">
        <v>14</v>
      </c>
      <c r="D2276" s="2" t="s">
        <v>145</v>
      </c>
      <c r="E2276" s="2"/>
      <c r="F2276" s="2"/>
      <c r="G2276" s="2"/>
      <c r="H2276" s="2"/>
      <c r="I2276" s="14">
        <v>0</v>
      </c>
      <c r="J2276" s="15" t="s">
        <v>13</v>
      </c>
      <c r="K2276" s="3"/>
    </row>
    <row r="2277" spans="2:11" ht="15.75" x14ac:dyDescent="0.25">
      <c r="B2277" s="2"/>
      <c r="C2277" s="13" t="s">
        <v>15</v>
      </c>
      <c r="D2277" s="2" t="s">
        <v>60</v>
      </c>
      <c r="E2277" s="2"/>
      <c r="F2277" s="2"/>
      <c r="G2277" s="2"/>
      <c r="H2277" s="2"/>
      <c r="I2277" s="14">
        <v>0</v>
      </c>
      <c r="J2277" s="15" t="s">
        <v>13</v>
      </c>
      <c r="K2277" s="3"/>
    </row>
    <row r="2278" spans="2:11" ht="15.75" x14ac:dyDescent="0.25">
      <c r="B2278" s="2"/>
      <c r="C2278" s="13" t="s">
        <v>17</v>
      </c>
      <c r="D2278" s="2" t="s">
        <v>144</v>
      </c>
      <c r="E2278" s="2"/>
      <c r="F2278" s="2"/>
      <c r="G2278" s="2"/>
      <c r="H2278" s="2"/>
      <c r="I2278" s="14">
        <v>0</v>
      </c>
      <c r="J2278" s="15" t="s">
        <v>13</v>
      </c>
      <c r="K2278" s="3"/>
    </row>
    <row r="2279" spans="2:11" ht="15.75" x14ac:dyDescent="0.25">
      <c r="B2279" s="2"/>
      <c r="C2279" s="13" t="s">
        <v>18</v>
      </c>
      <c r="D2279" s="2" t="s">
        <v>143</v>
      </c>
      <c r="E2279" s="2"/>
      <c r="F2279" s="2"/>
      <c r="G2279" s="2"/>
      <c r="H2279" s="2"/>
      <c r="I2279" s="14">
        <v>0</v>
      </c>
      <c r="J2279" s="15" t="s">
        <v>13</v>
      </c>
      <c r="K2279" s="3"/>
    </row>
    <row r="2280" spans="2:11" ht="15.75" x14ac:dyDescent="0.25">
      <c r="B2280" s="2"/>
      <c r="C2280" s="13" t="s">
        <v>19</v>
      </c>
      <c r="D2280" s="2" t="s">
        <v>142</v>
      </c>
      <c r="E2280" s="2"/>
      <c r="F2280" s="2"/>
      <c r="G2280" s="2"/>
      <c r="H2280" s="2"/>
      <c r="I2280" s="14">
        <v>0</v>
      </c>
      <c r="J2280" s="15" t="s">
        <v>13</v>
      </c>
      <c r="K2280" s="3"/>
    </row>
    <row r="2281" spans="2:11" ht="15.75" x14ac:dyDescent="0.25">
      <c r="B2281" s="2"/>
      <c r="C2281" s="13" t="s">
        <v>20</v>
      </c>
      <c r="D2281" s="2" t="s">
        <v>21</v>
      </c>
      <c r="E2281" s="2"/>
      <c r="F2281" s="2"/>
      <c r="G2281" s="14">
        <f>SUM(I2275:I2277)</f>
        <v>18324000</v>
      </c>
      <c r="H2281" s="2" t="s">
        <v>22</v>
      </c>
      <c r="I2281" s="11">
        <v>458100</v>
      </c>
      <c r="J2281" s="15" t="s">
        <v>13</v>
      </c>
      <c r="K2281" s="3"/>
    </row>
    <row r="2282" spans="2:11" ht="15.75" x14ac:dyDescent="0.25">
      <c r="B2282" s="2"/>
      <c r="C2282" s="13" t="s">
        <v>23</v>
      </c>
      <c r="D2282" s="2" t="s">
        <v>24</v>
      </c>
      <c r="E2282" s="2"/>
      <c r="F2282" s="2"/>
      <c r="G2282" s="14"/>
      <c r="H2282" s="2"/>
      <c r="I2282" s="11">
        <v>197005</v>
      </c>
      <c r="J2282" s="15" t="s">
        <v>13</v>
      </c>
    </row>
    <row r="2283" spans="2:11" ht="15.75" x14ac:dyDescent="0.25">
      <c r="B2283" s="2"/>
      <c r="C2283" s="13" t="s">
        <v>25</v>
      </c>
      <c r="D2283" s="2" t="s">
        <v>41</v>
      </c>
      <c r="E2283" s="2"/>
      <c r="F2283" s="2"/>
      <c r="G2283" s="14"/>
      <c r="H2283" s="2"/>
      <c r="I2283" s="11">
        <v>0</v>
      </c>
      <c r="J2283" s="15" t="s">
        <v>13</v>
      </c>
      <c r="K2283" s="3"/>
    </row>
    <row r="2284" spans="2:11" ht="15.75" x14ac:dyDescent="0.25">
      <c r="B2284" s="2"/>
      <c r="C2284" s="13" t="s">
        <v>26</v>
      </c>
      <c r="D2284" s="2" t="s">
        <v>27</v>
      </c>
      <c r="E2284" s="2"/>
      <c r="F2284" s="2"/>
      <c r="G2284" s="14"/>
      <c r="H2284" s="2"/>
      <c r="I2284" s="11">
        <v>0</v>
      </c>
      <c r="J2284" s="15" t="s">
        <v>13</v>
      </c>
      <c r="K2284" s="3"/>
    </row>
    <row r="2285" spans="2:11" ht="15.75" x14ac:dyDescent="0.25">
      <c r="B2285" s="2"/>
      <c r="C2285" s="13" t="s">
        <v>28</v>
      </c>
      <c r="D2285" s="2" t="s">
        <v>29</v>
      </c>
      <c r="E2285" s="2"/>
      <c r="F2285" s="2"/>
      <c r="G2285" s="14"/>
      <c r="H2285" s="2"/>
      <c r="I2285" s="11">
        <v>0</v>
      </c>
      <c r="J2285" s="15" t="s">
        <v>13</v>
      </c>
      <c r="K2285" s="3"/>
    </row>
    <row r="2286" spans="2:11" ht="15.75" x14ac:dyDescent="0.25">
      <c r="B2286" s="2"/>
      <c r="C2286" s="13" t="s">
        <v>30</v>
      </c>
      <c r="D2286" s="2" t="s">
        <v>31</v>
      </c>
      <c r="E2286" s="2"/>
      <c r="F2286" s="2"/>
      <c r="G2286" s="14"/>
      <c r="H2286" s="2"/>
      <c r="I2286" s="11">
        <v>0</v>
      </c>
      <c r="J2286" s="15" t="s">
        <v>13</v>
      </c>
      <c r="K2286" s="3"/>
    </row>
    <row r="2287" spans="2:11" ht="15.75" x14ac:dyDescent="0.25">
      <c r="B2287" s="2"/>
      <c r="C2287" s="13" t="s">
        <v>32</v>
      </c>
      <c r="D2287" s="2" t="s">
        <v>33</v>
      </c>
      <c r="E2287" s="2"/>
      <c r="F2287" s="2"/>
      <c r="G2287" s="2"/>
      <c r="H2287" s="2"/>
      <c r="I2287" s="16">
        <f>SUM(I2275:I2286)</f>
        <v>18979105</v>
      </c>
      <c r="J2287" s="15" t="s">
        <v>13</v>
      </c>
      <c r="K2287" s="3"/>
    </row>
    <row r="2288" spans="2:11" ht="15.75" x14ac:dyDescent="0.25">
      <c r="B2288" s="2"/>
      <c r="C2288" s="13" t="s">
        <v>34</v>
      </c>
      <c r="D2288" s="2" t="s">
        <v>35</v>
      </c>
      <c r="E2288" s="2"/>
      <c r="F2288" s="2"/>
      <c r="G2288" s="2"/>
      <c r="H2288" s="2"/>
      <c r="I2288" s="17">
        <f>+B2272-I2287</f>
        <v>11020895</v>
      </c>
      <c r="J2288" s="15" t="s">
        <v>13</v>
      </c>
      <c r="K2288" s="3"/>
    </row>
    <row r="2289" spans="2:11" ht="15.75" x14ac:dyDescent="0.25">
      <c r="B2289" s="2"/>
      <c r="C2289" s="2"/>
      <c r="D2289" s="2" t="s">
        <v>61</v>
      </c>
      <c r="E2289" s="2"/>
      <c r="F2289" s="2"/>
      <c r="G2289" s="2"/>
      <c r="H2289" s="2"/>
      <c r="I2289" s="5"/>
      <c r="J2289" s="3"/>
      <c r="K2289" s="3"/>
    </row>
    <row r="2290" spans="2:11" ht="15.75" x14ac:dyDescent="0.25">
      <c r="B2290" s="2"/>
      <c r="C2290" s="2"/>
      <c r="D2290" s="2" t="s">
        <v>301</v>
      </c>
      <c r="E2290" s="2"/>
      <c r="F2290" s="2"/>
      <c r="G2290" s="2"/>
      <c r="H2290" s="2"/>
      <c r="I2290" s="2"/>
      <c r="J2290" s="3"/>
      <c r="K2290" s="3"/>
    </row>
    <row r="2291" spans="2:11" ht="15.75" x14ac:dyDescent="0.25">
      <c r="B2291" s="2"/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 x14ac:dyDescent="0.25">
      <c r="B2292" s="2" t="s">
        <v>36</v>
      </c>
      <c r="C2292" s="2"/>
      <c r="D2292" s="2"/>
      <c r="E2292" s="2"/>
      <c r="F2292" s="2"/>
      <c r="G2292" s="2"/>
      <c r="H2292" s="2"/>
      <c r="I2292" s="2"/>
      <c r="J2292" s="3"/>
      <c r="K2292" s="3"/>
    </row>
    <row r="2293" spans="2:11" ht="15.75" x14ac:dyDescent="0.25">
      <c r="B2293" s="2" t="s">
        <v>37</v>
      </c>
      <c r="C2293" s="2"/>
      <c r="D2293" s="2"/>
      <c r="E2293" s="2"/>
      <c r="F2293" s="2"/>
      <c r="G2293" s="2"/>
      <c r="H2293" s="2"/>
      <c r="I2293" s="2"/>
      <c r="J2293" s="3"/>
      <c r="K2293" s="3"/>
    </row>
    <row r="2294" spans="2:11" ht="15.75" x14ac:dyDescent="0.25">
      <c r="B2294" s="2"/>
      <c r="C2294" s="2"/>
      <c r="D2294" s="2"/>
      <c r="E2294" s="2"/>
      <c r="F2294" s="2"/>
      <c r="G2294" s="2"/>
      <c r="H2294" s="2"/>
      <c r="I2294" s="2"/>
      <c r="J2294" s="3"/>
      <c r="K2294" s="3"/>
    </row>
    <row r="2295" spans="2:11" ht="15.75" x14ac:dyDescent="0.25">
      <c r="B2295" s="2"/>
      <c r="C2295" s="2"/>
      <c r="D2295" s="2"/>
      <c r="E2295" s="2"/>
      <c r="F2295" s="2"/>
      <c r="G2295" s="2"/>
      <c r="H2295" s="2"/>
      <c r="J2295" s="3"/>
      <c r="K2295" s="3"/>
    </row>
    <row r="2296" spans="2:11" ht="15.75" x14ac:dyDescent="0.25">
      <c r="B2296" s="2"/>
      <c r="C2296" s="2"/>
      <c r="D2296" s="2"/>
      <c r="E2296" s="2"/>
      <c r="F2296" s="2"/>
      <c r="G2296" s="2"/>
      <c r="H2296" s="2"/>
      <c r="I2296" s="2"/>
      <c r="J2296" s="3"/>
      <c r="K2296" s="3"/>
    </row>
    <row r="2297" spans="2:11" ht="15.75" x14ac:dyDescent="0.25">
      <c r="B2297" s="2"/>
      <c r="C2297" s="2"/>
      <c r="D2297" s="2"/>
      <c r="E2297" s="2"/>
      <c r="F2297" s="2"/>
      <c r="G2297" s="2"/>
      <c r="H2297" s="2"/>
      <c r="I2297" s="2"/>
      <c r="J2297" s="3"/>
      <c r="K2297" s="3"/>
    </row>
    <row r="2298" spans="2:11" ht="15.75" x14ac:dyDescent="0.25">
      <c r="B2298" s="2"/>
      <c r="C2298" s="2"/>
      <c r="D2298" s="2"/>
      <c r="E2298" s="2"/>
      <c r="F2298" s="2"/>
      <c r="G2298" s="2"/>
      <c r="H2298" s="2" t="s">
        <v>297</v>
      </c>
      <c r="I2298" s="2"/>
      <c r="J2298" s="3"/>
      <c r="K2298" s="3"/>
    </row>
    <row r="2299" spans="2:11" ht="15.75" x14ac:dyDescent="0.25">
      <c r="B2299" s="2"/>
      <c r="C2299" s="2"/>
      <c r="D2299" s="2"/>
      <c r="E2299" s="2"/>
      <c r="F2299" s="2"/>
      <c r="G2299" s="2"/>
      <c r="H2299" s="2"/>
      <c r="I2299" s="2"/>
      <c r="J2299" s="3"/>
      <c r="K2299" s="3"/>
    </row>
    <row r="2300" spans="2:11" ht="15.75" x14ac:dyDescent="0.25">
      <c r="B2300" s="2"/>
      <c r="C2300" s="2"/>
      <c r="D2300" s="2"/>
      <c r="E2300" s="2"/>
      <c r="F2300" s="2"/>
      <c r="G2300" s="2"/>
      <c r="H2300" s="2"/>
      <c r="I2300" s="2"/>
      <c r="J2300" s="3"/>
      <c r="K2300" s="3"/>
    </row>
    <row r="2301" spans="2:11" ht="15.75" x14ac:dyDescent="0.25">
      <c r="B2301" s="2"/>
      <c r="C2301" s="2"/>
      <c r="D2301" s="2"/>
      <c r="E2301" s="2"/>
      <c r="F2301" s="2"/>
      <c r="G2301" s="2"/>
      <c r="H2301" s="2"/>
      <c r="I2301" s="2"/>
      <c r="J2301" s="3"/>
      <c r="K2301" s="3"/>
    </row>
    <row r="2302" spans="2:11" ht="15.75" x14ac:dyDescent="0.25">
      <c r="B2302" s="2"/>
      <c r="C2302" s="2"/>
      <c r="D2302" s="2"/>
      <c r="E2302" s="2"/>
      <c r="F2302" s="2"/>
      <c r="G2302" s="2"/>
      <c r="H2302" s="18" t="s">
        <v>38</v>
      </c>
      <c r="I2302" s="2"/>
      <c r="J2302" s="3"/>
      <c r="K2302" s="3"/>
    </row>
    <row r="2303" spans="2:11" ht="15.75" x14ac:dyDescent="0.25">
      <c r="B2303" s="2"/>
      <c r="C2303" s="2"/>
      <c r="D2303" s="2"/>
      <c r="E2303" s="2"/>
      <c r="F2303" s="2"/>
      <c r="G2303" s="2"/>
      <c r="H2303" s="18">
        <v>6000</v>
      </c>
      <c r="I2303" s="2"/>
      <c r="J2303" s="3"/>
      <c r="K2303" s="3"/>
    </row>
    <row r="2304" spans="2:11" ht="15.75" x14ac:dyDescent="0.25">
      <c r="B2304" s="2"/>
      <c r="C2304" s="2"/>
      <c r="D2304" s="2"/>
      <c r="E2304" s="2"/>
      <c r="F2304" s="2"/>
      <c r="G2304" s="2"/>
      <c r="H2304" s="18"/>
      <c r="I2304" s="2"/>
      <c r="J2304" s="3"/>
      <c r="K2304" s="3"/>
    </row>
    <row r="2305" spans="2:11" ht="15.75" x14ac:dyDescent="0.25">
      <c r="B2305" s="2"/>
      <c r="C2305" s="2"/>
      <c r="D2305" s="2"/>
      <c r="E2305" s="2"/>
      <c r="F2305" s="2"/>
      <c r="G2305" s="2"/>
      <c r="H2305" s="2"/>
      <c r="I2305" s="2"/>
      <c r="J2305" s="3"/>
      <c r="K2305" s="3"/>
    </row>
    <row r="2306" spans="2:11" ht="15.75" x14ac:dyDescent="0.25">
      <c r="B2306" s="2"/>
      <c r="C2306" s="2"/>
      <c r="D2306" s="2"/>
      <c r="E2306" s="2"/>
      <c r="F2306" s="2"/>
      <c r="G2306" s="2"/>
      <c r="H2306" s="25" t="s">
        <v>298</v>
      </c>
      <c r="I2306" s="2"/>
      <c r="J2306" s="3"/>
      <c r="K2306" s="3"/>
    </row>
    <row r="2307" spans="2:11" ht="15.75" x14ac:dyDescent="0.25">
      <c r="B2307" s="2"/>
      <c r="C2307" s="2"/>
      <c r="D2307" s="2"/>
      <c r="E2307" s="2"/>
      <c r="F2307" s="2"/>
      <c r="G2307" s="2"/>
      <c r="H2307" s="19" t="s">
        <v>39</v>
      </c>
      <c r="I2307" s="2"/>
      <c r="J2307" s="3"/>
      <c r="K2307" s="3"/>
    </row>
    <row r="2308" spans="2:11" ht="15.75" x14ac:dyDescent="0.25">
      <c r="B2308" s="2"/>
      <c r="C2308" s="2"/>
      <c r="D2308" s="2"/>
      <c r="E2308" s="2"/>
      <c r="F2308" s="2"/>
      <c r="G2308" s="2"/>
      <c r="H2308" s="19"/>
      <c r="I2308" s="2"/>
      <c r="J2308" s="3"/>
      <c r="K2308" s="3"/>
    </row>
    <row r="2309" spans="2:11" ht="15.75" x14ac:dyDescent="0.25">
      <c r="B2309" s="2"/>
      <c r="C2309" s="2"/>
      <c r="D2309" s="2"/>
      <c r="E2309" s="2"/>
      <c r="F2309" s="2"/>
      <c r="G2309" s="2"/>
      <c r="H2309" s="19"/>
      <c r="I2309" s="2"/>
      <c r="J2309" s="3"/>
      <c r="K2309" s="3"/>
    </row>
    <row r="2310" spans="2:11" ht="15.75" x14ac:dyDescent="0.25">
      <c r="B2310" s="19"/>
      <c r="C2310" s="2"/>
      <c r="D2310" s="2"/>
      <c r="E2310" s="2"/>
      <c r="F2310" s="2"/>
      <c r="G2310" s="2"/>
      <c r="H2310" s="2"/>
      <c r="I2310" s="2"/>
      <c r="J2310" s="3"/>
      <c r="K2310" s="3"/>
    </row>
    <row r="2311" spans="2:11" ht="15.75" x14ac:dyDescent="0.25">
      <c r="B2311" s="20" t="s">
        <v>40</v>
      </c>
      <c r="C2311" s="2"/>
      <c r="D2311" s="2"/>
      <c r="E2311" s="2"/>
      <c r="F2311" s="2"/>
      <c r="G2311" s="2"/>
      <c r="H2311" s="2"/>
      <c r="I2311" s="2"/>
      <c r="J2311" s="3"/>
      <c r="K2311" s="3"/>
    </row>
    <row r="2312" spans="2:11" ht="15.75" x14ac:dyDescent="0.25">
      <c r="B2312" s="2" t="s">
        <v>121</v>
      </c>
      <c r="C2312" s="3"/>
      <c r="D2312" s="3"/>
      <c r="E2312" s="3"/>
      <c r="F2312" s="3"/>
      <c r="G2312" s="3"/>
      <c r="H2312" s="3"/>
      <c r="I2312" s="3"/>
      <c r="J2312" s="3"/>
      <c r="K2312" s="3"/>
    </row>
    <row r="2314" spans="2:11" ht="19.5" x14ac:dyDescent="0.3">
      <c r="B2314" s="60" t="s">
        <v>0</v>
      </c>
      <c r="C2314" s="60"/>
      <c r="D2314" s="60"/>
      <c r="E2314" s="60"/>
      <c r="F2314" s="60"/>
      <c r="G2314" s="60"/>
      <c r="H2314" s="60"/>
      <c r="I2314" s="60"/>
      <c r="J2314" s="3"/>
      <c r="K2314" s="3"/>
    </row>
    <row r="2315" spans="2:11" ht="15.75" x14ac:dyDescent="0.25">
      <c r="B2315" s="12"/>
      <c r="C2315" s="12"/>
      <c r="D2315" s="12"/>
      <c r="E2315" s="12"/>
      <c r="F2315" s="12"/>
      <c r="G2315" s="12"/>
      <c r="H2315" s="12"/>
      <c r="I2315" s="12"/>
      <c r="J2315" s="3"/>
      <c r="K2315" s="3"/>
    </row>
    <row r="2316" spans="2:11" ht="15.75" x14ac:dyDescent="0.25">
      <c r="B2316" s="2"/>
      <c r="C2316" s="2"/>
      <c r="D2316" s="2"/>
      <c r="E2316" s="2"/>
      <c r="F2316" s="2"/>
      <c r="G2316" s="2"/>
      <c r="H2316" s="2"/>
      <c r="I2316" s="2"/>
      <c r="J2316" s="3"/>
      <c r="K2316" s="3"/>
    </row>
    <row r="2317" spans="2:11" ht="15.75" x14ac:dyDescent="0.25">
      <c r="B2317" s="2"/>
      <c r="C2317" s="2"/>
      <c r="D2317" s="2"/>
      <c r="E2317" s="2"/>
      <c r="F2317" s="2"/>
      <c r="G2317" s="2"/>
      <c r="H2317" s="2"/>
      <c r="I2317" s="2"/>
      <c r="J2317" s="3"/>
      <c r="K2317" s="3"/>
    </row>
    <row r="2318" spans="2:11" ht="15.75" x14ac:dyDescent="0.25">
      <c r="B2318" s="2" t="s">
        <v>1</v>
      </c>
      <c r="C2318" s="2"/>
      <c r="D2318" s="2"/>
      <c r="E2318" s="2"/>
      <c r="F2318" s="2"/>
      <c r="G2318" s="2"/>
      <c r="H2318" s="2"/>
      <c r="I2318" s="2"/>
      <c r="J2318" s="3"/>
      <c r="K2318" s="3"/>
    </row>
    <row r="2319" spans="2:11" ht="15.75" x14ac:dyDescent="0.25">
      <c r="B2319" s="2"/>
      <c r="C2319" s="2"/>
      <c r="D2319" s="2"/>
      <c r="E2319" s="2"/>
      <c r="F2319" s="2"/>
      <c r="G2319" s="2"/>
      <c r="H2319" s="2"/>
      <c r="I2319" s="2"/>
      <c r="J2319" s="3"/>
      <c r="K2319" s="3"/>
    </row>
    <row r="2320" spans="2:11" ht="15.75" x14ac:dyDescent="0.25">
      <c r="B2320" s="2"/>
      <c r="C2320" s="2"/>
      <c r="D2320" s="2"/>
      <c r="E2320" s="2"/>
      <c r="F2320" s="2"/>
      <c r="G2320" s="2"/>
      <c r="H2320" s="2"/>
      <c r="I2320" s="2"/>
      <c r="J2320" s="3"/>
      <c r="K2320" s="3"/>
    </row>
    <row r="2321" spans="2:11" ht="15.75" x14ac:dyDescent="0.25">
      <c r="B2321" s="2"/>
      <c r="C2321" s="2" t="s">
        <v>2</v>
      </c>
      <c r="D2321" s="2" t="s">
        <v>3</v>
      </c>
      <c r="E2321" s="24" t="s">
        <v>302</v>
      </c>
      <c r="F2321" s="29"/>
      <c r="G2321" s="2"/>
      <c r="H2321" s="2"/>
      <c r="I2321" s="2"/>
      <c r="J2321" s="3"/>
      <c r="K2321" s="3"/>
    </row>
    <row r="2322" spans="2:11" ht="15.75" x14ac:dyDescent="0.25">
      <c r="B2322" s="2"/>
      <c r="C2322" s="2" t="s">
        <v>4</v>
      </c>
      <c r="D2322" s="2" t="s">
        <v>3</v>
      </c>
      <c r="E2322" s="1" t="s">
        <v>303</v>
      </c>
      <c r="F2322" s="5"/>
      <c r="G2322" s="2"/>
      <c r="H2322" s="2"/>
      <c r="I2322" s="2"/>
      <c r="J2322" s="3"/>
      <c r="K2322" s="3"/>
    </row>
    <row r="2323" spans="2:11" ht="15.75" x14ac:dyDescent="0.25">
      <c r="B2323" s="2"/>
      <c r="C2323" s="22" t="s">
        <v>42</v>
      </c>
      <c r="D2323" s="22" t="s">
        <v>3</v>
      </c>
      <c r="E2323" s="23" t="s">
        <v>304</v>
      </c>
      <c r="F2323" s="21"/>
      <c r="G2323" s="2"/>
      <c r="H2323" s="2"/>
      <c r="I2323" s="2"/>
      <c r="J2323" s="3"/>
      <c r="K2323" s="3"/>
    </row>
    <row r="2324" spans="2:11" ht="15.75" x14ac:dyDescent="0.25">
      <c r="B2324" s="2"/>
      <c r="C2324" s="2"/>
      <c r="D2324" s="2"/>
      <c r="E2324" s="1"/>
      <c r="F2324" s="2"/>
      <c r="G2324" s="2"/>
      <c r="H2324" s="2"/>
      <c r="I2324" s="2"/>
      <c r="J2324" s="3"/>
      <c r="K2324" s="3"/>
    </row>
    <row r="2325" spans="2:11" ht="15.75" x14ac:dyDescent="0.25">
      <c r="B2325" s="6" t="s">
        <v>5</v>
      </c>
      <c r="C2325" s="6"/>
      <c r="D2325" s="6"/>
      <c r="E2325" s="6"/>
      <c r="F2325" s="6"/>
      <c r="G2325" s="6"/>
      <c r="H2325" s="6"/>
      <c r="I2325" s="6"/>
      <c r="J2325" s="3"/>
      <c r="K2325" s="3"/>
    </row>
    <row r="2326" spans="2:11" ht="15.75" x14ac:dyDescent="0.25">
      <c r="B2326" s="7">
        <f>30000000</f>
        <v>30000000</v>
      </c>
      <c r="C2326" s="2" t="s">
        <v>6</v>
      </c>
      <c r="D2326" s="2"/>
      <c r="E2326" s="2"/>
      <c r="F2326" s="8">
        <f>(B2326/H2326)+(B2326*1.2%)</f>
        <v>1193333.3333333335</v>
      </c>
      <c r="G2326" s="4" t="s">
        <v>7</v>
      </c>
      <c r="H2326" s="2">
        <v>36</v>
      </c>
      <c r="I2326" s="2" t="s">
        <v>8</v>
      </c>
      <c r="J2326" s="3"/>
      <c r="K2326" s="3"/>
    </row>
    <row r="2327" spans="2:11" ht="15.75" x14ac:dyDescent="0.25">
      <c r="B2327" s="6" t="s">
        <v>9</v>
      </c>
      <c r="C2327" s="6"/>
      <c r="D2327" s="6"/>
      <c r="E2327" s="6"/>
      <c r="F2327" s="9"/>
      <c r="G2327" s="6"/>
      <c r="H2327" s="6"/>
      <c r="I2327" s="6"/>
      <c r="J2327" s="3"/>
      <c r="K2327" s="3"/>
    </row>
    <row r="2328" spans="2:11" ht="15.75" x14ac:dyDescent="0.25">
      <c r="B2328" s="2"/>
      <c r="C2328" s="2"/>
      <c r="D2328" s="2"/>
      <c r="E2328" s="2"/>
      <c r="F2328" s="2"/>
      <c r="G2328" s="2"/>
      <c r="H2328" s="2"/>
      <c r="I2328" s="2"/>
      <c r="J2328" s="3"/>
      <c r="K2328" s="10" t="s">
        <v>10</v>
      </c>
    </row>
    <row r="2329" spans="2:11" ht="15.75" x14ac:dyDescent="0.25">
      <c r="B2329" s="2"/>
      <c r="C2329" s="13" t="s">
        <v>11</v>
      </c>
      <c r="D2329" s="2" t="s">
        <v>12</v>
      </c>
      <c r="E2329" s="2"/>
      <c r="F2329" s="2"/>
      <c r="G2329" s="2"/>
      <c r="H2329" s="2"/>
      <c r="I2329" s="14">
        <f>18324000</f>
        <v>18324000</v>
      </c>
      <c r="J2329" s="15" t="s">
        <v>13</v>
      </c>
      <c r="K2329" s="3"/>
    </row>
    <row r="2330" spans="2:11" ht="15.75" x14ac:dyDescent="0.25">
      <c r="B2330" s="2"/>
      <c r="C2330" s="13" t="s">
        <v>14</v>
      </c>
      <c r="D2330" s="2" t="s">
        <v>145</v>
      </c>
      <c r="E2330" s="2"/>
      <c r="F2330" s="2"/>
      <c r="G2330" s="2"/>
      <c r="H2330" s="2"/>
      <c r="I2330" s="14">
        <v>0</v>
      </c>
      <c r="J2330" s="15" t="s">
        <v>13</v>
      </c>
      <c r="K2330" s="3"/>
    </row>
    <row r="2331" spans="2:11" ht="15.75" x14ac:dyDescent="0.25">
      <c r="B2331" s="2"/>
      <c r="C2331" s="13" t="s">
        <v>15</v>
      </c>
      <c r="D2331" s="2" t="s">
        <v>60</v>
      </c>
      <c r="E2331" s="2"/>
      <c r="F2331" s="2"/>
      <c r="G2331" s="2"/>
      <c r="H2331" s="2"/>
      <c r="I2331" s="14">
        <v>0</v>
      </c>
      <c r="J2331" s="15" t="s">
        <v>13</v>
      </c>
      <c r="K2331" s="3"/>
    </row>
    <row r="2332" spans="2:11" ht="15.75" x14ac:dyDescent="0.25">
      <c r="B2332" s="2"/>
      <c r="C2332" s="13" t="s">
        <v>17</v>
      </c>
      <c r="D2332" s="2" t="s">
        <v>144</v>
      </c>
      <c r="E2332" s="2"/>
      <c r="F2332" s="2"/>
      <c r="G2332" s="2"/>
      <c r="H2332" s="2"/>
      <c r="I2332" s="14">
        <v>0</v>
      </c>
      <c r="J2332" s="15" t="s">
        <v>13</v>
      </c>
      <c r="K2332" s="3"/>
    </row>
    <row r="2333" spans="2:11" ht="15.75" x14ac:dyDescent="0.25">
      <c r="B2333" s="2"/>
      <c r="C2333" s="13" t="s">
        <v>18</v>
      </c>
      <c r="D2333" s="2" t="s">
        <v>143</v>
      </c>
      <c r="E2333" s="2"/>
      <c r="F2333" s="2"/>
      <c r="G2333" s="2"/>
      <c r="H2333" s="2"/>
      <c r="I2333" s="14">
        <v>0</v>
      </c>
      <c r="J2333" s="15" t="s">
        <v>13</v>
      </c>
      <c r="K2333" s="3"/>
    </row>
    <row r="2334" spans="2:11" ht="15.75" x14ac:dyDescent="0.25">
      <c r="B2334" s="2"/>
      <c r="C2334" s="13" t="s">
        <v>19</v>
      </c>
      <c r="D2334" s="2" t="s">
        <v>142</v>
      </c>
      <c r="E2334" s="2"/>
      <c r="F2334" s="2"/>
      <c r="G2334" s="2"/>
      <c r="H2334" s="2"/>
      <c r="I2334" s="14">
        <v>0</v>
      </c>
      <c r="J2334" s="15" t="s">
        <v>13</v>
      </c>
      <c r="K2334" s="3"/>
    </row>
    <row r="2335" spans="2:11" ht="15.75" x14ac:dyDescent="0.25">
      <c r="B2335" s="2"/>
      <c r="C2335" s="13" t="s">
        <v>20</v>
      </c>
      <c r="D2335" s="2" t="s">
        <v>21</v>
      </c>
      <c r="E2335" s="2"/>
      <c r="F2335" s="2"/>
      <c r="G2335" s="14">
        <f>SUM(I2329:I2331)</f>
        <v>18324000</v>
      </c>
      <c r="H2335" s="2" t="s">
        <v>22</v>
      </c>
      <c r="I2335" s="11">
        <v>458100</v>
      </c>
      <c r="J2335" s="15" t="s">
        <v>13</v>
      </c>
      <c r="K2335" s="3"/>
    </row>
    <row r="2336" spans="2:11" ht="15.75" x14ac:dyDescent="0.25">
      <c r="B2336" s="2"/>
      <c r="C2336" s="13" t="s">
        <v>23</v>
      </c>
      <c r="D2336" s="2" t="s">
        <v>24</v>
      </c>
      <c r="E2336" s="2"/>
      <c r="F2336" s="2"/>
      <c r="G2336" s="14"/>
      <c r="H2336" s="2"/>
      <c r="I2336" s="11">
        <v>197005</v>
      </c>
      <c r="J2336" s="15" t="s">
        <v>13</v>
      </c>
    </row>
    <row r="2337" spans="2:11" ht="15.75" x14ac:dyDescent="0.25">
      <c r="B2337" s="2"/>
      <c r="C2337" s="13" t="s">
        <v>25</v>
      </c>
      <c r="D2337" s="2" t="s">
        <v>41</v>
      </c>
      <c r="E2337" s="2"/>
      <c r="F2337" s="2"/>
      <c r="G2337" s="14"/>
      <c r="H2337" s="2"/>
      <c r="I2337" s="11">
        <v>0</v>
      </c>
      <c r="J2337" s="15" t="s">
        <v>13</v>
      </c>
      <c r="K2337" s="3"/>
    </row>
    <row r="2338" spans="2:11" ht="15.75" x14ac:dyDescent="0.25">
      <c r="B2338" s="2"/>
      <c r="C2338" s="13" t="s">
        <v>26</v>
      </c>
      <c r="D2338" s="2" t="s">
        <v>27</v>
      </c>
      <c r="E2338" s="2"/>
      <c r="F2338" s="2"/>
      <c r="G2338" s="14"/>
      <c r="H2338" s="2"/>
      <c r="I2338" s="11">
        <v>0</v>
      </c>
      <c r="J2338" s="15" t="s">
        <v>13</v>
      </c>
      <c r="K2338" s="3"/>
    </row>
    <row r="2339" spans="2:11" ht="15.75" x14ac:dyDescent="0.25">
      <c r="B2339" s="2"/>
      <c r="C2339" s="13" t="s">
        <v>28</v>
      </c>
      <c r="D2339" s="2" t="s">
        <v>29</v>
      </c>
      <c r="E2339" s="2"/>
      <c r="F2339" s="2"/>
      <c r="G2339" s="14"/>
      <c r="H2339" s="2"/>
      <c r="I2339" s="11">
        <v>0</v>
      </c>
      <c r="J2339" s="15" t="s">
        <v>13</v>
      </c>
      <c r="K2339" s="3"/>
    </row>
    <row r="2340" spans="2:11" ht="15.75" x14ac:dyDescent="0.25">
      <c r="B2340" s="2"/>
      <c r="C2340" s="13" t="s">
        <v>30</v>
      </c>
      <c r="D2340" s="2" t="s">
        <v>31</v>
      </c>
      <c r="E2340" s="2"/>
      <c r="F2340" s="2"/>
      <c r="G2340" s="14"/>
      <c r="H2340" s="2"/>
      <c r="I2340" s="11">
        <v>0</v>
      </c>
      <c r="J2340" s="15" t="s">
        <v>13</v>
      </c>
      <c r="K2340" s="3"/>
    </row>
    <row r="2341" spans="2:11" ht="15.75" x14ac:dyDescent="0.25">
      <c r="B2341" s="2"/>
      <c r="C2341" s="13" t="s">
        <v>32</v>
      </c>
      <c r="D2341" s="2" t="s">
        <v>33</v>
      </c>
      <c r="E2341" s="2"/>
      <c r="F2341" s="2"/>
      <c r="G2341" s="2"/>
      <c r="H2341" s="2"/>
      <c r="I2341" s="16">
        <f>SUM(I2329:I2340)</f>
        <v>18979105</v>
      </c>
      <c r="J2341" s="15" t="s">
        <v>13</v>
      </c>
      <c r="K2341" s="3"/>
    </row>
    <row r="2342" spans="2:11" ht="15.75" x14ac:dyDescent="0.25">
      <c r="B2342" s="2"/>
      <c r="C2342" s="13" t="s">
        <v>34</v>
      </c>
      <c r="D2342" s="2" t="s">
        <v>35</v>
      </c>
      <c r="E2342" s="2"/>
      <c r="F2342" s="2"/>
      <c r="G2342" s="2"/>
      <c r="H2342" s="2"/>
      <c r="I2342" s="17">
        <f>+B2326-I2341</f>
        <v>11020895</v>
      </c>
      <c r="J2342" s="15" t="s">
        <v>13</v>
      </c>
      <c r="K2342" s="3"/>
    </row>
    <row r="2343" spans="2:11" ht="15.75" x14ac:dyDescent="0.25">
      <c r="B2343" s="2"/>
      <c r="C2343" s="2"/>
      <c r="D2343" s="2" t="s">
        <v>61</v>
      </c>
      <c r="E2343" s="2"/>
      <c r="F2343" s="2"/>
      <c r="G2343" s="2"/>
      <c r="H2343" s="2"/>
      <c r="I2343" s="5"/>
      <c r="J2343" s="3"/>
      <c r="K2343" s="3"/>
    </row>
    <row r="2344" spans="2:11" ht="15.75" x14ac:dyDescent="0.25">
      <c r="B2344" s="2"/>
      <c r="C2344" s="2"/>
      <c r="D2344" s="2" t="s">
        <v>305</v>
      </c>
      <c r="E2344" s="2"/>
      <c r="F2344" s="2"/>
      <c r="G2344" s="2"/>
      <c r="H2344" s="2"/>
      <c r="I2344" s="2"/>
      <c r="J2344" s="3"/>
      <c r="K2344" s="3"/>
    </row>
    <row r="2345" spans="2:11" ht="15.75" x14ac:dyDescent="0.2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 x14ac:dyDescent="0.25">
      <c r="B2346" s="2" t="s">
        <v>36</v>
      </c>
      <c r="C2346" s="2"/>
      <c r="D2346" s="2"/>
      <c r="E2346" s="2"/>
      <c r="F2346" s="2"/>
      <c r="G2346" s="2"/>
      <c r="H2346" s="2"/>
      <c r="I2346" s="2"/>
      <c r="J2346" s="3"/>
      <c r="K2346" s="3"/>
    </row>
    <row r="2347" spans="2:11" ht="15.75" x14ac:dyDescent="0.25">
      <c r="B2347" s="2" t="s">
        <v>37</v>
      </c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 x14ac:dyDescent="0.25">
      <c r="B2348" s="2"/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 x14ac:dyDescent="0.25">
      <c r="B2349" s="2"/>
      <c r="C2349" s="2"/>
      <c r="D2349" s="2"/>
      <c r="E2349" s="2"/>
      <c r="F2349" s="2"/>
      <c r="G2349" s="2"/>
      <c r="H2349" s="2"/>
      <c r="J2349" s="3"/>
      <c r="K2349" s="3"/>
    </row>
    <row r="2350" spans="2:11" ht="15.75" x14ac:dyDescent="0.25">
      <c r="B2350" s="2"/>
      <c r="C2350" s="2"/>
      <c r="D2350" s="2"/>
      <c r="E2350" s="2"/>
      <c r="F2350" s="2"/>
      <c r="G2350" s="2"/>
      <c r="H2350" s="2"/>
      <c r="I2350" s="2"/>
      <c r="J2350" s="3"/>
      <c r="K2350" s="3"/>
    </row>
    <row r="2351" spans="2:11" ht="15.75" x14ac:dyDescent="0.25">
      <c r="B2351" s="2"/>
      <c r="C2351" s="2"/>
      <c r="D2351" s="2"/>
      <c r="E2351" s="2"/>
      <c r="F2351" s="2"/>
      <c r="G2351" s="2"/>
      <c r="H2351" s="2"/>
      <c r="I2351" s="2"/>
      <c r="J2351" s="3"/>
      <c r="K2351" s="3"/>
    </row>
    <row r="2352" spans="2:11" ht="15.75" x14ac:dyDescent="0.25">
      <c r="B2352" s="2"/>
      <c r="C2352" s="2"/>
      <c r="D2352" s="2"/>
      <c r="E2352" s="2"/>
      <c r="F2352" s="2"/>
      <c r="G2352" s="2"/>
      <c r="H2352" s="2" t="s">
        <v>297</v>
      </c>
      <c r="I2352" s="2"/>
      <c r="J2352" s="3"/>
      <c r="K2352" s="3"/>
    </row>
    <row r="2353" spans="2:11" ht="15.75" x14ac:dyDescent="0.25">
      <c r="B2353" s="2"/>
      <c r="C2353" s="2"/>
      <c r="D2353" s="2"/>
      <c r="E2353" s="2"/>
      <c r="F2353" s="2"/>
      <c r="G2353" s="2"/>
      <c r="H2353" s="2"/>
      <c r="I2353" s="2"/>
      <c r="J2353" s="3"/>
      <c r="K2353" s="3"/>
    </row>
    <row r="2354" spans="2:11" ht="15.75" x14ac:dyDescent="0.25">
      <c r="B2354" s="2"/>
      <c r="C2354" s="2"/>
      <c r="D2354" s="2"/>
      <c r="E2354" s="2"/>
      <c r="F2354" s="2"/>
      <c r="G2354" s="2"/>
      <c r="H2354" s="2"/>
      <c r="I2354" s="2"/>
      <c r="J2354" s="3"/>
      <c r="K2354" s="3"/>
    </row>
    <row r="2355" spans="2:11" ht="15.75" x14ac:dyDescent="0.25">
      <c r="B2355" s="2"/>
      <c r="C2355" s="2"/>
      <c r="D2355" s="2"/>
      <c r="E2355" s="2"/>
      <c r="F2355" s="2"/>
      <c r="G2355" s="2"/>
      <c r="H2355" s="2"/>
      <c r="I2355" s="2"/>
      <c r="J2355" s="3"/>
      <c r="K2355" s="3"/>
    </row>
    <row r="2356" spans="2:11" ht="15.75" x14ac:dyDescent="0.25">
      <c r="B2356" s="2"/>
      <c r="C2356" s="2"/>
      <c r="D2356" s="2"/>
      <c r="E2356" s="2"/>
      <c r="F2356" s="2"/>
      <c r="G2356" s="2"/>
      <c r="H2356" s="18" t="s">
        <v>38</v>
      </c>
      <c r="I2356" s="2"/>
      <c r="J2356" s="3"/>
      <c r="K2356" s="3"/>
    </row>
    <row r="2357" spans="2:11" ht="15.75" x14ac:dyDescent="0.25">
      <c r="B2357" s="2"/>
      <c r="C2357" s="2"/>
      <c r="D2357" s="2"/>
      <c r="E2357" s="2"/>
      <c r="F2357" s="2"/>
      <c r="G2357" s="2"/>
      <c r="H2357" s="18">
        <v>6000</v>
      </c>
      <c r="I2357" s="2"/>
      <c r="J2357" s="3"/>
      <c r="K2357" s="3"/>
    </row>
    <row r="2358" spans="2:11" ht="15.75" x14ac:dyDescent="0.25">
      <c r="B2358" s="2"/>
      <c r="C2358" s="2"/>
      <c r="D2358" s="2"/>
      <c r="E2358" s="2"/>
      <c r="F2358" s="2"/>
      <c r="G2358" s="2"/>
      <c r="H2358" s="18"/>
      <c r="I2358" s="2"/>
      <c r="J2358" s="3"/>
      <c r="K2358" s="3"/>
    </row>
    <row r="2359" spans="2:11" ht="15.75" x14ac:dyDescent="0.25">
      <c r="B2359" s="2"/>
      <c r="C2359" s="2"/>
      <c r="D2359" s="2"/>
      <c r="E2359" s="2"/>
      <c r="F2359" s="2"/>
      <c r="G2359" s="2"/>
      <c r="H2359" s="2"/>
      <c r="I2359" s="2"/>
      <c r="J2359" s="3"/>
      <c r="K2359" s="3"/>
    </row>
    <row r="2360" spans="2:11" ht="15.75" x14ac:dyDescent="0.25">
      <c r="B2360" s="2"/>
      <c r="C2360" s="2"/>
      <c r="D2360" s="2"/>
      <c r="E2360" s="2"/>
      <c r="F2360" s="2"/>
      <c r="G2360" s="2"/>
      <c r="H2360" s="25" t="s">
        <v>302</v>
      </c>
      <c r="I2360" s="2"/>
      <c r="J2360" s="3"/>
      <c r="K2360" s="3"/>
    </row>
    <row r="2361" spans="2:11" ht="15.75" x14ac:dyDescent="0.25">
      <c r="B2361" s="2"/>
      <c r="C2361" s="2"/>
      <c r="D2361" s="2"/>
      <c r="E2361" s="2"/>
      <c r="F2361" s="2"/>
      <c r="G2361" s="2"/>
      <c r="H2361" s="19" t="s">
        <v>39</v>
      </c>
      <c r="I2361" s="2"/>
      <c r="J2361" s="3"/>
      <c r="K2361" s="3"/>
    </row>
    <row r="2362" spans="2:11" ht="15.75" x14ac:dyDescent="0.25">
      <c r="B2362" s="2"/>
      <c r="C2362" s="2"/>
      <c r="D2362" s="2"/>
      <c r="E2362" s="2"/>
      <c r="F2362" s="2"/>
      <c r="G2362" s="2"/>
      <c r="H2362" s="19"/>
      <c r="I2362" s="2"/>
      <c r="J2362" s="3"/>
      <c r="K2362" s="3"/>
    </row>
    <row r="2363" spans="2:11" ht="15.75" x14ac:dyDescent="0.25">
      <c r="B2363" s="2"/>
      <c r="C2363" s="2"/>
      <c r="D2363" s="2"/>
      <c r="E2363" s="2"/>
      <c r="F2363" s="2"/>
      <c r="G2363" s="2"/>
      <c r="H2363" s="19"/>
      <c r="I2363" s="2"/>
      <c r="J2363" s="3"/>
      <c r="K2363" s="3"/>
    </row>
    <row r="2364" spans="2:11" ht="15.75" x14ac:dyDescent="0.25">
      <c r="B2364" s="19"/>
      <c r="C2364" s="2"/>
      <c r="D2364" s="2"/>
      <c r="E2364" s="2"/>
      <c r="F2364" s="2"/>
      <c r="G2364" s="2"/>
      <c r="H2364" s="2"/>
      <c r="I2364" s="2"/>
      <c r="J2364" s="3"/>
      <c r="K2364" s="3"/>
    </row>
    <row r="2365" spans="2:11" ht="15.75" x14ac:dyDescent="0.25">
      <c r="B2365" s="20" t="s">
        <v>40</v>
      </c>
      <c r="C2365" s="2"/>
      <c r="D2365" s="2"/>
      <c r="E2365" s="2"/>
      <c r="F2365" s="2"/>
      <c r="G2365" s="2"/>
      <c r="H2365" s="2"/>
      <c r="I2365" s="2"/>
      <c r="J2365" s="3"/>
      <c r="K2365" s="3"/>
    </row>
    <row r="2366" spans="2:11" ht="15.75" x14ac:dyDescent="0.25">
      <c r="B2366" s="2" t="s">
        <v>121</v>
      </c>
      <c r="C2366" s="3"/>
      <c r="D2366" s="3"/>
      <c r="E2366" s="3"/>
      <c r="F2366" s="3"/>
      <c r="G2366" s="3"/>
      <c r="H2366" s="3"/>
      <c r="I2366" s="3"/>
      <c r="J2366" s="3"/>
      <c r="K2366" s="3"/>
    </row>
    <row r="2368" spans="2:11" ht="19.5" x14ac:dyDescent="0.3">
      <c r="B2368" s="60" t="s">
        <v>0</v>
      </c>
      <c r="C2368" s="60"/>
      <c r="D2368" s="60"/>
      <c r="E2368" s="60"/>
      <c r="F2368" s="60"/>
      <c r="G2368" s="60"/>
      <c r="H2368" s="60"/>
      <c r="I2368" s="60"/>
      <c r="J2368" s="3"/>
      <c r="K2368" s="3"/>
    </row>
    <row r="2369" spans="2:11" ht="15.75" x14ac:dyDescent="0.25">
      <c r="B2369" s="12"/>
      <c r="C2369" s="12"/>
      <c r="D2369" s="12"/>
      <c r="E2369" s="12"/>
      <c r="F2369" s="12"/>
      <c r="G2369" s="12"/>
      <c r="H2369" s="12"/>
      <c r="I2369" s="12"/>
      <c r="J2369" s="3"/>
      <c r="K2369" s="3"/>
    </row>
    <row r="2370" spans="2:11" ht="15.75" x14ac:dyDescent="0.25">
      <c r="B2370" s="2"/>
      <c r="C2370" s="2"/>
      <c r="D2370" s="2"/>
      <c r="E2370" s="2"/>
      <c r="F2370" s="2"/>
      <c r="G2370" s="2"/>
      <c r="H2370" s="2"/>
      <c r="I2370" s="2"/>
      <c r="J2370" s="3"/>
      <c r="K2370" s="3"/>
    </row>
    <row r="2371" spans="2:11" ht="15.75" x14ac:dyDescent="0.25">
      <c r="B2371" s="2"/>
      <c r="C2371" s="2"/>
      <c r="D2371" s="2"/>
      <c r="E2371" s="2"/>
      <c r="F2371" s="2"/>
      <c r="G2371" s="2"/>
      <c r="H2371" s="2"/>
      <c r="I2371" s="2"/>
      <c r="J2371" s="3"/>
      <c r="K2371" s="3"/>
    </row>
    <row r="2372" spans="2:11" ht="15.75" x14ac:dyDescent="0.25">
      <c r="B2372" s="2" t="s">
        <v>1</v>
      </c>
      <c r="C2372" s="2"/>
      <c r="D2372" s="2"/>
      <c r="E2372" s="2"/>
      <c r="F2372" s="2"/>
      <c r="G2372" s="2"/>
      <c r="H2372" s="2"/>
      <c r="I2372" s="2"/>
      <c r="J2372" s="3"/>
      <c r="K2372" s="3"/>
    </row>
    <row r="2373" spans="2:11" ht="15.75" x14ac:dyDescent="0.25">
      <c r="B2373" s="2"/>
      <c r="C2373" s="2"/>
      <c r="D2373" s="2"/>
      <c r="E2373" s="2"/>
      <c r="F2373" s="2"/>
      <c r="G2373" s="2"/>
      <c r="H2373" s="2"/>
      <c r="I2373" s="2"/>
      <c r="J2373" s="3"/>
      <c r="K2373" s="3"/>
    </row>
    <row r="2374" spans="2:11" ht="15.75" x14ac:dyDescent="0.25">
      <c r="B2374" s="2"/>
      <c r="C2374" s="2"/>
      <c r="D2374" s="2"/>
      <c r="E2374" s="2"/>
      <c r="F2374" s="2"/>
      <c r="G2374" s="2"/>
      <c r="H2374" s="2"/>
      <c r="I2374" s="2"/>
      <c r="J2374" s="3"/>
      <c r="K2374" s="3"/>
    </row>
    <row r="2375" spans="2:11" ht="15.75" x14ac:dyDescent="0.25">
      <c r="B2375" s="2"/>
      <c r="C2375" s="2" t="s">
        <v>2</v>
      </c>
      <c r="D2375" s="2" t="s">
        <v>3</v>
      </c>
      <c r="E2375" s="24" t="s">
        <v>308</v>
      </c>
      <c r="F2375" s="29"/>
      <c r="G2375" s="2"/>
      <c r="H2375" s="2"/>
      <c r="I2375" s="2"/>
      <c r="J2375" s="3"/>
      <c r="K2375" s="3"/>
    </row>
    <row r="2376" spans="2:11" ht="15.75" x14ac:dyDescent="0.25">
      <c r="B2376" s="2"/>
      <c r="C2376" s="2" t="s">
        <v>4</v>
      </c>
      <c r="D2376" s="2" t="s">
        <v>3</v>
      </c>
      <c r="E2376" s="1" t="s">
        <v>309</v>
      </c>
      <c r="F2376" s="5"/>
      <c r="G2376" s="2"/>
      <c r="H2376" s="2"/>
      <c r="I2376" s="2"/>
      <c r="J2376" s="3"/>
      <c r="K2376" s="3"/>
    </row>
    <row r="2377" spans="2:11" ht="15.75" x14ac:dyDescent="0.25">
      <c r="B2377" s="2"/>
      <c r="C2377" s="22" t="s">
        <v>42</v>
      </c>
      <c r="D2377" s="22" t="s">
        <v>3</v>
      </c>
      <c r="E2377" s="23" t="s">
        <v>310</v>
      </c>
      <c r="F2377" s="21"/>
      <c r="G2377" s="2"/>
      <c r="H2377" s="2"/>
      <c r="I2377" s="2"/>
      <c r="J2377" s="3"/>
      <c r="K2377" s="3"/>
    </row>
    <row r="2378" spans="2:11" ht="15.75" x14ac:dyDescent="0.25">
      <c r="B2378" s="2"/>
      <c r="C2378" s="2"/>
      <c r="D2378" s="2"/>
      <c r="E2378" s="1"/>
      <c r="F2378" s="2"/>
      <c r="G2378" s="2"/>
      <c r="H2378" s="2"/>
      <c r="I2378" s="2"/>
      <c r="J2378" s="3"/>
      <c r="K2378" s="3"/>
    </row>
    <row r="2379" spans="2:11" ht="15.75" x14ac:dyDescent="0.25">
      <c r="B2379" s="6" t="s">
        <v>5</v>
      </c>
      <c r="C2379" s="6"/>
      <c r="D2379" s="6"/>
      <c r="E2379" s="6"/>
      <c r="F2379" s="6"/>
      <c r="G2379" s="6"/>
      <c r="H2379" s="6"/>
      <c r="I2379" s="6"/>
      <c r="J2379" s="3"/>
      <c r="K2379" s="3"/>
    </row>
    <row r="2380" spans="2:11" ht="15.75" x14ac:dyDescent="0.25">
      <c r="B2380" s="7">
        <f>30000000</f>
        <v>30000000</v>
      </c>
      <c r="C2380" s="2" t="s">
        <v>6</v>
      </c>
      <c r="D2380" s="2"/>
      <c r="E2380" s="2"/>
      <c r="F2380" s="8">
        <f>(B2380/H2380)+(B2380*1.2%)</f>
        <v>1193333.3333333335</v>
      </c>
      <c r="G2380" s="4" t="s">
        <v>7</v>
      </c>
      <c r="H2380" s="2">
        <v>36</v>
      </c>
      <c r="I2380" s="2" t="s">
        <v>8</v>
      </c>
      <c r="J2380" s="3"/>
      <c r="K2380" s="3"/>
    </row>
    <row r="2381" spans="2:11" ht="15.75" x14ac:dyDescent="0.25">
      <c r="B2381" s="6" t="s">
        <v>9</v>
      </c>
      <c r="C2381" s="6"/>
      <c r="D2381" s="6"/>
      <c r="E2381" s="6"/>
      <c r="F2381" s="9"/>
      <c r="G2381" s="6"/>
      <c r="H2381" s="6"/>
      <c r="I2381" s="6"/>
      <c r="J2381" s="3"/>
      <c r="K2381" s="3"/>
    </row>
    <row r="2382" spans="2:11" ht="15.75" x14ac:dyDescent="0.25">
      <c r="B2382" s="2"/>
      <c r="C2382" s="2"/>
      <c r="D2382" s="2"/>
      <c r="E2382" s="2"/>
      <c r="F2382" s="2"/>
      <c r="G2382" s="2"/>
      <c r="H2382" s="2"/>
      <c r="I2382" s="2"/>
      <c r="J2382" s="3"/>
      <c r="K2382" s="10" t="s">
        <v>10</v>
      </c>
    </row>
    <row r="2383" spans="2:11" ht="15.75" x14ac:dyDescent="0.25">
      <c r="B2383" s="2"/>
      <c r="C2383" s="13" t="s">
        <v>11</v>
      </c>
      <c r="D2383" s="2" t="s">
        <v>12</v>
      </c>
      <c r="E2383" s="2"/>
      <c r="F2383" s="2"/>
      <c r="G2383" s="2"/>
      <c r="H2383" s="2"/>
      <c r="I2383" s="14">
        <f>20826000-834000</f>
        <v>19992000</v>
      </c>
      <c r="J2383" s="15" t="s">
        <v>13</v>
      </c>
      <c r="K2383" s="3"/>
    </row>
    <row r="2384" spans="2:11" ht="15.75" x14ac:dyDescent="0.25">
      <c r="B2384" s="2"/>
      <c r="C2384" s="13" t="s">
        <v>14</v>
      </c>
      <c r="D2384" s="2" t="s">
        <v>145</v>
      </c>
      <c r="E2384" s="2"/>
      <c r="F2384" s="2"/>
      <c r="G2384" s="2"/>
      <c r="H2384" s="2"/>
      <c r="I2384" s="14">
        <v>0</v>
      </c>
      <c r="J2384" s="15" t="s">
        <v>13</v>
      </c>
      <c r="K2384" s="3"/>
    </row>
    <row r="2385" spans="2:11" ht="15.75" x14ac:dyDescent="0.25">
      <c r="B2385" s="2"/>
      <c r="C2385" s="13" t="s">
        <v>15</v>
      </c>
      <c r="D2385" s="2" t="s">
        <v>60</v>
      </c>
      <c r="E2385" s="2"/>
      <c r="F2385" s="2"/>
      <c r="G2385" s="2"/>
      <c r="H2385" s="2"/>
      <c r="I2385" s="14">
        <v>0</v>
      </c>
      <c r="J2385" s="15" t="s">
        <v>13</v>
      </c>
      <c r="K2385" s="3"/>
    </row>
    <row r="2386" spans="2:11" ht="15.75" x14ac:dyDescent="0.25">
      <c r="B2386" s="2"/>
      <c r="C2386" s="13" t="s">
        <v>17</v>
      </c>
      <c r="D2386" s="2" t="s">
        <v>144</v>
      </c>
      <c r="E2386" s="2"/>
      <c r="F2386" s="2"/>
      <c r="G2386" s="2"/>
      <c r="H2386" s="2"/>
      <c r="I2386" s="14">
        <v>0</v>
      </c>
      <c r="J2386" s="15" t="s">
        <v>13</v>
      </c>
      <c r="K2386" s="3"/>
    </row>
    <row r="2387" spans="2:11" ht="15.75" x14ac:dyDescent="0.25">
      <c r="B2387" s="2"/>
      <c r="C2387" s="13" t="s">
        <v>18</v>
      </c>
      <c r="D2387" s="2" t="s">
        <v>143</v>
      </c>
      <c r="E2387" s="2"/>
      <c r="F2387" s="2"/>
      <c r="G2387" s="2"/>
      <c r="H2387" s="2"/>
      <c r="I2387" s="14">
        <v>0</v>
      </c>
      <c r="J2387" s="15" t="s">
        <v>13</v>
      </c>
      <c r="K2387" s="3"/>
    </row>
    <row r="2388" spans="2:11" ht="15.75" x14ac:dyDescent="0.25">
      <c r="B2388" s="2"/>
      <c r="C2388" s="13" t="s">
        <v>19</v>
      </c>
      <c r="D2388" s="2" t="s">
        <v>142</v>
      </c>
      <c r="E2388" s="2"/>
      <c r="F2388" s="2"/>
      <c r="G2388" s="2"/>
      <c r="H2388" s="2"/>
      <c r="I2388" s="14">
        <v>0</v>
      </c>
      <c r="J2388" s="15" t="s">
        <v>13</v>
      </c>
      <c r="K2388" s="3"/>
    </row>
    <row r="2389" spans="2:11" ht="15.75" x14ac:dyDescent="0.25">
      <c r="B2389" s="2"/>
      <c r="C2389" s="13" t="s">
        <v>20</v>
      </c>
      <c r="D2389" s="2" t="s">
        <v>21</v>
      </c>
      <c r="E2389" s="2"/>
      <c r="F2389" s="2"/>
      <c r="G2389" s="14">
        <f>SUM(I2383:I2385)</f>
        <v>19992000</v>
      </c>
      <c r="H2389" s="2" t="s">
        <v>22</v>
      </c>
      <c r="I2389" s="11">
        <v>499800</v>
      </c>
      <c r="J2389" s="15" t="s">
        <v>13</v>
      </c>
      <c r="K2389" s="3"/>
    </row>
    <row r="2390" spans="2:11" ht="15.75" x14ac:dyDescent="0.25">
      <c r="B2390" s="2"/>
      <c r="C2390" s="13" t="s">
        <v>23</v>
      </c>
      <c r="D2390" s="2" t="s">
        <v>24</v>
      </c>
      <c r="E2390" s="2"/>
      <c r="F2390" s="2"/>
      <c r="G2390" s="14"/>
      <c r="H2390" s="2"/>
      <c r="I2390" s="11">
        <v>0</v>
      </c>
      <c r="J2390" s="15" t="s">
        <v>13</v>
      </c>
    </row>
    <row r="2391" spans="2:11" ht="15.75" x14ac:dyDescent="0.25">
      <c r="B2391" s="2"/>
      <c r="C2391" s="13" t="s">
        <v>25</v>
      </c>
      <c r="D2391" s="2" t="s">
        <v>41</v>
      </c>
      <c r="E2391" s="2"/>
      <c r="F2391" s="2"/>
      <c r="G2391" s="14"/>
      <c r="H2391" s="2"/>
      <c r="I2391" s="11">
        <v>0</v>
      </c>
      <c r="J2391" s="15" t="s">
        <v>13</v>
      </c>
      <c r="K2391" s="3"/>
    </row>
    <row r="2392" spans="2:11" ht="15.75" x14ac:dyDescent="0.25">
      <c r="B2392" s="2"/>
      <c r="C2392" s="13" t="s">
        <v>26</v>
      </c>
      <c r="D2392" s="2" t="s">
        <v>27</v>
      </c>
      <c r="E2392" s="2"/>
      <c r="F2392" s="2"/>
      <c r="G2392" s="14"/>
      <c r="H2392" s="2"/>
      <c r="I2392" s="11">
        <v>0</v>
      </c>
      <c r="J2392" s="15" t="s">
        <v>13</v>
      </c>
      <c r="K2392" s="3"/>
    </row>
    <row r="2393" spans="2:11" ht="15.75" x14ac:dyDescent="0.25">
      <c r="B2393" s="2"/>
      <c r="C2393" s="13" t="s">
        <v>28</v>
      </c>
      <c r="D2393" s="2" t="s">
        <v>29</v>
      </c>
      <c r="E2393" s="2"/>
      <c r="F2393" s="2"/>
      <c r="G2393" s="14"/>
      <c r="H2393" s="2"/>
      <c r="I2393" s="11">
        <v>0</v>
      </c>
      <c r="J2393" s="15" t="s">
        <v>13</v>
      </c>
      <c r="K2393" s="3"/>
    </row>
    <row r="2394" spans="2:11" ht="15.75" x14ac:dyDescent="0.25">
      <c r="B2394" s="2"/>
      <c r="C2394" s="13" t="s">
        <v>30</v>
      </c>
      <c r="D2394" s="2" t="s">
        <v>31</v>
      </c>
      <c r="E2394" s="2"/>
      <c r="F2394" s="2"/>
      <c r="G2394" s="14"/>
      <c r="H2394" s="2"/>
      <c r="I2394" s="11">
        <v>0</v>
      </c>
      <c r="J2394" s="15" t="s">
        <v>13</v>
      </c>
      <c r="K2394" s="3"/>
    </row>
    <row r="2395" spans="2:11" ht="15.75" x14ac:dyDescent="0.25">
      <c r="B2395" s="2"/>
      <c r="C2395" s="13" t="s">
        <v>32</v>
      </c>
      <c r="D2395" s="2" t="s">
        <v>33</v>
      </c>
      <c r="E2395" s="2"/>
      <c r="F2395" s="2"/>
      <c r="G2395" s="2"/>
      <c r="H2395" s="2"/>
      <c r="I2395" s="16">
        <f>SUM(I2383:I2394)</f>
        <v>20491800</v>
      </c>
      <c r="J2395" s="15" t="s">
        <v>13</v>
      </c>
      <c r="K2395" s="3"/>
    </row>
    <row r="2396" spans="2:11" ht="15.75" x14ac:dyDescent="0.25">
      <c r="B2396" s="2"/>
      <c r="C2396" s="13" t="s">
        <v>34</v>
      </c>
      <c r="D2396" s="2" t="s">
        <v>35</v>
      </c>
      <c r="E2396" s="2"/>
      <c r="F2396" s="2"/>
      <c r="G2396" s="2"/>
      <c r="H2396" s="2"/>
      <c r="I2396" s="17">
        <f>+B2380-I2395</f>
        <v>9508200</v>
      </c>
      <c r="J2396" s="15" t="s">
        <v>13</v>
      </c>
      <c r="K2396" s="3"/>
    </row>
    <row r="2397" spans="2:11" ht="15.75" x14ac:dyDescent="0.25">
      <c r="B2397" s="2"/>
      <c r="C2397" s="2"/>
      <c r="D2397" s="2" t="s">
        <v>93</v>
      </c>
      <c r="E2397" s="2"/>
      <c r="F2397" s="2"/>
      <c r="G2397" s="2"/>
      <c r="H2397" s="2"/>
      <c r="I2397" s="5"/>
      <c r="J2397" s="3"/>
      <c r="K2397" s="3"/>
    </row>
    <row r="2398" spans="2:11" ht="15.75" x14ac:dyDescent="0.25">
      <c r="B2398" s="2"/>
      <c r="C2398" s="2"/>
      <c r="D2398" s="2" t="s">
        <v>311</v>
      </c>
      <c r="E2398" s="2"/>
      <c r="F2398" s="2"/>
      <c r="G2398" s="2"/>
      <c r="H2398" s="2"/>
      <c r="I2398" s="2"/>
      <c r="J2398" s="3"/>
      <c r="K2398" s="3"/>
    </row>
    <row r="2399" spans="2:11" ht="15.75" x14ac:dyDescent="0.25">
      <c r="B2399" s="2"/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 x14ac:dyDescent="0.25">
      <c r="B2400" s="2" t="s">
        <v>36</v>
      </c>
      <c r="C2400" s="2"/>
      <c r="D2400" s="2"/>
      <c r="E2400" s="2"/>
      <c r="F2400" s="2"/>
      <c r="G2400" s="2"/>
      <c r="H2400" s="2"/>
      <c r="I2400" s="2"/>
      <c r="J2400" s="3"/>
      <c r="K2400" s="3"/>
    </row>
    <row r="2401" spans="2:11" ht="15.75" x14ac:dyDescent="0.25">
      <c r="B2401" s="2" t="s">
        <v>37</v>
      </c>
      <c r="C2401" s="2"/>
      <c r="D2401" s="2"/>
      <c r="E2401" s="2"/>
      <c r="F2401" s="2"/>
      <c r="G2401" s="2"/>
      <c r="H2401" s="2"/>
      <c r="I2401" s="2"/>
      <c r="J2401" s="3"/>
      <c r="K2401" s="3"/>
    </row>
    <row r="2402" spans="2:11" ht="15.75" x14ac:dyDescent="0.25">
      <c r="B2402" s="2"/>
      <c r="C2402" s="2"/>
      <c r="D2402" s="2"/>
      <c r="E2402" s="2"/>
      <c r="F2402" s="2"/>
      <c r="G2402" s="2"/>
      <c r="H2402" s="2"/>
      <c r="I2402" s="2"/>
      <c r="J2402" s="3"/>
      <c r="K2402" s="3"/>
    </row>
    <row r="2403" spans="2:11" ht="15.75" x14ac:dyDescent="0.25">
      <c r="B2403" s="2"/>
      <c r="C2403" s="2"/>
      <c r="D2403" s="2"/>
      <c r="E2403" s="2"/>
      <c r="F2403" s="2"/>
      <c r="G2403" s="2"/>
      <c r="H2403" s="2"/>
      <c r="J2403" s="3"/>
      <c r="K2403" s="3"/>
    </row>
    <row r="2404" spans="2:11" ht="15.75" x14ac:dyDescent="0.25">
      <c r="B2404" s="2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 x14ac:dyDescent="0.2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 x14ac:dyDescent="0.25">
      <c r="B2406" s="2"/>
      <c r="C2406" s="2"/>
      <c r="D2406" s="2"/>
      <c r="E2406" s="2"/>
      <c r="F2406" s="2"/>
      <c r="G2406" s="2"/>
      <c r="H2406" s="2" t="s">
        <v>347</v>
      </c>
      <c r="I2406" s="2"/>
      <c r="J2406" s="3"/>
      <c r="K2406" s="3"/>
    </row>
    <row r="2407" spans="2:11" ht="15.75" x14ac:dyDescent="0.25">
      <c r="B2407" s="2"/>
      <c r="C2407" s="2"/>
      <c r="D2407" s="2"/>
      <c r="E2407" s="2"/>
      <c r="F2407" s="2"/>
      <c r="G2407" s="2"/>
      <c r="H2407" s="2"/>
      <c r="I2407" s="2"/>
      <c r="J2407" s="3"/>
      <c r="K2407" s="3"/>
    </row>
    <row r="2408" spans="2:11" ht="15.75" x14ac:dyDescent="0.25">
      <c r="B2408" s="2"/>
      <c r="C2408" s="2"/>
      <c r="D2408" s="2"/>
      <c r="E2408" s="2"/>
      <c r="F2408" s="2"/>
      <c r="G2408" s="2"/>
      <c r="H2408" s="2"/>
      <c r="I2408" s="2"/>
      <c r="J2408" s="3"/>
      <c r="K2408" s="3"/>
    </row>
    <row r="2409" spans="2:11" ht="15.75" x14ac:dyDescent="0.25">
      <c r="B2409" s="2"/>
      <c r="C2409" s="2"/>
      <c r="D2409" s="2"/>
      <c r="E2409" s="2"/>
      <c r="F2409" s="2"/>
      <c r="G2409" s="2"/>
      <c r="H2409" s="2"/>
      <c r="I2409" s="2"/>
      <c r="J2409" s="3"/>
      <c r="K2409" s="3"/>
    </row>
    <row r="2410" spans="2:11" ht="15.75" x14ac:dyDescent="0.25">
      <c r="B2410" s="2"/>
      <c r="C2410" s="2"/>
      <c r="D2410" s="2"/>
      <c r="E2410" s="2"/>
      <c r="F2410" s="2"/>
      <c r="G2410" s="2"/>
      <c r="H2410" s="18" t="s">
        <v>38</v>
      </c>
      <c r="I2410" s="2"/>
      <c r="J2410" s="3"/>
      <c r="K2410" s="3"/>
    </row>
    <row r="2411" spans="2:11" ht="15.75" x14ac:dyDescent="0.25">
      <c r="B2411" s="2"/>
      <c r="C2411" s="2"/>
      <c r="D2411" s="2"/>
      <c r="E2411" s="2"/>
      <c r="F2411" s="2"/>
      <c r="G2411" s="2"/>
      <c r="H2411" s="18">
        <v>6000</v>
      </c>
      <c r="I2411" s="2"/>
      <c r="J2411" s="3"/>
      <c r="K2411" s="3"/>
    </row>
    <row r="2412" spans="2:11" ht="15.75" x14ac:dyDescent="0.25">
      <c r="B2412" s="2"/>
      <c r="C2412" s="2"/>
      <c r="D2412" s="2"/>
      <c r="E2412" s="2"/>
      <c r="F2412" s="2"/>
      <c r="G2412" s="2"/>
      <c r="H2412" s="18"/>
      <c r="I2412" s="2"/>
      <c r="J2412" s="3"/>
      <c r="K2412" s="3"/>
    </row>
    <row r="2413" spans="2:11" ht="15.75" x14ac:dyDescent="0.25">
      <c r="B2413" s="2"/>
      <c r="C2413" s="2"/>
      <c r="D2413" s="2"/>
      <c r="E2413" s="2"/>
      <c r="F2413" s="2"/>
      <c r="G2413" s="2"/>
      <c r="H2413" s="2"/>
      <c r="I2413" s="2"/>
      <c r="J2413" s="3"/>
      <c r="K2413" s="3"/>
    </row>
    <row r="2414" spans="2:11" ht="15.75" x14ac:dyDescent="0.25">
      <c r="B2414" s="2"/>
      <c r="C2414" s="2"/>
      <c r="D2414" s="2"/>
      <c r="E2414" s="2"/>
      <c r="F2414" s="2"/>
      <c r="G2414" s="2"/>
      <c r="H2414" s="25" t="s">
        <v>308</v>
      </c>
      <c r="I2414" s="2"/>
      <c r="J2414" s="3"/>
      <c r="K2414" s="3"/>
    </row>
    <row r="2415" spans="2:11" ht="15.75" x14ac:dyDescent="0.25">
      <c r="B2415" s="2"/>
      <c r="C2415" s="2"/>
      <c r="D2415" s="2"/>
      <c r="E2415" s="2"/>
      <c r="F2415" s="2"/>
      <c r="G2415" s="2"/>
      <c r="H2415" s="19" t="s">
        <v>39</v>
      </c>
      <c r="I2415" s="2"/>
      <c r="J2415" s="3"/>
      <c r="K2415" s="3"/>
    </row>
    <row r="2416" spans="2:11" ht="15.75" x14ac:dyDescent="0.25">
      <c r="B2416" s="2"/>
      <c r="C2416" s="2"/>
      <c r="D2416" s="2"/>
      <c r="E2416" s="2"/>
      <c r="F2416" s="2"/>
      <c r="G2416" s="2"/>
      <c r="H2416" s="19"/>
      <c r="I2416" s="2"/>
      <c r="J2416" s="3"/>
      <c r="K2416" s="3"/>
    </row>
    <row r="2417" spans="2:11" ht="15.75" x14ac:dyDescent="0.25">
      <c r="B2417" s="2"/>
      <c r="C2417" s="2"/>
      <c r="D2417" s="2"/>
      <c r="E2417" s="2"/>
      <c r="F2417" s="2"/>
      <c r="G2417" s="2"/>
      <c r="H2417" s="19"/>
      <c r="I2417" s="2"/>
      <c r="J2417" s="3"/>
      <c r="K2417" s="3"/>
    </row>
    <row r="2418" spans="2:11" ht="15.75" x14ac:dyDescent="0.25">
      <c r="B2418" s="19"/>
      <c r="C2418" s="2"/>
      <c r="D2418" s="2"/>
      <c r="E2418" s="2"/>
      <c r="F2418" s="2"/>
      <c r="G2418" s="2"/>
      <c r="H2418" s="2"/>
      <c r="I2418" s="2"/>
      <c r="J2418" s="3"/>
      <c r="K2418" s="3"/>
    </row>
    <row r="2419" spans="2:11" ht="15.75" x14ac:dyDescent="0.25">
      <c r="B2419" s="20" t="s">
        <v>40</v>
      </c>
      <c r="C2419" s="2"/>
      <c r="D2419" s="2"/>
      <c r="E2419" s="2"/>
      <c r="F2419" s="2"/>
      <c r="G2419" s="2"/>
      <c r="H2419" s="2"/>
      <c r="I2419" s="2"/>
      <c r="J2419" s="3"/>
      <c r="K2419" s="3"/>
    </row>
    <row r="2420" spans="2:11" ht="15.75" x14ac:dyDescent="0.25">
      <c r="B2420" s="2" t="s">
        <v>307</v>
      </c>
      <c r="C2420" s="3"/>
      <c r="D2420" s="3"/>
      <c r="E2420" s="3"/>
      <c r="F2420" s="3"/>
      <c r="G2420" s="3"/>
      <c r="H2420" s="3"/>
      <c r="I2420" s="3"/>
      <c r="J2420" s="3"/>
      <c r="K2420" s="3"/>
    </row>
    <row r="2422" spans="2:11" ht="19.5" x14ac:dyDescent="0.3">
      <c r="B2422" s="60" t="s">
        <v>0</v>
      </c>
      <c r="C2422" s="60"/>
      <c r="D2422" s="60"/>
      <c r="E2422" s="60"/>
      <c r="F2422" s="60"/>
      <c r="G2422" s="60"/>
      <c r="H2422" s="60"/>
      <c r="I2422" s="60"/>
      <c r="J2422" s="3"/>
      <c r="K2422" s="3"/>
    </row>
    <row r="2423" spans="2:11" ht="15.75" x14ac:dyDescent="0.25">
      <c r="B2423" s="12"/>
      <c r="C2423" s="12"/>
      <c r="D2423" s="12"/>
      <c r="E2423" s="12"/>
      <c r="F2423" s="12"/>
      <c r="G2423" s="12"/>
      <c r="H2423" s="12"/>
      <c r="I2423" s="12"/>
      <c r="J2423" s="3"/>
      <c r="K2423" s="3"/>
    </row>
    <row r="2424" spans="2:11" ht="15.75" x14ac:dyDescent="0.25">
      <c r="B2424" s="2"/>
      <c r="C2424" s="2"/>
      <c r="D2424" s="2"/>
      <c r="E2424" s="2"/>
      <c r="F2424" s="2"/>
      <c r="G2424" s="2"/>
      <c r="H2424" s="2"/>
      <c r="I2424" s="2"/>
      <c r="J2424" s="3"/>
      <c r="K2424" s="3"/>
    </row>
    <row r="2425" spans="2:11" ht="15.75" x14ac:dyDescent="0.25">
      <c r="B2425" s="2"/>
      <c r="C2425" s="2"/>
      <c r="D2425" s="2"/>
      <c r="E2425" s="2"/>
      <c r="F2425" s="2"/>
      <c r="G2425" s="2"/>
      <c r="H2425" s="2"/>
      <c r="I2425" s="2"/>
      <c r="J2425" s="3"/>
      <c r="K2425" s="3"/>
    </row>
    <row r="2426" spans="2:11" ht="15.75" x14ac:dyDescent="0.25">
      <c r="B2426" s="2" t="s">
        <v>1</v>
      </c>
      <c r="C2426" s="2"/>
      <c r="D2426" s="2"/>
      <c r="E2426" s="2"/>
      <c r="F2426" s="2"/>
      <c r="G2426" s="2"/>
      <c r="H2426" s="2"/>
      <c r="I2426" s="2"/>
      <c r="J2426" s="3"/>
      <c r="K2426" s="3"/>
    </row>
    <row r="2427" spans="2:11" ht="15.75" x14ac:dyDescent="0.25">
      <c r="B2427" s="2"/>
      <c r="C2427" s="2"/>
      <c r="D2427" s="2"/>
      <c r="E2427" s="2"/>
      <c r="F2427" s="2"/>
      <c r="G2427" s="2"/>
      <c r="H2427" s="2"/>
      <c r="I2427" s="2"/>
      <c r="J2427" s="3"/>
      <c r="K2427" s="3"/>
    </row>
    <row r="2428" spans="2:11" ht="15.75" x14ac:dyDescent="0.25">
      <c r="B2428" s="2"/>
      <c r="C2428" s="2"/>
      <c r="D2428" s="2"/>
      <c r="E2428" s="2"/>
      <c r="F2428" s="2"/>
      <c r="G2428" s="2"/>
      <c r="H2428" s="2"/>
      <c r="I2428" s="2"/>
      <c r="J2428" s="3"/>
      <c r="K2428" s="3"/>
    </row>
    <row r="2429" spans="2:11" ht="15.75" x14ac:dyDescent="0.25">
      <c r="B2429" s="2"/>
      <c r="C2429" s="2" t="s">
        <v>2</v>
      </c>
      <c r="D2429" s="2" t="s">
        <v>3</v>
      </c>
      <c r="E2429" s="24" t="s">
        <v>314</v>
      </c>
      <c r="F2429" s="29"/>
      <c r="G2429" s="2"/>
      <c r="H2429" s="2"/>
      <c r="I2429" s="2"/>
      <c r="J2429" s="3"/>
      <c r="K2429" s="3"/>
    </row>
    <row r="2430" spans="2:11" ht="15.75" x14ac:dyDescent="0.25">
      <c r="B2430" s="2"/>
      <c r="C2430" s="2" t="s">
        <v>4</v>
      </c>
      <c r="D2430" s="2" t="s">
        <v>3</v>
      </c>
      <c r="E2430" s="1" t="s">
        <v>315</v>
      </c>
      <c r="F2430" s="5"/>
      <c r="G2430" s="2"/>
      <c r="H2430" s="2"/>
      <c r="I2430" s="2"/>
      <c r="J2430" s="3"/>
      <c r="K2430" s="3"/>
    </row>
    <row r="2431" spans="2:11" ht="15.75" x14ac:dyDescent="0.25">
      <c r="B2431" s="2"/>
      <c r="C2431" s="22" t="s">
        <v>42</v>
      </c>
      <c r="D2431" s="22" t="s">
        <v>3</v>
      </c>
      <c r="E2431" s="23" t="s">
        <v>316</v>
      </c>
      <c r="F2431" s="21"/>
      <c r="G2431" s="2"/>
      <c r="H2431" s="2"/>
      <c r="I2431" s="2"/>
      <c r="J2431" s="3"/>
      <c r="K2431" s="3"/>
    </row>
    <row r="2432" spans="2:11" ht="15.75" x14ac:dyDescent="0.25">
      <c r="B2432" s="2"/>
      <c r="C2432" s="2"/>
      <c r="D2432" s="2"/>
      <c r="E2432" s="1"/>
      <c r="F2432" s="2"/>
      <c r="G2432" s="2"/>
      <c r="H2432" s="2"/>
      <c r="I2432" s="2"/>
      <c r="J2432" s="3"/>
      <c r="K2432" s="3"/>
    </row>
    <row r="2433" spans="2:11" ht="15.75" x14ac:dyDescent="0.25">
      <c r="B2433" s="6" t="s">
        <v>5</v>
      </c>
      <c r="C2433" s="6"/>
      <c r="D2433" s="6"/>
      <c r="E2433" s="6"/>
      <c r="F2433" s="6"/>
      <c r="G2433" s="6"/>
      <c r="H2433" s="6"/>
      <c r="I2433" s="6"/>
      <c r="J2433" s="3"/>
      <c r="K2433" s="3"/>
    </row>
    <row r="2434" spans="2:11" ht="15.75" x14ac:dyDescent="0.25">
      <c r="B2434" s="7">
        <f>30000000</f>
        <v>30000000</v>
      </c>
      <c r="C2434" s="2" t="s">
        <v>6</v>
      </c>
      <c r="D2434" s="2"/>
      <c r="E2434" s="2"/>
      <c r="F2434" s="8">
        <f>(B2434/H2434)+(B2434*1.2%)</f>
        <v>1193333.3333333335</v>
      </c>
      <c r="G2434" s="4" t="s">
        <v>7</v>
      </c>
      <c r="H2434" s="2">
        <v>36</v>
      </c>
      <c r="I2434" s="2" t="s">
        <v>8</v>
      </c>
      <c r="J2434" s="3"/>
      <c r="K2434" s="3"/>
    </row>
    <row r="2435" spans="2:11" ht="15.75" x14ac:dyDescent="0.25">
      <c r="B2435" s="6" t="s">
        <v>9</v>
      </c>
      <c r="C2435" s="6"/>
      <c r="D2435" s="6"/>
      <c r="E2435" s="6"/>
      <c r="F2435" s="9"/>
      <c r="G2435" s="6"/>
      <c r="H2435" s="6"/>
      <c r="I2435" s="6"/>
      <c r="J2435" s="3"/>
      <c r="K2435" s="3"/>
    </row>
    <row r="2436" spans="2:11" ht="15.75" x14ac:dyDescent="0.25">
      <c r="B2436" s="2"/>
      <c r="C2436" s="2"/>
      <c r="D2436" s="2"/>
      <c r="E2436" s="2"/>
      <c r="F2436" s="2"/>
      <c r="G2436" s="2"/>
      <c r="H2436" s="2"/>
      <c r="I2436" s="2"/>
      <c r="J2436" s="3"/>
      <c r="K2436" s="10" t="s">
        <v>10</v>
      </c>
    </row>
    <row r="2437" spans="2:11" ht="15.75" x14ac:dyDescent="0.25">
      <c r="B2437" s="2"/>
      <c r="C2437" s="13" t="s">
        <v>11</v>
      </c>
      <c r="D2437" s="2" t="s">
        <v>12</v>
      </c>
      <c r="E2437" s="2"/>
      <c r="F2437" s="2"/>
      <c r="G2437" s="2"/>
      <c r="H2437" s="2"/>
      <c r="I2437" s="14">
        <v>25830000</v>
      </c>
      <c r="J2437" s="15" t="s">
        <v>13</v>
      </c>
      <c r="K2437" s="3"/>
    </row>
    <row r="2438" spans="2:11" ht="15.75" x14ac:dyDescent="0.25">
      <c r="B2438" s="2"/>
      <c r="C2438" s="13" t="s">
        <v>14</v>
      </c>
      <c r="D2438" s="2" t="s">
        <v>145</v>
      </c>
      <c r="E2438" s="2"/>
      <c r="F2438" s="2"/>
      <c r="G2438" s="2"/>
      <c r="H2438" s="2"/>
      <c r="I2438" s="14">
        <v>0</v>
      </c>
      <c r="J2438" s="15" t="s">
        <v>13</v>
      </c>
      <c r="K2438" s="3"/>
    </row>
    <row r="2439" spans="2:11" ht="15.75" x14ac:dyDescent="0.25">
      <c r="B2439" s="2"/>
      <c r="C2439" s="13" t="s">
        <v>15</v>
      </c>
      <c r="D2439" s="2" t="s">
        <v>60</v>
      </c>
      <c r="E2439" s="2"/>
      <c r="F2439" s="2"/>
      <c r="G2439" s="2"/>
      <c r="H2439" s="2"/>
      <c r="I2439" s="14">
        <v>0</v>
      </c>
      <c r="J2439" s="15" t="s">
        <v>13</v>
      </c>
      <c r="K2439" s="3"/>
    </row>
    <row r="2440" spans="2:11" ht="15.75" x14ac:dyDescent="0.25">
      <c r="B2440" s="2"/>
      <c r="C2440" s="13" t="s">
        <v>17</v>
      </c>
      <c r="D2440" s="2" t="s">
        <v>144</v>
      </c>
      <c r="E2440" s="2"/>
      <c r="F2440" s="2"/>
      <c r="G2440" s="2"/>
      <c r="H2440" s="2"/>
      <c r="I2440" s="14">
        <v>0</v>
      </c>
      <c r="J2440" s="15" t="s">
        <v>13</v>
      </c>
      <c r="K2440" s="3"/>
    </row>
    <row r="2441" spans="2:11" ht="15.75" x14ac:dyDescent="0.25">
      <c r="B2441" s="2"/>
      <c r="C2441" s="13" t="s">
        <v>18</v>
      </c>
      <c r="D2441" s="2" t="s">
        <v>143</v>
      </c>
      <c r="E2441" s="2"/>
      <c r="F2441" s="2"/>
      <c r="G2441" s="2"/>
      <c r="H2441" s="2"/>
      <c r="I2441" s="14">
        <v>0</v>
      </c>
      <c r="J2441" s="15" t="s">
        <v>13</v>
      </c>
      <c r="K2441" s="3"/>
    </row>
    <row r="2442" spans="2:11" ht="15.75" x14ac:dyDescent="0.25">
      <c r="B2442" s="2"/>
      <c r="C2442" s="13" t="s">
        <v>19</v>
      </c>
      <c r="D2442" s="2" t="s">
        <v>142</v>
      </c>
      <c r="E2442" s="2"/>
      <c r="F2442" s="2"/>
      <c r="G2442" s="2"/>
      <c r="H2442" s="2"/>
      <c r="I2442" s="14">
        <v>0</v>
      </c>
      <c r="J2442" s="15" t="s">
        <v>13</v>
      </c>
      <c r="K2442" s="3"/>
    </row>
    <row r="2443" spans="2:11" ht="15.75" x14ac:dyDescent="0.25">
      <c r="B2443" s="2"/>
      <c r="C2443" s="13" t="s">
        <v>20</v>
      </c>
      <c r="D2443" s="2" t="s">
        <v>21</v>
      </c>
      <c r="E2443" s="2"/>
      <c r="F2443" s="2"/>
      <c r="G2443" s="14">
        <f>SUM(I2437:I2439)</f>
        <v>25830000</v>
      </c>
      <c r="H2443" s="2" t="s">
        <v>22</v>
      </c>
      <c r="I2443" s="11">
        <v>645750</v>
      </c>
      <c r="J2443" s="15" t="s">
        <v>13</v>
      </c>
      <c r="K2443" s="3"/>
    </row>
    <row r="2444" spans="2:11" ht="15.75" x14ac:dyDescent="0.25">
      <c r="B2444" s="2"/>
      <c r="C2444" s="13" t="s">
        <v>23</v>
      </c>
      <c r="D2444" s="2" t="s">
        <v>24</v>
      </c>
      <c r="E2444" s="2"/>
      <c r="F2444" s="2"/>
      <c r="G2444" s="14"/>
      <c r="H2444" s="2"/>
      <c r="I2444" s="11">
        <v>287005</v>
      </c>
      <c r="J2444" s="15" t="s">
        <v>13</v>
      </c>
    </row>
    <row r="2445" spans="2:11" ht="15.75" x14ac:dyDescent="0.25">
      <c r="B2445" s="2"/>
      <c r="C2445" s="13" t="s">
        <v>25</v>
      </c>
      <c r="D2445" s="2" t="s">
        <v>41</v>
      </c>
      <c r="E2445" s="2"/>
      <c r="F2445" s="2"/>
      <c r="G2445" s="14"/>
      <c r="H2445" s="2"/>
      <c r="I2445" s="11">
        <v>0</v>
      </c>
      <c r="J2445" s="15" t="s">
        <v>13</v>
      </c>
      <c r="K2445" s="3"/>
    </row>
    <row r="2446" spans="2:11" ht="15.75" x14ac:dyDescent="0.25">
      <c r="B2446" s="2"/>
      <c r="C2446" s="13" t="s">
        <v>26</v>
      </c>
      <c r="D2446" s="2" t="s">
        <v>27</v>
      </c>
      <c r="E2446" s="2"/>
      <c r="F2446" s="2"/>
      <c r="G2446" s="14"/>
      <c r="H2446" s="2"/>
      <c r="I2446" s="11">
        <v>0</v>
      </c>
      <c r="J2446" s="15" t="s">
        <v>13</v>
      </c>
      <c r="K2446" s="3"/>
    </row>
    <row r="2447" spans="2:11" ht="15.75" x14ac:dyDescent="0.25">
      <c r="B2447" s="2"/>
      <c r="C2447" s="13" t="s">
        <v>28</v>
      </c>
      <c r="D2447" s="2" t="s">
        <v>29</v>
      </c>
      <c r="E2447" s="2"/>
      <c r="F2447" s="2"/>
      <c r="G2447" s="14"/>
      <c r="H2447" s="2"/>
      <c r="I2447" s="11">
        <v>0</v>
      </c>
      <c r="J2447" s="15" t="s">
        <v>13</v>
      </c>
      <c r="K2447" s="3"/>
    </row>
    <row r="2448" spans="2:11" ht="15.75" x14ac:dyDescent="0.25">
      <c r="B2448" s="2"/>
      <c r="C2448" s="13" t="s">
        <v>30</v>
      </c>
      <c r="D2448" s="2" t="s">
        <v>31</v>
      </c>
      <c r="E2448" s="2"/>
      <c r="F2448" s="2"/>
      <c r="G2448" s="14"/>
      <c r="H2448" s="2"/>
      <c r="I2448" s="11">
        <v>0</v>
      </c>
      <c r="J2448" s="15" t="s">
        <v>13</v>
      </c>
      <c r="K2448" s="3"/>
    </row>
    <row r="2449" spans="2:11" ht="15.75" x14ac:dyDescent="0.25">
      <c r="B2449" s="2"/>
      <c r="C2449" s="13" t="s">
        <v>32</v>
      </c>
      <c r="D2449" s="2" t="s">
        <v>33</v>
      </c>
      <c r="E2449" s="2"/>
      <c r="F2449" s="2"/>
      <c r="G2449" s="2"/>
      <c r="H2449" s="2"/>
      <c r="I2449" s="16">
        <f>SUM(I2437:I2448)</f>
        <v>26762755</v>
      </c>
      <c r="J2449" s="15" t="s">
        <v>13</v>
      </c>
      <c r="K2449" s="3"/>
    </row>
    <row r="2450" spans="2:11" ht="15.75" x14ac:dyDescent="0.25">
      <c r="B2450" s="2"/>
      <c r="C2450" s="13" t="s">
        <v>34</v>
      </c>
      <c r="D2450" s="2" t="s">
        <v>35</v>
      </c>
      <c r="E2450" s="2"/>
      <c r="F2450" s="2"/>
      <c r="G2450" s="2"/>
      <c r="H2450" s="2"/>
      <c r="I2450" s="17">
        <f>+B2434-I2449</f>
        <v>3237245</v>
      </c>
      <c r="J2450" s="15" t="s">
        <v>13</v>
      </c>
      <c r="K2450" s="3"/>
    </row>
    <row r="2451" spans="2:11" ht="15.75" x14ac:dyDescent="0.25">
      <c r="B2451" s="2"/>
      <c r="C2451" s="2"/>
      <c r="D2451" s="2" t="s">
        <v>317</v>
      </c>
      <c r="E2451" s="2"/>
      <c r="F2451" s="2"/>
      <c r="G2451" s="2"/>
      <c r="H2451" s="2"/>
      <c r="I2451" s="5"/>
      <c r="J2451" s="3"/>
      <c r="K2451" s="3"/>
    </row>
    <row r="2452" spans="2:11" ht="15.75" x14ac:dyDescent="0.25">
      <c r="B2452" s="2"/>
      <c r="C2452" s="2"/>
      <c r="D2452" s="2" t="s">
        <v>318</v>
      </c>
      <c r="E2452" s="2"/>
      <c r="F2452" s="2"/>
      <c r="G2452" s="2"/>
      <c r="H2452" s="2"/>
      <c r="I2452" s="2"/>
      <c r="J2452" s="3"/>
      <c r="K2452" s="3"/>
    </row>
    <row r="2453" spans="2:11" ht="15.75" x14ac:dyDescent="0.25">
      <c r="B2453" s="2"/>
      <c r="C2453" s="2"/>
      <c r="D2453" s="2"/>
      <c r="E2453" s="2"/>
      <c r="F2453" s="2"/>
      <c r="G2453" s="2"/>
      <c r="H2453" s="2"/>
      <c r="I2453" s="2"/>
      <c r="J2453" s="3"/>
      <c r="K2453" s="3"/>
    </row>
    <row r="2454" spans="2:11" ht="15.75" x14ac:dyDescent="0.25">
      <c r="B2454" s="2" t="s">
        <v>36</v>
      </c>
      <c r="C2454" s="2"/>
      <c r="D2454" s="2"/>
      <c r="E2454" s="2"/>
      <c r="F2454" s="2"/>
      <c r="G2454" s="2"/>
      <c r="H2454" s="2"/>
      <c r="I2454" s="2"/>
      <c r="J2454" s="3"/>
      <c r="K2454" s="3"/>
    </row>
    <row r="2455" spans="2:11" ht="15.75" x14ac:dyDescent="0.25">
      <c r="B2455" s="2" t="s">
        <v>37</v>
      </c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 x14ac:dyDescent="0.25">
      <c r="B2456" s="2"/>
      <c r="C2456" s="2"/>
      <c r="D2456" s="2"/>
      <c r="E2456" s="2"/>
      <c r="F2456" s="2"/>
      <c r="G2456" s="2"/>
      <c r="H2456" s="2"/>
      <c r="I2456" s="2"/>
      <c r="J2456" s="3"/>
      <c r="K2456" s="3"/>
    </row>
    <row r="2457" spans="2:11" ht="15.75" x14ac:dyDescent="0.25">
      <c r="B2457" s="2"/>
      <c r="C2457" s="2"/>
      <c r="D2457" s="2"/>
      <c r="E2457" s="2"/>
      <c r="F2457" s="2"/>
      <c r="G2457" s="2"/>
      <c r="H2457" s="2"/>
      <c r="J2457" s="3"/>
      <c r="K2457" s="3"/>
    </row>
    <row r="2458" spans="2:11" ht="15.75" x14ac:dyDescent="0.25">
      <c r="B2458" s="2"/>
      <c r="C2458" s="2"/>
      <c r="D2458" s="2"/>
      <c r="E2458" s="2"/>
      <c r="F2458" s="2"/>
      <c r="G2458" s="2"/>
      <c r="H2458" s="2"/>
      <c r="I2458" s="2"/>
      <c r="J2458" s="3"/>
      <c r="K2458" s="3"/>
    </row>
    <row r="2459" spans="2:11" ht="15.75" x14ac:dyDescent="0.2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 x14ac:dyDescent="0.25">
      <c r="B2460" s="2"/>
      <c r="C2460" s="2"/>
      <c r="D2460" s="2"/>
      <c r="E2460" s="2"/>
      <c r="F2460" s="2"/>
      <c r="G2460" s="2"/>
      <c r="H2460" s="2" t="s">
        <v>319</v>
      </c>
      <c r="I2460" s="2"/>
      <c r="J2460" s="3"/>
      <c r="K2460" s="3"/>
    </row>
    <row r="2461" spans="2:11" ht="15.75" x14ac:dyDescent="0.25">
      <c r="B2461" s="2"/>
      <c r="C2461" s="2"/>
      <c r="D2461" s="2"/>
      <c r="E2461" s="2"/>
      <c r="F2461" s="2"/>
      <c r="G2461" s="2"/>
      <c r="H2461" s="2"/>
      <c r="I2461" s="2"/>
      <c r="J2461" s="3"/>
      <c r="K2461" s="3"/>
    </row>
    <row r="2462" spans="2:11" ht="15.75" x14ac:dyDescent="0.25">
      <c r="B2462" s="2"/>
      <c r="C2462" s="2"/>
      <c r="D2462" s="2"/>
      <c r="E2462" s="2"/>
      <c r="F2462" s="2"/>
      <c r="G2462" s="2"/>
      <c r="H2462" s="2"/>
      <c r="I2462" s="2"/>
      <c r="J2462" s="3"/>
      <c r="K2462" s="3"/>
    </row>
    <row r="2463" spans="2:11" ht="15.75" x14ac:dyDescent="0.25">
      <c r="B2463" s="2"/>
      <c r="C2463" s="2"/>
      <c r="D2463" s="2"/>
      <c r="E2463" s="2"/>
      <c r="F2463" s="2"/>
      <c r="G2463" s="2"/>
      <c r="H2463" s="2"/>
      <c r="I2463" s="2"/>
      <c r="J2463" s="3"/>
      <c r="K2463" s="3"/>
    </row>
    <row r="2464" spans="2:11" ht="15.75" x14ac:dyDescent="0.25">
      <c r="B2464" s="2"/>
      <c r="C2464" s="2"/>
      <c r="D2464" s="2"/>
      <c r="E2464" s="2"/>
      <c r="F2464" s="2"/>
      <c r="G2464" s="2"/>
      <c r="H2464" s="18" t="s">
        <v>38</v>
      </c>
      <c r="I2464" s="2"/>
      <c r="J2464" s="3"/>
      <c r="K2464" s="3"/>
    </row>
    <row r="2465" spans="2:11" ht="15.75" x14ac:dyDescent="0.25">
      <c r="B2465" s="2"/>
      <c r="C2465" s="2"/>
      <c r="D2465" s="2"/>
      <c r="E2465" s="2"/>
      <c r="F2465" s="2"/>
      <c r="G2465" s="2"/>
      <c r="H2465" s="18">
        <v>6000</v>
      </c>
      <c r="I2465" s="2"/>
      <c r="J2465" s="3"/>
      <c r="K2465" s="3"/>
    </row>
    <row r="2466" spans="2:11" ht="15.75" x14ac:dyDescent="0.25">
      <c r="B2466" s="2"/>
      <c r="C2466" s="2"/>
      <c r="D2466" s="2"/>
      <c r="E2466" s="2"/>
      <c r="F2466" s="2"/>
      <c r="G2466" s="2"/>
      <c r="H2466" s="18"/>
      <c r="I2466" s="2"/>
      <c r="J2466" s="3"/>
      <c r="K2466" s="3"/>
    </row>
    <row r="2467" spans="2:11" ht="15.75" x14ac:dyDescent="0.25">
      <c r="B2467" s="2"/>
      <c r="C2467" s="2"/>
      <c r="D2467" s="2"/>
      <c r="E2467" s="2"/>
      <c r="F2467" s="2"/>
      <c r="G2467" s="2"/>
      <c r="H2467" s="2"/>
      <c r="I2467" s="2"/>
      <c r="J2467" s="3"/>
      <c r="K2467" s="3"/>
    </row>
    <row r="2468" spans="2:11" ht="15.75" x14ac:dyDescent="0.25">
      <c r="B2468" s="2"/>
      <c r="C2468" s="2"/>
      <c r="D2468" s="2"/>
      <c r="E2468" s="2"/>
      <c r="F2468" s="2"/>
      <c r="G2468" s="2"/>
      <c r="H2468" s="25" t="s">
        <v>314</v>
      </c>
      <c r="I2468" s="2"/>
      <c r="J2468" s="3"/>
      <c r="K2468" s="3"/>
    </row>
    <row r="2469" spans="2:11" ht="15.75" x14ac:dyDescent="0.25">
      <c r="B2469" s="2"/>
      <c r="C2469" s="2"/>
      <c r="D2469" s="2"/>
      <c r="E2469" s="2"/>
      <c r="F2469" s="2"/>
      <c r="G2469" s="2"/>
      <c r="H2469" s="19" t="s">
        <v>39</v>
      </c>
      <c r="I2469" s="2"/>
      <c r="J2469" s="3"/>
      <c r="K2469" s="3"/>
    </row>
    <row r="2470" spans="2:11" ht="15.75" x14ac:dyDescent="0.25">
      <c r="B2470" s="2"/>
      <c r="C2470" s="2"/>
      <c r="D2470" s="2"/>
      <c r="E2470" s="2"/>
      <c r="F2470" s="2"/>
      <c r="G2470" s="2"/>
      <c r="H2470" s="19"/>
      <c r="I2470" s="2"/>
      <c r="J2470" s="3"/>
      <c r="K2470" s="3"/>
    </row>
    <row r="2471" spans="2:11" ht="15.75" x14ac:dyDescent="0.25">
      <c r="B2471" s="2"/>
      <c r="C2471" s="2"/>
      <c r="D2471" s="2"/>
      <c r="E2471" s="2"/>
      <c r="F2471" s="2"/>
      <c r="G2471" s="2"/>
      <c r="H2471" s="19"/>
      <c r="I2471" s="2"/>
      <c r="J2471" s="3"/>
      <c r="K2471" s="3"/>
    </row>
    <row r="2472" spans="2:11" ht="15.75" x14ac:dyDescent="0.25">
      <c r="B2472" s="19"/>
      <c r="C2472" s="2"/>
      <c r="D2472" s="2"/>
      <c r="E2472" s="2"/>
      <c r="F2472" s="2"/>
      <c r="G2472" s="2"/>
      <c r="H2472" s="2"/>
      <c r="I2472" s="2"/>
      <c r="J2472" s="3"/>
      <c r="K2472" s="3"/>
    </row>
    <row r="2473" spans="2:11" ht="15.75" x14ac:dyDescent="0.25">
      <c r="B2473" s="20" t="s">
        <v>40</v>
      </c>
      <c r="C2473" s="2"/>
      <c r="D2473" s="2"/>
      <c r="E2473" s="2"/>
      <c r="F2473" s="2"/>
      <c r="G2473" s="2"/>
      <c r="H2473" s="2"/>
      <c r="I2473" s="2"/>
      <c r="J2473" s="3"/>
      <c r="K2473" s="3"/>
    </row>
    <row r="2474" spans="2:11" ht="15.75" x14ac:dyDescent="0.25">
      <c r="B2474" s="2" t="s">
        <v>121</v>
      </c>
      <c r="C2474" s="3"/>
      <c r="D2474" s="3"/>
      <c r="E2474" s="3"/>
      <c r="F2474" s="3"/>
      <c r="G2474" s="3"/>
      <c r="H2474" s="3"/>
      <c r="I2474" s="3"/>
      <c r="J2474" s="3"/>
      <c r="K2474" s="3"/>
    </row>
    <row r="2476" spans="2:11" ht="19.5" x14ac:dyDescent="0.3">
      <c r="B2476" s="60" t="s">
        <v>0</v>
      </c>
      <c r="C2476" s="60"/>
      <c r="D2476" s="60"/>
      <c r="E2476" s="60"/>
      <c r="F2476" s="60"/>
      <c r="G2476" s="60"/>
      <c r="H2476" s="60"/>
      <c r="I2476" s="60"/>
      <c r="J2476" s="3"/>
      <c r="K2476" s="3"/>
    </row>
    <row r="2477" spans="2:11" ht="15.75" x14ac:dyDescent="0.25">
      <c r="B2477" s="12"/>
      <c r="C2477" s="12"/>
      <c r="D2477" s="12"/>
      <c r="E2477" s="12"/>
      <c r="F2477" s="12"/>
      <c r="G2477" s="12"/>
      <c r="H2477" s="12"/>
      <c r="I2477" s="12"/>
      <c r="J2477" s="3"/>
      <c r="K2477" s="3"/>
    </row>
    <row r="2478" spans="2:11" ht="15.75" x14ac:dyDescent="0.25">
      <c r="B2478" s="2"/>
      <c r="C2478" s="2"/>
      <c r="D2478" s="2"/>
      <c r="E2478" s="2"/>
      <c r="F2478" s="2"/>
      <c r="G2478" s="2"/>
      <c r="H2478" s="2"/>
      <c r="I2478" s="2"/>
      <c r="J2478" s="3"/>
      <c r="K2478" s="3"/>
    </row>
    <row r="2479" spans="2:11" ht="15.75" x14ac:dyDescent="0.25">
      <c r="B2479" s="2"/>
      <c r="C2479" s="2"/>
      <c r="D2479" s="2"/>
      <c r="E2479" s="2"/>
      <c r="F2479" s="2"/>
      <c r="G2479" s="2"/>
      <c r="H2479" s="2"/>
      <c r="I2479" s="2"/>
      <c r="J2479" s="3"/>
      <c r="K2479" s="3"/>
    </row>
    <row r="2480" spans="2:11" ht="15.75" x14ac:dyDescent="0.25">
      <c r="B2480" s="2" t="s">
        <v>1</v>
      </c>
      <c r="C2480" s="2"/>
      <c r="D2480" s="2"/>
      <c r="E2480" s="2"/>
      <c r="F2480" s="2"/>
      <c r="G2480" s="2"/>
      <c r="H2480" s="2"/>
      <c r="I2480" s="2"/>
      <c r="J2480" s="3"/>
      <c r="K2480" s="3"/>
    </row>
    <row r="2481" spans="2:11" ht="15.75" x14ac:dyDescent="0.25">
      <c r="B2481" s="2"/>
      <c r="C2481" s="2"/>
      <c r="D2481" s="2"/>
      <c r="E2481" s="2"/>
      <c r="F2481" s="2"/>
      <c r="G2481" s="2"/>
      <c r="H2481" s="2"/>
      <c r="I2481" s="2"/>
      <c r="J2481" s="3"/>
      <c r="K2481" s="3"/>
    </row>
    <row r="2482" spans="2:11" ht="15.75" x14ac:dyDescent="0.25">
      <c r="B2482" s="2"/>
      <c r="C2482" s="2"/>
      <c r="D2482" s="2"/>
      <c r="E2482" s="2"/>
      <c r="F2482" s="2"/>
      <c r="G2482" s="2"/>
      <c r="H2482" s="2"/>
      <c r="I2482" s="2"/>
      <c r="J2482" s="3"/>
      <c r="K2482" s="3"/>
    </row>
    <row r="2483" spans="2:11" ht="15.75" x14ac:dyDescent="0.25">
      <c r="B2483" s="2"/>
      <c r="C2483" s="2" t="s">
        <v>2</v>
      </c>
      <c r="D2483" s="2" t="s">
        <v>3</v>
      </c>
      <c r="E2483" s="24" t="s">
        <v>320</v>
      </c>
      <c r="F2483" s="29"/>
      <c r="G2483" s="2"/>
      <c r="H2483" s="2"/>
      <c r="I2483" s="2"/>
      <c r="J2483" s="3"/>
      <c r="K2483" s="3"/>
    </row>
    <row r="2484" spans="2:11" ht="15.75" x14ac:dyDescent="0.25">
      <c r="B2484" s="2"/>
      <c r="C2484" s="2" t="s">
        <v>4</v>
      </c>
      <c r="D2484" s="2" t="s">
        <v>3</v>
      </c>
      <c r="E2484" s="1" t="s">
        <v>321</v>
      </c>
      <c r="F2484" s="5"/>
      <c r="G2484" s="2"/>
      <c r="H2484" s="2"/>
      <c r="I2484" s="2"/>
      <c r="J2484" s="3"/>
      <c r="K2484" s="3"/>
    </row>
    <row r="2485" spans="2:11" ht="15.75" x14ac:dyDescent="0.25">
      <c r="B2485" s="2"/>
      <c r="C2485" s="22" t="s">
        <v>42</v>
      </c>
      <c r="D2485" s="22" t="s">
        <v>3</v>
      </c>
      <c r="E2485" s="23" t="s">
        <v>322</v>
      </c>
      <c r="F2485" s="21"/>
      <c r="G2485" s="2"/>
      <c r="H2485" s="2"/>
      <c r="I2485" s="2"/>
      <c r="J2485" s="3"/>
      <c r="K2485" s="3"/>
    </row>
    <row r="2486" spans="2:11" ht="15.75" x14ac:dyDescent="0.25">
      <c r="B2486" s="2"/>
      <c r="C2486" s="2"/>
      <c r="D2486" s="2"/>
      <c r="E2486" s="1"/>
      <c r="F2486" s="2"/>
      <c r="G2486" s="2"/>
      <c r="H2486" s="2"/>
      <c r="I2486" s="2"/>
      <c r="J2486" s="3"/>
      <c r="K2486" s="3"/>
    </row>
    <row r="2487" spans="2:11" ht="15.75" x14ac:dyDescent="0.25">
      <c r="B2487" s="6" t="s">
        <v>5</v>
      </c>
      <c r="C2487" s="6"/>
      <c r="D2487" s="6"/>
      <c r="E2487" s="6"/>
      <c r="F2487" s="6"/>
      <c r="G2487" s="6"/>
      <c r="H2487" s="6"/>
      <c r="I2487" s="6"/>
      <c r="J2487" s="3"/>
      <c r="K2487" s="3"/>
    </row>
    <row r="2488" spans="2:11" ht="15.75" x14ac:dyDescent="0.25">
      <c r="B2488" s="7">
        <f>50000000</f>
        <v>50000000</v>
      </c>
      <c r="C2488" s="2" t="s">
        <v>6</v>
      </c>
      <c r="D2488" s="2"/>
      <c r="E2488" s="2"/>
      <c r="F2488" s="8">
        <f>(B2488/H2488)+(B2488*1.2%)</f>
        <v>2683333.333333333</v>
      </c>
      <c r="G2488" s="4" t="s">
        <v>7</v>
      </c>
      <c r="H2488" s="2">
        <v>24</v>
      </c>
      <c r="I2488" s="2" t="s">
        <v>8</v>
      </c>
      <c r="J2488" s="3"/>
      <c r="K2488" s="3"/>
    </row>
    <row r="2489" spans="2:11" ht="15.75" x14ac:dyDescent="0.25">
      <c r="B2489" s="6" t="s">
        <v>9</v>
      </c>
      <c r="C2489" s="6"/>
      <c r="D2489" s="6"/>
      <c r="E2489" s="6"/>
      <c r="F2489" s="9"/>
      <c r="G2489" s="6"/>
      <c r="H2489" s="6"/>
      <c r="I2489" s="6"/>
      <c r="J2489" s="3"/>
      <c r="K2489" s="3"/>
    </row>
    <row r="2490" spans="2:11" ht="15.75" x14ac:dyDescent="0.25">
      <c r="B2490" s="2"/>
      <c r="C2490" s="2"/>
      <c r="D2490" s="2"/>
      <c r="E2490" s="2"/>
      <c r="F2490" s="2"/>
      <c r="G2490" s="2"/>
      <c r="H2490" s="2"/>
      <c r="I2490" s="2"/>
      <c r="J2490" s="3"/>
      <c r="K2490" s="10" t="s">
        <v>10</v>
      </c>
    </row>
    <row r="2491" spans="2:11" ht="15.75" x14ac:dyDescent="0.25">
      <c r="B2491" s="2"/>
      <c r="C2491" s="13" t="s">
        <v>11</v>
      </c>
      <c r="D2491" s="2" t="s">
        <v>12</v>
      </c>
      <c r="E2491" s="2"/>
      <c r="F2491" s="2"/>
      <c r="G2491" s="2"/>
      <c r="H2491" s="2"/>
      <c r="I2491" s="14">
        <f>20000000-2500000</f>
        <v>17500000</v>
      </c>
      <c r="J2491" s="15" t="s">
        <v>13</v>
      </c>
      <c r="K2491" s="3"/>
    </row>
    <row r="2492" spans="2:11" ht="15.75" x14ac:dyDescent="0.25">
      <c r="B2492" s="2"/>
      <c r="C2492" s="13" t="s">
        <v>14</v>
      </c>
      <c r="D2492" s="2" t="s">
        <v>145</v>
      </c>
      <c r="E2492" s="2"/>
      <c r="F2492" s="2"/>
      <c r="G2492" s="2"/>
      <c r="H2492" s="2"/>
      <c r="I2492" s="14">
        <v>0</v>
      </c>
      <c r="J2492" s="15" t="s">
        <v>13</v>
      </c>
      <c r="K2492" s="3"/>
    </row>
    <row r="2493" spans="2:11" ht="15.75" x14ac:dyDescent="0.25">
      <c r="B2493" s="2"/>
      <c r="C2493" s="13" t="s">
        <v>15</v>
      </c>
      <c r="D2493" s="2" t="s">
        <v>60</v>
      </c>
      <c r="E2493" s="2"/>
      <c r="F2493" s="2"/>
      <c r="G2493" s="2"/>
      <c r="H2493" s="2"/>
      <c r="I2493" s="14">
        <v>0</v>
      </c>
      <c r="J2493" s="15" t="s">
        <v>13</v>
      </c>
      <c r="K2493" s="3"/>
    </row>
    <row r="2494" spans="2:11" ht="15.75" x14ac:dyDescent="0.25">
      <c r="B2494" s="2"/>
      <c r="C2494" s="13" t="s">
        <v>17</v>
      </c>
      <c r="D2494" s="2" t="s">
        <v>144</v>
      </c>
      <c r="E2494" s="2"/>
      <c r="F2494" s="2"/>
      <c r="G2494" s="2"/>
      <c r="H2494" s="2"/>
      <c r="I2494" s="14">
        <v>0</v>
      </c>
      <c r="J2494" s="15" t="s">
        <v>13</v>
      </c>
      <c r="K2494" s="3"/>
    </row>
    <row r="2495" spans="2:11" ht="15.75" x14ac:dyDescent="0.25">
      <c r="B2495" s="2"/>
      <c r="C2495" s="13" t="s">
        <v>18</v>
      </c>
      <c r="D2495" s="2" t="s">
        <v>143</v>
      </c>
      <c r="E2495" s="2"/>
      <c r="F2495" s="2"/>
      <c r="G2495" s="2"/>
      <c r="H2495" s="2"/>
      <c r="I2495" s="14">
        <v>0</v>
      </c>
      <c r="J2495" s="15" t="s">
        <v>13</v>
      </c>
      <c r="K2495" s="3"/>
    </row>
    <row r="2496" spans="2:11" ht="15.75" x14ac:dyDescent="0.25">
      <c r="B2496" s="2"/>
      <c r="C2496" s="13" t="s">
        <v>19</v>
      </c>
      <c r="D2496" s="2" t="s">
        <v>142</v>
      </c>
      <c r="E2496" s="2"/>
      <c r="F2496" s="2"/>
      <c r="G2496" s="2"/>
      <c r="H2496" s="2"/>
      <c r="I2496" s="14">
        <v>0</v>
      </c>
      <c r="J2496" s="15" t="s">
        <v>13</v>
      </c>
      <c r="K2496" s="3"/>
    </row>
    <row r="2497" spans="2:11" ht="15.75" x14ac:dyDescent="0.25">
      <c r="B2497" s="2"/>
      <c r="C2497" s="13" t="s">
        <v>20</v>
      </c>
      <c r="D2497" s="2" t="s">
        <v>21</v>
      </c>
      <c r="E2497" s="2"/>
      <c r="F2497" s="2"/>
      <c r="G2497" s="14">
        <f>SUM(I2491:I2493)</f>
        <v>17500000</v>
      </c>
      <c r="H2497" s="2" t="s">
        <v>22</v>
      </c>
      <c r="I2497" s="11">
        <v>437500</v>
      </c>
      <c r="J2497" s="15" t="s">
        <v>13</v>
      </c>
      <c r="K2497" s="3"/>
    </row>
    <row r="2498" spans="2:11" ht="15.75" x14ac:dyDescent="0.25">
      <c r="B2498" s="2"/>
      <c r="C2498" s="13" t="s">
        <v>23</v>
      </c>
      <c r="D2498" s="2" t="s">
        <v>24</v>
      </c>
      <c r="E2498" s="2"/>
      <c r="F2498" s="2"/>
      <c r="G2498" s="14"/>
      <c r="H2498" s="2"/>
      <c r="I2498" s="11">
        <v>0</v>
      </c>
      <c r="J2498" s="15" t="s">
        <v>13</v>
      </c>
    </row>
    <row r="2499" spans="2:11" ht="15.75" x14ac:dyDescent="0.25">
      <c r="B2499" s="2"/>
      <c r="C2499" s="13" t="s">
        <v>25</v>
      </c>
      <c r="D2499" s="2" t="s">
        <v>41</v>
      </c>
      <c r="E2499" s="2"/>
      <c r="F2499" s="2"/>
      <c r="G2499" s="14"/>
      <c r="H2499" s="2"/>
      <c r="I2499" s="11">
        <v>0</v>
      </c>
      <c r="J2499" s="15" t="s">
        <v>13</v>
      </c>
      <c r="K2499" s="3"/>
    </row>
    <row r="2500" spans="2:11" ht="15.75" x14ac:dyDescent="0.25">
      <c r="B2500" s="2"/>
      <c r="C2500" s="13" t="s">
        <v>26</v>
      </c>
      <c r="D2500" s="2" t="s">
        <v>27</v>
      </c>
      <c r="E2500" s="2"/>
      <c r="F2500" s="2"/>
      <c r="G2500" s="14"/>
      <c r="H2500" s="2"/>
      <c r="I2500" s="11">
        <v>0</v>
      </c>
      <c r="J2500" s="15" t="s">
        <v>13</v>
      </c>
      <c r="K2500" s="3"/>
    </row>
    <row r="2501" spans="2:11" ht="15.75" x14ac:dyDescent="0.25">
      <c r="B2501" s="2"/>
      <c r="C2501" s="13" t="s">
        <v>28</v>
      </c>
      <c r="D2501" s="2" t="s">
        <v>29</v>
      </c>
      <c r="E2501" s="2"/>
      <c r="F2501" s="2"/>
      <c r="G2501" s="14"/>
      <c r="H2501" s="2"/>
      <c r="I2501" s="11">
        <v>200000</v>
      </c>
      <c r="J2501" s="15" t="s">
        <v>13</v>
      </c>
      <c r="K2501" s="3"/>
    </row>
    <row r="2502" spans="2:11" ht="15.75" x14ac:dyDescent="0.25">
      <c r="B2502" s="2"/>
      <c r="C2502" s="13" t="s">
        <v>30</v>
      </c>
      <c r="D2502" s="2" t="s">
        <v>31</v>
      </c>
      <c r="E2502" s="2"/>
      <c r="F2502" s="2"/>
      <c r="G2502" s="14"/>
      <c r="H2502" s="2"/>
      <c r="I2502" s="11">
        <v>200000</v>
      </c>
      <c r="J2502" s="15" t="s">
        <v>13</v>
      </c>
      <c r="K2502" s="3"/>
    </row>
    <row r="2503" spans="2:11" ht="15.75" x14ac:dyDescent="0.25">
      <c r="B2503" s="2"/>
      <c r="C2503" s="13" t="s">
        <v>32</v>
      </c>
      <c r="D2503" s="2" t="s">
        <v>33</v>
      </c>
      <c r="E2503" s="2"/>
      <c r="F2503" s="2"/>
      <c r="G2503" s="2"/>
      <c r="H2503" s="2"/>
      <c r="I2503" s="16">
        <f>SUM(I2491:I2502)</f>
        <v>18337500</v>
      </c>
      <c r="J2503" s="15" t="s">
        <v>13</v>
      </c>
      <c r="K2503" s="3"/>
    </row>
    <row r="2504" spans="2:11" ht="15.75" x14ac:dyDescent="0.25">
      <c r="B2504" s="2"/>
      <c r="C2504" s="13" t="s">
        <v>34</v>
      </c>
      <c r="D2504" s="2" t="s">
        <v>35</v>
      </c>
      <c r="E2504" s="2"/>
      <c r="F2504" s="2"/>
      <c r="G2504" s="2"/>
      <c r="H2504" s="2"/>
      <c r="I2504" s="17">
        <f>+B2488-I2503</f>
        <v>31662500</v>
      </c>
      <c r="J2504" s="15" t="s">
        <v>13</v>
      </c>
      <c r="K2504" s="3"/>
    </row>
    <row r="2505" spans="2:11" ht="15.75" x14ac:dyDescent="0.25">
      <c r="B2505" s="2"/>
      <c r="C2505" s="2"/>
      <c r="D2505" s="2" t="s">
        <v>61</v>
      </c>
      <c r="E2505" s="2"/>
      <c r="F2505" s="2"/>
      <c r="G2505" s="2"/>
      <c r="H2505" s="2"/>
      <c r="I2505" s="5"/>
      <c r="J2505" s="3"/>
      <c r="K2505" s="3"/>
    </row>
    <row r="2506" spans="2:11" ht="15.75" x14ac:dyDescent="0.25">
      <c r="B2506" s="2"/>
      <c r="C2506" s="2"/>
      <c r="D2506" s="2" t="s">
        <v>323</v>
      </c>
      <c r="E2506" s="2"/>
      <c r="F2506" s="2"/>
      <c r="G2506" s="2"/>
      <c r="H2506" s="2"/>
      <c r="I2506" s="2"/>
      <c r="J2506" s="3"/>
      <c r="K2506" s="3"/>
    </row>
    <row r="2507" spans="2:11" ht="15.75" x14ac:dyDescent="0.25">
      <c r="B2507" s="2"/>
      <c r="C2507" s="2"/>
      <c r="D2507" s="2"/>
      <c r="E2507" s="2"/>
      <c r="F2507" s="2"/>
      <c r="G2507" s="2"/>
      <c r="H2507" s="2"/>
      <c r="I2507" s="2"/>
      <c r="J2507" s="3"/>
      <c r="K2507" s="3"/>
    </row>
    <row r="2508" spans="2:11" ht="15.75" x14ac:dyDescent="0.25">
      <c r="B2508" s="2" t="s">
        <v>36</v>
      </c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 x14ac:dyDescent="0.25">
      <c r="B2509" s="2" t="s">
        <v>37</v>
      </c>
      <c r="C2509" s="2"/>
      <c r="D2509" s="2"/>
      <c r="E2509" s="2"/>
      <c r="F2509" s="2"/>
      <c r="G2509" s="2"/>
      <c r="H2509" s="2"/>
      <c r="I2509" s="2"/>
      <c r="J2509" s="3"/>
      <c r="K2509" s="3"/>
    </row>
    <row r="2510" spans="2:11" ht="15.75" x14ac:dyDescent="0.25">
      <c r="B2510" s="2"/>
      <c r="C2510" s="2"/>
      <c r="D2510" s="2"/>
      <c r="E2510" s="2"/>
      <c r="F2510" s="2"/>
      <c r="G2510" s="2"/>
      <c r="H2510" s="2"/>
      <c r="I2510" s="2"/>
      <c r="J2510" s="3"/>
      <c r="K2510" s="3"/>
    </row>
    <row r="2511" spans="2:11" ht="15.75" x14ac:dyDescent="0.25">
      <c r="B2511" s="2"/>
      <c r="C2511" s="2"/>
      <c r="D2511" s="2"/>
      <c r="E2511" s="2"/>
      <c r="F2511" s="2"/>
      <c r="G2511" s="2"/>
      <c r="H2511" s="2"/>
      <c r="J2511" s="3"/>
      <c r="K2511" s="3"/>
    </row>
    <row r="2512" spans="2:11" ht="15.75" x14ac:dyDescent="0.25">
      <c r="B2512" s="2"/>
      <c r="C2512" s="2"/>
      <c r="D2512" s="2"/>
      <c r="E2512" s="2"/>
      <c r="F2512" s="2"/>
      <c r="G2512" s="2"/>
      <c r="H2512" s="2"/>
      <c r="I2512" s="2"/>
      <c r="J2512" s="3"/>
      <c r="K2512" s="3"/>
    </row>
    <row r="2513" spans="2:11" ht="15.75" x14ac:dyDescent="0.25">
      <c r="B2513" s="2"/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 x14ac:dyDescent="0.25">
      <c r="B2514" s="2"/>
      <c r="C2514" s="2"/>
      <c r="D2514" s="2"/>
      <c r="E2514" s="2"/>
      <c r="F2514" s="2"/>
      <c r="G2514" s="2"/>
      <c r="H2514" s="2" t="s">
        <v>347</v>
      </c>
      <c r="I2514" s="2"/>
      <c r="J2514" s="3"/>
      <c r="K2514" s="3"/>
    </row>
    <row r="2515" spans="2:11" ht="15.75" x14ac:dyDescent="0.25">
      <c r="B2515" s="2"/>
      <c r="C2515" s="2"/>
      <c r="D2515" s="2"/>
      <c r="E2515" s="2"/>
      <c r="F2515" s="2"/>
      <c r="G2515" s="2"/>
      <c r="H2515" s="2"/>
      <c r="I2515" s="2"/>
      <c r="J2515" s="3"/>
      <c r="K2515" s="3"/>
    </row>
    <row r="2516" spans="2:11" ht="15.75" x14ac:dyDescent="0.25">
      <c r="B2516" s="2"/>
      <c r="C2516" s="2"/>
      <c r="D2516" s="2"/>
      <c r="E2516" s="2"/>
      <c r="F2516" s="2"/>
      <c r="G2516" s="2"/>
      <c r="H2516" s="2"/>
      <c r="I2516" s="2"/>
      <c r="J2516" s="3"/>
      <c r="K2516" s="3"/>
    </row>
    <row r="2517" spans="2:11" ht="15.75" x14ac:dyDescent="0.25">
      <c r="B2517" s="2"/>
      <c r="C2517" s="2"/>
      <c r="D2517" s="2"/>
      <c r="E2517" s="2"/>
      <c r="F2517" s="2"/>
      <c r="G2517" s="2"/>
      <c r="H2517" s="2"/>
      <c r="I2517" s="2"/>
      <c r="J2517" s="3"/>
      <c r="K2517" s="3"/>
    </row>
    <row r="2518" spans="2:11" ht="15.75" x14ac:dyDescent="0.25">
      <c r="B2518" s="2"/>
      <c r="C2518" s="2"/>
      <c r="D2518" s="2"/>
      <c r="E2518" s="2"/>
      <c r="F2518" s="2"/>
      <c r="G2518" s="2"/>
      <c r="H2518" s="18" t="s">
        <v>38</v>
      </c>
      <c r="I2518" s="2"/>
      <c r="J2518" s="3"/>
      <c r="K2518" s="3"/>
    </row>
    <row r="2519" spans="2:11" ht="15.75" x14ac:dyDescent="0.25">
      <c r="B2519" s="2"/>
      <c r="C2519" s="2"/>
      <c r="D2519" s="2"/>
      <c r="E2519" s="2"/>
      <c r="F2519" s="2"/>
      <c r="G2519" s="2"/>
      <c r="H2519" s="18">
        <v>6000</v>
      </c>
      <c r="I2519" s="2"/>
      <c r="J2519" s="3"/>
      <c r="K2519" s="3"/>
    </row>
    <row r="2520" spans="2:11" ht="15.75" x14ac:dyDescent="0.25">
      <c r="B2520" s="2"/>
      <c r="C2520" s="2"/>
      <c r="D2520" s="2"/>
      <c r="E2520" s="2"/>
      <c r="F2520" s="2"/>
      <c r="G2520" s="2"/>
      <c r="H2520" s="18"/>
      <c r="I2520" s="2"/>
      <c r="J2520" s="3"/>
      <c r="K2520" s="3"/>
    </row>
    <row r="2521" spans="2:11" ht="15.75" x14ac:dyDescent="0.25">
      <c r="B2521" s="2"/>
      <c r="C2521" s="2"/>
      <c r="D2521" s="2"/>
      <c r="E2521" s="2"/>
      <c r="F2521" s="2"/>
      <c r="G2521" s="2"/>
      <c r="H2521" s="2"/>
      <c r="I2521" s="2"/>
      <c r="J2521" s="3"/>
      <c r="K2521" s="3"/>
    </row>
    <row r="2522" spans="2:11" ht="15.75" x14ac:dyDescent="0.25">
      <c r="B2522" s="2"/>
      <c r="C2522" s="2"/>
      <c r="D2522" s="2"/>
      <c r="E2522" s="2"/>
      <c r="F2522" s="2"/>
      <c r="G2522" s="2"/>
      <c r="H2522" s="25" t="s">
        <v>320</v>
      </c>
      <c r="I2522" s="2"/>
      <c r="J2522" s="3"/>
      <c r="K2522" s="3"/>
    </row>
    <row r="2523" spans="2:11" ht="15.75" x14ac:dyDescent="0.25">
      <c r="B2523" s="2"/>
      <c r="C2523" s="2"/>
      <c r="D2523" s="2"/>
      <c r="E2523" s="2"/>
      <c r="F2523" s="2"/>
      <c r="G2523" s="2"/>
      <c r="H2523" s="19" t="s">
        <v>39</v>
      </c>
      <c r="I2523" s="2"/>
      <c r="J2523" s="3"/>
      <c r="K2523" s="3"/>
    </row>
    <row r="2524" spans="2:11" ht="15.75" x14ac:dyDescent="0.25">
      <c r="B2524" s="2"/>
      <c r="C2524" s="2"/>
      <c r="D2524" s="2"/>
      <c r="E2524" s="2"/>
      <c r="F2524" s="2"/>
      <c r="G2524" s="2"/>
      <c r="H2524" s="19"/>
      <c r="I2524" s="2"/>
      <c r="J2524" s="3"/>
      <c r="K2524" s="3"/>
    </row>
    <row r="2525" spans="2:11" ht="15.75" x14ac:dyDescent="0.25">
      <c r="B2525" s="2"/>
      <c r="C2525" s="2"/>
      <c r="D2525" s="2"/>
      <c r="E2525" s="2"/>
      <c r="F2525" s="2"/>
      <c r="G2525" s="2"/>
      <c r="H2525" s="19"/>
      <c r="I2525" s="2"/>
      <c r="J2525" s="3"/>
      <c r="K2525" s="3"/>
    </row>
    <row r="2526" spans="2:11" ht="15.75" x14ac:dyDescent="0.25">
      <c r="B2526" s="19"/>
      <c r="C2526" s="2"/>
      <c r="D2526" s="2"/>
      <c r="E2526" s="2"/>
      <c r="F2526" s="2"/>
      <c r="G2526" s="2"/>
      <c r="H2526" s="2"/>
      <c r="I2526" s="2"/>
      <c r="J2526" s="3"/>
      <c r="K2526" s="3"/>
    </row>
    <row r="2527" spans="2:11" ht="15.75" x14ac:dyDescent="0.25">
      <c r="B2527" s="20" t="s">
        <v>40</v>
      </c>
      <c r="C2527" s="2"/>
      <c r="D2527" s="2"/>
      <c r="E2527" s="2"/>
      <c r="F2527" s="2"/>
      <c r="G2527" s="2"/>
      <c r="H2527" s="2"/>
      <c r="I2527" s="2"/>
      <c r="J2527" s="3"/>
      <c r="K2527" s="3"/>
    </row>
    <row r="2528" spans="2:11" ht="15.75" x14ac:dyDescent="0.25">
      <c r="B2528" s="2" t="s">
        <v>307</v>
      </c>
      <c r="C2528" s="3"/>
      <c r="D2528" s="3"/>
      <c r="E2528" s="3"/>
      <c r="F2528" s="3"/>
      <c r="G2528" s="3"/>
      <c r="H2528" s="3"/>
      <c r="I2528" s="3"/>
      <c r="J2528" s="3"/>
      <c r="K2528" s="3"/>
    </row>
    <row r="2530" spans="2:11" ht="19.5" x14ac:dyDescent="0.3">
      <c r="B2530" s="60" t="s">
        <v>0</v>
      </c>
      <c r="C2530" s="60"/>
      <c r="D2530" s="60"/>
      <c r="E2530" s="60"/>
      <c r="F2530" s="60"/>
      <c r="G2530" s="60"/>
      <c r="H2530" s="60"/>
      <c r="I2530" s="60"/>
      <c r="J2530" s="3"/>
      <c r="K2530" s="3"/>
    </row>
    <row r="2531" spans="2:11" ht="15.75" x14ac:dyDescent="0.25">
      <c r="B2531" s="12"/>
      <c r="C2531" s="12"/>
      <c r="D2531" s="12"/>
      <c r="E2531" s="12"/>
      <c r="F2531" s="12"/>
      <c r="G2531" s="12"/>
      <c r="H2531" s="12"/>
      <c r="I2531" s="12"/>
      <c r="J2531" s="3"/>
      <c r="K2531" s="3"/>
    </row>
    <row r="2532" spans="2:11" ht="15.75" x14ac:dyDescent="0.25">
      <c r="B2532" s="2"/>
      <c r="C2532" s="2"/>
      <c r="D2532" s="2"/>
      <c r="E2532" s="2"/>
      <c r="F2532" s="2"/>
      <c r="G2532" s="2"/>
      <c r="H2532" s="2"/>
      <c r="I2532" s="2"/>
      <c r="J2532" s="3"/>
      <c r="K2532" s="3"/>
    </row>
    <row r="2533" spans="2:11" ht="15.75" x14ac:dyDescent="0.25">
      <c r="B2533" s="2"/>
      <c r="C2533" s="2"/>
      <c r="D2533" s="2"/>
      <c r="E2533" s="2"/>
      <c r="F2533" s="2"/>
      <c r="G2533" s="2"/>
      <c r="H2533" s="2"/>
      <c r="I2533" s="2"/>
      <c r="J2533" s="3"/>
      <c r="K2533" s="3"/>
    </row>
    <row r="2534" spans="2:11" ht="15.75" x14ac:dyDescent="0.25">
      <c r="B2534" s="2" t="s">
        <v>1</v>
      </c>
      <c r="C2534" s="2"/>
      <c r="D2534" s="2"/>
      <c r="E2534" s="2"/>
      <c r="F2534" s="2"/>
      <c r="G2534" s="2"/>
      <c r="H2534" s="2"/>
      <c r="I2534" s="2"/>
      <c r="J2534" s="3"/>
      <c r="K2534" s="3"/>
    </row>
    <row r="2535" spans="2:11" ht="15.75" x14ac:dyDescent="0.25">
      <c r="B2535" s="2"/>
      <c r="C2535" s="2"/>
      <c r="D2535" s="2"/>
      <c r="E2535" s="2"/>
      <c r="F2535" s="2"/>
      <c r="G2535" s="2"/>
      <c r="H2535" s="2"/>
      <c r="I2535" s="2"/>
      <c r="J2535" s="3"/>
      <c r="K2535" s="3"/>
    </row>
    <row r="2536" spans="2:11" ht="15.75" x14ac:dyDescent="0.25">
      <c r="B2536" s="2"/>
      <c r="C2536" s="2"/>
      <c r="D2536" s="2"/>
      <c r="E2536" s="2"/>
      <c r="F2536" s="2"/>
      <c r="G2536" s="2"/>
      <c r="H2536" s="2"/>
      <c r="I2536" s="2"/>
      <c r="J2536" s="3"/>
      <c r="K2536" s="3"/>
    </row>
    <row r="2537" spans="2:11" ht="15.75" x14ac:dyDescent="0.25">
      <c r="B2537" s="2"/>
      <c r="C2537" s="2" t="s">
        <v>2</v>
      </c>
      <c r="D2537" s="2" t="s">
        <v>3</v>
      </c>
      <c r="E2537" s="24" t="s">
        <v>324</v>
      </c>
      <c r="F2537" s="29"/>
      <c r="G2537" s="2"/>
      <c r="H2537" s="2"/>
      <c r="I2537" s="2"/>
      <c r="J2537" s="3"/>
      <c r="K2537" s="3"/>
    </row>
    <row r="2538" spans="2:11" ht="15.75" x14ac:dyDescent="0.25">
      <c r="B2538" s="2"/>
      <c r="C2538" s="2" t="s">
        <v>4</v>
      </c>
      <c r="D2538" s="2" t="s">
        <v>3</v>
      </c>
      <c r="E2538" s="1" t="s">
        <v>325</v>
      </c>
      <c r="F2538" s="5"/>
      <c r="G2538" s="2"/>
      <c r="H2538" s="2"/>
      <c r="I2538" s="2"/>
      <c r="J2538" s="3"/>
      <c r="K2538" s="3"/>
    </row>
    <row r="2539" spans="2:11" ht="15.75" x14ac:dyDescent="0.25">
      <c r="B2539" s="2"/>
      <c r="C2539" s="22" t="s">
        <v>42</v>
      </c>
      <c r="D2539" s="22" t="s">
        <v>3</v>
      </c>
      <c r="E2539" s="23" t="s">
        <v>326</v>
      </c>
      <c r="F2539" s="21"/>
      <c r="G2539" s="2"/>
      <c r="H2539" s="2"/>
      <c r="I2539" s="2"/>
      <c r="J2539" s="3"/>
      <c r="K2539" s="3"/>
    </row>
    <row r="2540" spans="2:11" ht="15.75" x14ac:dyDescent="0.25">
      <c r="B2540" s="2"/>
      <c r="C2540" s="2"/>
      <c r="D2540" s="2"/>
      <c r="E2540" s="1"/>
      <c r="F2540" s="2"/>
      <c r="G2540" s="2"/>
      <c r="H2540" s="2"/>
      <c r="I2540" s="2"/>
      <c r="J2540" s="3"/>
      <c r="K2540" s="3"/>
    </row>
    <row r="2541" spans="2:11" ht="15.75" x14ac:dyDescent="0.25">
      <c r="B2541" s="6" t="s">
        <v>5</v>
      </c>
      <c r="C2541" s="6"/>
      <c r="D2541" s="6"/>
      <c r="E2541" s="6"/>
      <c r="F2541" s="6"/>
      <c r="G2541" s="6"/>
      <c r="H2541" s="6"/>
      <c r="I2541" s="6"/>
      <c r="J2541" s="3"/>
      <c r="K2541" s="3"/>
    </row>
    <row r="2542" spans="2:11" ht="15.75" x14ac:dyDescent="0.25">
      <c r="B2542" s="7">
        <f>30000000</f>
        <v>30000000</v>
      </c>
      <c r="C2542" s="2" t="s">
        <v>6</v>
      </c>
      <c r="D2542" s="2"/>
      <c r="E2542" s="2"/>
      <c r="F2542" s="8">
        <f>(B2542/H2542)+(B2542*1.2%)</f>
        <v>1193333.3333333335</v>
      </c>
      <c r="G2542" s="4" t="s">
        <v>7</v>
      </c>
      <c r="H2542" s="2">
        <v>36</v>
      </c>
      <c r="I2542" s="2" t="s">
        <v>8</v>
      </c>
      <c r="J2542" s="3"/>
      <c r="K2542" s="3"/>
    </row>
    <row r="2543" spans="2:11" ht="15.75" x14ac:dyDescent="0.25">
      <c r="B2543" s="6" t="s">
        <v>9</v>
      </c>
      <c r="C2543" s="6"/>
      <c r="D2543" s="6"/>
      <c r="E2543" s="6"/>
      <c r="F2543" s="9"/>
      <c r="G2543" s="6"/>
      <c r="H2543" s="6"/>
      <c r="I2543" s="6"/>
      <c r="J2543" s="3"/>
      <c r="K2543" s="3"/>
    </row>
    <row r="2544" spans="2:11" ht="15.75" x14ac:dyDescent="0.25">
      <c r="B2544" s="2"/>
      <c r="C2544" s="2"/>
      <c r="D2544" s="2"/>
      <c r="E2544" s="2"/>
      <c r="F2544" s="2"/>
      <c r="G2544" s="2"/>
      <c r="H2544" s="2"/>
      <c r="I2544" s="2"/>
      <c r="J2544" s="3"/>
      <c r="K2544" s="10" t="s">
        <v>10</v>
      </c>
    </row>
    <row r="2545" spans="2:11" ht="15.75" x14ac:dyDescent="0.25">
      <c r="B2545" s="2"/>
      <c r="C2545" s="13" t="s">
        <v>11</v>
      </c>
      <c r="D2545" s="2" t="s">
        <v>12</v>
      </c>
      <c r="E2545" s="2"/>
      <c r="F2545" s="2"/>
      <c r="G2545" s="2"/>
      <c r="H2545" s="2"/>
      <c r="I2545" s="14">
        <f>21250000-1250000</f>
        <v>20000000</v>
      </c>
      <c r="J2545" s="15" t="s">
        <v>13</v>
      </c>
      <c r="K2545" s="3"/>
    </row>
    <row r="2546" spans="2:11" ht="15.75" x14ac:dyDescent="0.25">
      <c r="B2546" s="2"/>
      <c r="C2546" s="13" t="s">
        <v>14</v>
      </c>
      <c r="D2546" s="2" t="s">
        <v>145</v>
      </c>
      <c r="E2546" s="2"/>
      <c r="F2546" s="2"/>
      <c r="G2546" s="2"/>
      <c r="H2546" s="2"/>
      <c r="I2546" s="14">
        <v>0</v>
      </c>
      <c r="J2546" s="15" t="s">
        <v>13</v>
      </c>
      <c r="K2546" s="3"/>
    </row>
    <row r="2547" spans="2:11" ht="15.75" x14ac:dyDescent="0.25">
      <c r="B2547" s="2"/>
      <c r="C2547" s="13" t="s">
        <v>15</v>
      </c>
      <c r="D2547" s="2" t="s">
        <v>60</v>
      </c>
      <c r="E2547" s="2"/>
      <c r="F2547" s="2"/>
      <c r="G2547" s="2"/>
      <c r="H2547" s="2"/>
      <c r="I2547" s="14">
        <v>0</v>
      </c>
      <c r="J2547" s="15" t="s">
        <v>13</v>
      </c>
      <c r="K2547" s="3"/>
    </row>
    <row r="2548" spans="2:11" ht="15.75" x14ac:dyDescent="0.25">
      <c r="B2548" s="2"/>
      <c r="C2548" s="13" t="s">
        <v>17</v>
      </c>
      <c r="D2548" s="2" t="s">
        <v>144</v>
      </c>
      <c r="E2548" s="2"/>
      <c r="F2548" s="2"/>
      <c r="G2548" s="2"/>
      <c r="H2548" s="2"/>
      <c r="I2548" s="14">
        <v>0</v>
      </c>
      <c r="J2548" s="15" t="s">
        <v>13</v>
      </c>
      <c r="K2548" s="3"/>
    </row>
    <row r="2549" spans="2:11" ht="15.75" x14ac:dyDescent="0.25">
      <c r="B2549" s="2"/>
      <c r="C2549" s="13" t="s">
        <v>18</v>
      </c>
      <c r="D2549" s="2" t="s">
        <v>143</v>
      </c>
      <c r="E2549" s="2"/>
      <c r="F2549" s="2"/>
      <c r="G2549" s="2"/>
      <c r="H2549" s="2"/>
      <c r="I2549" s="14">
        <v>0</v>
      </c>
      <c r="J2549" s="15" t="s">
        <v>13</v>
      </c>
      <c r="K2549" s="3"/>
    </row>
    <row r="2550" spans="2:11" ht="15.75" x14ac:dyDescent="0.25">
      <c r="B2550" s="2"/>
      <c r="C2550" s="13" t="s">
        <v>19</v>
      </c>
      <c r="D2550" s="2" t="s">
        <v>142</v>
      </c>
      <c r="E2550" s="2"/>
      <c r="F2550" s="2"/>
      <c r="G2550" s="2"/>
      <c r="H2550" s="2"/>
      <c r="I2550" s="14">
        <v>0</v>
      </c>
      <c r="J2550" s="15" t="s">
        <v>13</v>
      </c>
      <c r="K2550" s="3"/>
    </row>
    <row r="2551" spans="2:11" ht="15.75" x14ac:dyDescent="0.25">
      <c r="B2551" s="2"/>
      <c r="C2551" s="13" t="s">
        <v>20</v>
      </c>
      <c r="D2551" s="2" t="s">
        <v>21</v>
      </c>
      <c r="E2551" s="2"/>
      <c r="F2551" s="2"/>
      <c r="G2551" s="14">
        <f>SUM(I2545:I2547)</f>
        <v>20000000</v>
      </c>
      <c r="H2551" s="2" t="s">
        <v>22</v>
      </c>
      <c r="I2551" s="11">
        <v>500000</v>
      </c>
      <c r="J2551" s="15" t="s">
        <v>13</v>
      </c>
      <c r="K2551" s="3"/>
    </row>
    <row r="2552" spans="2:11" ht="15.75" x14ac:dyDescent="0.25">
      <c r="B2552" s="2"/>
      <c r="C2552" s="13" t="s">
        <v>23</v>
      </c>
      <c r="D2552" s="2" t="s">
        <v>24</v>
      </c>
      <c r="E2552" s="2"/>
      <c r="F2552" s="2"/>
      <c r="G2552" s="14"/>
      <c r="H2552" s="2"/>
      <c r="I2552" s="11">
        <v>0</v>
      </c>
      <c r="J2552" s="15" t="s">
        <v>13</v>
      </c>
    </row>
    <row r="2553" spans="2:11" ht="15.75" x14ac:dyDescent="0.25">
      <c r="B2553" s="2"/>
      <c r="C2553" s="13" t="s">
        <v>25</v>
      </c>
      <c r="D2553" s="2" t="s">
        <v>41</v>
      </c>
      <c r="E2553" s="2"/>
      <c r="F2553" s="2"/>
      <c r="G2553" s="14"/>
      <c r="H2553" s="2"/>
      <c r="I2553" s="11">
        <v>0</v>
      </c>
      <c r="J2553" s="15" t="s">
        <v>13</v>
      </c>
      <c r="K2553" s="3"/>
    </row>
    <row r="2554" spans="2:11" ht="15.75" x14ac:dyDescent="0.25">
      <c r="B2554" s="2"/>
      <c r="C2554" s="13" t="s">
        <v>26</v>
      </c>
      <c r="D2554" s="2" t="s">
        <v>27</v>
      </c>
      <c r="E2554" s="2"/>
      <c r="F2554" s="2"/>
      <c r="G2554" s="14"/>
      <c r="H2554" s="2"/>
      <c r="I2554" s="11">
        <v>0</v>
      </c>
      <c r="J2554" s="15" t="s">
        <v>13</v>
      </c>
      <c r="K2554" s="3"/>
    </row>
    <row r="2555" spans="2:11" ht="15.75" x14ac:dyDescent="0.25">
      <c r="B2555" s="2"/>
      <c r="C2555" s="13" t="s">
        <v>28</v>
      </c>
      <c r="D2555" s="2" t="s">
        <v>29</v>
      </c>
      <c r="E2555" s="2"/>
      <c r="F2555" s="2"/>
      <c r="G2555" s="14"/>
      <c r="H2555" s="2"/>
      <c r="I2555" s="11">
        <v>0</v>
      </c>
      <c r="J2555" s="15" t="s">
        <v>13</v>
      </c>
      <c r="K2555" s="3"/>
    </row>
    <row r="2556" spans="2:11" ht="15.75" x14ac:dyDescent="0.25">
      <c r="B2556" s="2"/>
      <c r="C2556" s="13" t="s">
        <v>30</v>
      </c>
      <c r="D2556" s="2" t="s">
        <v>31</v>
      </c>
      <c r="E2556" s="2"/>
      <c r="F2556" s="2"/>
      <c r="G2556" s="14"/>
      <c r="H2556" s="2"/>
      <c r="I2556" s="11">
        <v>0</v>
      </c>
      <c r="J2556" s="15" t="s">
        <v>13</v>
      </c>
      <c r="K2556" s="3"/>
    </row>
    <row r="2557" spans="2:11" ht="15.75" x14ac:dyDescent="0.25">
      <c r="B2557" s="2"/>
      <c r="C2557" s="13" t="s">
        <v>32</v>
      </c>
      <c r="D2557" s="2" t="s">
        <v>33</v>
      </c>
      <c r="E2557" s="2"/>
      <c r="F2557" s="2"/>
      <c r="G2557" s="2"/>
      <c r="H2557" s="2"/>
      <c r="I2557" s="16">
        <f>SUM(I2545:I2556)</f>
        <v>20500000</v>
      </c>
      <c r="J2557" s="15" t="s">
        <v>13</v>
      </c>
      <c r="K2557" s="3"/>
    </row>
    <row r="2558" spans="2:11" ht="15.75" x14ac:dyDescent="0.25">
      <c r="B2558" s="2"/>
      <c r="C2558" s="13" t="s">
        <v>34</v>
      </c>
      <c r="D2558" s="2" t="s">
        <v>35</v>
      </c>
      <c r="E2558" s="2"/>
      <c r="F2558" s="2"/>
      <c r="G2558" s="2"/>
      <c r="H2558" s="2"/>
      <c r="I2558" s="17">
        <f>+B2542-I2557</f>
        <v>9500000</v>
      </c>
      <c r="J2558" s="15" t="s">
        <v>13</v>
      </c>
      <c r="K2558" s="3"/>
    </row>
    <row r="2559" spans="2:11" ht="15.75" x14ac:dyDescent="0.25">
      <c r="B2559" s="2"/>
      <c r="C2559" s="2"/>
      <c r="D2559" s="2" t="s">
        <v>114</v>
      </c>
      <c r="E2559" s="2"/>
      <c r="F2559" s="2"/>
      <c r="G2559" s="2"/>
      <c r="H2559" s="2"/>
      <c r="I2559" s="5"/>
      <c r="J2559" s="3"/>
      <c r="K2559" s="3"/>
    </row>
    <row r="2560" spans="2:11" ht="15.75" x14ac:dyDescent="0.25">
      <c r="B2560" s="2"/>
      <c r="C2560" s="2"/>
      <c r="D2560" s="2" t="s">
        <v>327</v>
      </c>
      <c r="E2560" s="2"/>
      <c r="F2560" s="2"/>
      <c r="G2560" s="2"/>
      <c r="H2560" s="2"/>
      <c r="I2560" s="2"/>
      <c r="J2560" s="3"/>
      <c r="K2560" s="3"/>
    </row>
    <row r="2561" spans="2:11" ht="15.75" x14ac:dyDescent="0.25">
      <c r="B2561" s="2"/>
      <c r="C2561" s="2"/>
      <c r="D2561" s="2"/>
      <c r="E2561" s="2"/>
      <c r="F2561" s="2"/>
      <c r="G2561" s="2"/>
      <c r="H2561" s="2"/>
      <c r="I2561" s="2"/>
      <c r="J2561" s="3"/>
      <c r="K2561" s="3"/>
    </row>
    <row r="2562" spans="2:11" ht="15.75" x14ac:dyDescent="0.25">
      <c r="B2562" s="2" t="s">
        <v>36</v>
      </c>
      <c r="C2562" s="2"/>
      <c r="D2562" s="2"/>
      <c r="E2562" s="2"/>
      <c r="F2562" s="2"/>
      <c r="G2562" s="2"/>
      <c r="H2562" s="2"/>
      <c r="I2562" s="2"/>
      <c r="J2562" s="3"/>
      <c r="K2562" s="3"/>
    </row>
    <row r="2563" spans="2:11" ht="15.75" x14ac:dyDescent="0.25">
      <c r="B2563" s="2" t="s">
        <v>37</v>
      </c>
      <c r="C2563" s="2"/>
      <c r="D2563" s="2"/>
      <c r="E2563" s="2"/>
      <c r="F2563" s="2"/>
      <c r="G2563" s="2"/>
      <c r="H2563" s="2"/>
      <c r="I2563" s="2"/>
      <c r="J2563" s="3"/>
      <c r="K2563" s="3"/>
    </row>
    <row r="2564" spans="2:11" ht="15.75" x14ac:dyDescent="0.25">
      <c r="B2564" s="2"/>
      <c r="C2564" s="2"/>
      <c r="D2564" s="2"/>
      <c r="E2564" s="2"/>
      <c r="F2564" s="2"/>
      <c r="G2564" s="2"/>
      <c r="H2564" s="2"/>
      <c r="I2564" s="2"/>
      <c r="J2564" s="3"/>
      <c r="K2564" s="3"/>
    </row>
    <row r="2565" spans="2:11" ht="15.75" x14ac:dyDescent="0.25">
      <c r="B2565" s="2"/>
      <c r="C2565" s="2"/>
      <c r="D2565" s="2"/>
      <c r="E2565" s="2"/>
      <c r="F2565" s="2"/>
      <c r="G2565" s="2"/>
      <c r="H2565" s="2"/>
      <c r="J2565" s="3"/>
      <c r="K2565" s="3"/>
    </row>
    <row r="2566" spans="2:11" ht="15.75" x14ac:dyDescent="0.25">
      <c r="B2566" s="2"/>
      <c r="C2566" s="2"/>
      <c r="D2566" s="2"/>
      <c r="E2566" s="2"/>
      <c r="F2566" s="2"/>
      <c r="G2566" s="2"/>
      <c r="H2566" s="2"/>
      <c r="I2566" s="2"/>
      <c r="J2566" s="3"/>
      <c r="K2566" s="3"/>
    </row>
    <row r="2567" spans="2:11" ht="15.75" x14ac:dyDescent="0.25">
      <c r="B2567" s="2"/>
      <c r="C2567" s="2"/>
      <c r="D2567" s="2"/>
      <c r="E2567" s="2"/>
      <c r="F2567" s="2"/>
      <c r="G2567" s="2"/>
      <c r="H2567" s="2"/>
      <c r="I2567" s="2"/>
      <c r="J2567" s="3"/>
      <c r="K2567" s="3"/>
    </row>
    <row r="2568" spans="2:11" ht="15.75" x14ac:dyDescent="0.25">
      <c r="B2568" s="2"/>
      <c r="C2568" s="2"/>
      <c r="D2568" s="2"/>
      <c r="E2568" s="2"/>
      <c r="F2568" s="2"/>
      <c r="G2568" s="2"/>
      <c r="H2568" s="2" t="s">
        <v>347</v>
      </c>
      <c r="I2568" s="2"/>
      <c r="J2568" s="3"/>
      <c r="K2568" s="3"/>
    </row>
    <row r="2569" spans="2:11" ht="15.75" x14ac:dyDescent="0.25">
      <c r="B2569" s="2"/>
      <c r="C2569" s="2"/>
      <c r="D2569" s="2"/>
      <c r="E2569" s="2"/>
      <c r="F2569" s="2"/>
      <c r="G2569" s="2"/>
      <c r="H2569" s="2"/>
      <c r="I2569" s="2"/>
      <c r="J2569" s="3"/>
      <c r="K2569" s="3"/>
    </row>
    <row r="2570" spans="2:11" ht="15.75" x14ac:dyDescent="0.25">
      <c r="B2570" s="2"/>
      <c r="C2570" s="2"/>
      <c r="D2570" s="2"/>
      <c r="E2570" s="2"/>
      <c r="F2570" s="2"/>
      <c r="G2570" s="2"/>
      <c r="H2570" s="2"/>
      <c r="I2570" s="2"/>
      <c r="J2570" s="3"/>
      <c r="K2570" s="3"/>
    </row>
    <row r="2571" spans="2:11" ht="15.75" x14ac:dyDescent="0.25">
      <c r="B2571" s="2"/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 x14ac:dyDescent="0.25">
      <c r="B2572" s="2"/>
      <c r="C2572" s="2"/>
      <c r="D2572" s="2"/>
      <c r="E2572" s="2"/>
      <c r="F2572" s="2"/>
      <c r="G2572" s="2"/>
      <c r="H2572" s="18" t="s">
        <v>38</v>
      </c>
      <c r="I2572" s="2"/>
      <c r="J2572" s="3"/>
      <c r="K2572" s="3"/>
    </row>
    <row r="2573" spans="2:11" ht="15.75" x14ac:dyDescent="0.25">
      <c r="B2573" s="2"/>
      <c r="C2573" s="2"/>
      <c r="D2573" s="2"/>
      <c r="E2573" s="2"/>
      <c r="F2573" s="2"/>
      <c r="G2573" s="2"/>
      <c r="H2573" s="18">
        <v>6000</v>
      </c>
      <c r="I2573" s="2"/>
      <c r="J2573" s="3"/>
      <c r="K2573" s="3"/>
    </row>
    <row r="2574" spans="2:11" ht="15.75" x14ac:dyDescent="0.25">
      <c r="B2574" s="2"/>
      <c r="C2574" s="2"/>
      <c r="D2574" s="2"/>
      <c r="E2574" s="2"/>
      <c r="F2574" s="2"/>
      <c r="G2574" s="2"/>
      <c r="H2574" s="18"/>
      <c r="I2574" s="2"/>
      <c r="J2574" s="3"/>
      <c r="K2574" s="3"/>
    </row>
    <row r="2575" spans="2:11" ht="15.75" x14ac:dyDescent="0.25">
      <c r="B2575" s="2"/>
      <c r="C2575" s="2"/>
      <c r="D2575" s="2"/>
      <c r="E2575" s="2"/>
      <c r="F2575" s="2"/>
      <c r="G2575" s="2"/>
      <c r="H2575" s="2"/>
      <c r="I2575" s="2"/>
      <c r="J2575" s="3"/>
      <c r="K2575" s="3"/>
    </row>
    <row r="2576" spans="2:11" ht="15.75" x14ac:dyDescent="0.25">
      <c r="B2576" s="2"/>
      <c r="C2576" s="2"/>
      <c r="D2576" s="2"/>
      <c r="E2576" s="2"/>
      <c r="F2576" s="2"/>
      <c r="G2576" s="2"/>
      <c r="H2576" s="25" t="s">
        <v>324</v>
      </c>
      <c r="I2576" s="2"/>
      <c r="J2576" s="3"/>
      <c r="K2576" s="3"/>
    </row>
    <row r="2577" spans="2:11" ht="15.75" x14ac:dyDescent="0.25">
      <c r="B2577" s="2"/>
      <c r="C2577" s="2"/>
      <c r="D2577" s="2"/>
      <c r="E2577" s="2"/>
      <c r="F2577" s="2"/>
      <c r="G2577" s="2"/>
      <c r="H2577" s="19" t="s">
        <v>39</v>
      </c>
      <c r="I2577" s="2"/>
      <c r="J2577" s="3"/>
      <c r="K2577" s="3"/>
    </row>
    <row r="2578" spans="2:11" ht="15.75" x14ac:dyDescent="0.25">
      <c r="B2578" s="2"/>
      <c r="C2578" s="2"/>
      <c r="D2578" s="2"/>
      <c r="E2578" s="2"/>
      <c r="F2578" s="2"/>
      <c r="G2578" s="2"/>
      <c r="H2578" s="19"/>
      <c r="I2578" s="2"/>
      <c r="J2578" s="3"/>
      <c r="K2578" s="3"/>
    </row>
    <row r="2579" spans="2:11" ht="15.75" x14ac:dyDescent="0.25">
      <c r="B2579" s="2"/>
      <c r="C2579" s="2"/>
      <c r="D2579" s="2"/>
      <c r="E2579" s="2"/>
      <c r="F2579" s="2"/>
      <c r="G2579" s="2"/>
      <c r="H2579" s="19"/>
      <c r="I2579" s="2"/>
      <c r="J2579" s="3"/>
      <c r="K2579" s="3"/>
    </row>
    <row r="2580" spans="2:11" ht="15.75" x14ac:dyDescent="0.25">
      <c r="B2580" s="19"/>
      <c r="C2580" s="2"/>
      <c r="D2580" s="2"/>
      <c r="E2580" s="2"/>
      <c r="F2580" s="2"/>
      <c r="G2580" s="2"/>
      <c r="H2580" s="2"/>
      <c r="I2580" s="2"/>
      <c r="J2580" s="3"/>
      <c r="K2580" s="3"/>
    </row>
    <row r="2581" spans="2:11" ht="15.75" x14ac:dyDescent="0.25">
      <c r="B2581" s="20" t="s">
        <v>40</v>
      </c>
      <c r="C2581" s="2"/>
      <c r="D2581" s="2"/>
      <c r="E2581" s="2"/>
      <c r="F2581" s="2"/>
      <c r="G2581" s="2"/>
      <c r="H2581" s="2"/>
      <c r="I2581" s="2"/>
      <c r="J2581" s="3"/>
      <c r="K2581" s="3"/>
    </row>
    <row r="2582" spans="2:11" ht="15.75" x14ac:dyDescent="0.25">
      <c r="B2582" s="2" t="s">
        <v>307</v>
      </c>
      <c r="C2582" s="3"/>
      <c r="D2582" s="3"/>
      <c r="E2582" s="3"/>
      <c r="F2582" s="3"/>
      <c r="G2582" s="3"/>
      <c r="H2582" s="3"/>
      <c r="I2582" s="3"/>
      <c r="J2582" s="3"/>
      <c r="K2582" s="3"/>
    </row>
    <row r="2584" spans="2:11" ht="19.5" x14ac:dyDescent="0.3">
      <c r="B2584" s="60" t="s">
        <v>0</v>
      </c>
      <c r="C2584" s="60"/>
      <c r="D2584" s="60"/>
      <c r="E2584" s="60"/>
      <c r="F2584" s="60"/>
      <c r="G2584" s="60"/>
      <c r="H2584" s="60"/>
      <c r="I2584" s="60"/>
      <c r="J2584" s="3"/>
      <c r="K2584" s="3"/>
    </row>
    <row r="2585" spans="2:11" ht="15.75" x14ac:dyDescent="0.25">
      <c r="B2585" s="12"/>
      <c r="C2585" s="12"/>
      <c r="D2585" s="12"/>
      <c r="E2585" s="12"/>
      <c r="F2585" s="12"/>
      <c r="G2585" s="12"/>
      <c r="H2585" s="12"/>
      <c r="I2585" s="12"/>
      <c r="J2585" s="3"/>
      <c r="K2585" s="3"/>
    </row>
    <row r="2586" spans="2:11" ht="15.75" x14ac:dyDescent="0.25">
      <c r="B2586" s="2"/>
      <c r="C2586" s="2"/>
      <c r="D2586" s="2"/>
      <c r="E2586" s="2"/>
      <c r="F2586" s="2"/>
      <c r="G2586" s="2"/>
      <c r="H2586" s="2"/>
      <c r="I2586" s="2"/>
      <c r="J2586" s="3"/>
      <c r="K2586" s="3"/>
    </row>
    <row r="2587" spans="2:11" ht="15.75" x14ac:dyDescent="0.25">
      <c r="B2587" s="2"/>
      <c r="C2587" s="2"/>
      <c r="D2587" s="2"/>
      <c r="E2587" s="2"/>
      <c r="F2587" s="2"/>
      <c r="G2587" s="2"/>
      <c r="H2587" s="2"/>
      <c r="I2587" s="2"/>
      <c r="J2587" s="3"/>
      <c r="K2587" s="3"/>
    </row>
    <row r="2588" spans="2:11" ht="15.75" x14ac:dyDescent="0.25">
      <c r="B2588" s="2" t="s">
        <v>1</v>
      </c>
      <c r="C2588" s="2"/>
      <c r="D2588" s="2"/>
      <c r="E2588" s="2"/>
      <c r="F2588" s="2"/>
      <c r="G2588" s="2"/>
      <c r="H2588" s="2"/>
      <c r="I2588" s="2"/>
      <c r="J2588" s="3"/>
      <c r="K2588" s="3"/>
    </row>
    <row r="2589" spans="2:11" ht="15.75" x14ac:dyDescent="0.25">
      <c r="B2589" s="2"/>
      <c r="C2589" s="2"/>
      <c r="D2589" s="2"/>
      <c r="E2589" s="2"/>
      <c r="F2589" s="2"/>
      <c r="G2589" s="2"/>
      <c r="H2589" s="2"/>
      <c r="I2589" s="2"/>
      <c r="J2589" s="3"/>
      <c r="K2589" s="3"/>
    </row>
    <row r="2590" spans="2:11" ht="15.75" x14ac:dyDescent="0.25">
      <c r="B2590" s="2"/>
      <c r="C2590" s="2"/>
      <c r="D2590" s="2"/>
      <c r="E2590" s="2"/>
      <c r="F2590" s="2"/>
      <c r="G2590" s="2"/>
      <c r="H2590" s="2"/>
      <c r="I2590" s="2"/>
      <c r="J2590" s="3"/>
      <c r="K2590" s="3"/>
    </row>
    <row r="2591" spans="2:11" ht="15.75" x14ac:dyDescent="0.25">
      <c r="B2591" s="2"/>
      <c r="C2591" s="2" t="s">
        <v>2</v>
      </c>
      <c r="D2591" s="2" t="s">
        <v>3</v>
      </c>
      <c r="E2591" s="24" t="s">
        <v>329</v>
      </c>
      <c r="F2591" s="29"/>
      <c r="G2591" s="2"/>
      <c r="H2591" s="2"/>
      <c r="I2591" s="2"/>
      <c r="J2591" s="3"/>
      <c r="K2591" s="3"/>
    </row>
    <row r="2592" spans="2:11" ht="15.75" x14ac:dyDescent="0.25">
      <c r="B2592" s="2"/>
      <c r="C2592" s="2" t="s">
        <v>4</v>
      </c>
      <c r="D2592" s="2" t="s">
        <v>3</v>
      </c>
      <c r="E2592" s="1" t="s">
        <v>330</v>
      </c>
      <c r="F2592" s="5"/>
      <c r="G2592" s="2"/>
      <c r="H2592" s="2"/>
      <c r="I2592" s="2"/>
      <c r="J2592" s="3"/>
      <c r="K2592" s="3"/>
    </row>
    <row r="2593" spans="2:11" ht="15.75" x14ac:dyDescent="0.25">
      <c r="B2593" s="2"/>
      <c r="C2593" s="22" t="s">
        <v>42</v>
      </c>
      <c r="D2593" s="22" t="s">
        <v>3</v>
      </c>
      <c r="E2593" s="23" t="s">
        <v>331</v>
      </c>
      <c r="F2593" s="21"/>
      <c r="G2593" s="2"/>
      <c r="H2593" s="2"/>
      <c r="I2593" s="2"/>
      <c r="J2593" s="3"/>
      <c r="K2593" s="3"/>
    </row>
    <row r="2594" spans="2:11" ht="15.75" x14ac:dyDescent="0.25">
      <c r="B2594" s="2"/>
      <c r="C2594" s="2"/>
      <c r="D2594" s="2"/>
      <c r="E2594" s="1"/>
      <c r="F2594" s="2"/>
      <c r="G2594" s="2"/>
      <c r="H2594" s="2"/>
      <c r="I2594" s="2"/>
      <c r="J2594" s="3"/>
      <c r="K2594" s="3"/>
    </row>
    <row r="2595" spans="2:11" ht="15.75" x14ac:dyDescent="0.25">
      <c r="B2595" s="6" t="s">
        <v>5</v>
      </c>
      <c r="C2595" s="6"/>
      <c r="D2595" s="6"/>
      <c r="E2595" s="6"/>
      <c r="F2595" s="6"/>
      <c r="G2595" s="6"/>
      <c r="H2595" s="6"/>
      <c r="I2595" s="6"/>
      <c r="J2595" s="3"/>
      <c r="K2595" s="3"/>
    </row>
    <row r="2596" spans="2:11" ht="15.75" x14ac:dyDescent="0.25">
      <c r="B2596" s="7">
        <f>30000000</f>
        <v>30000000</v>
      </c>
      <c r="C2596" s="2" t="s">
        <v>6</v>
      </c>
      <c r="D2596" s="2"/>
      <c r="E2596" s="2"/>
      <c r="F2596" s="8">
        <f>(B2596/H2596)+(B2596*1.2%)</f>
        <v>1193333.3333333335</v>
      </c>
      <c r="G2596" s="4" t="s">
        <v>7</v>
      </c>
      <c r="H2596" s="2">
        <v>36</v>
      </c>
      <c r="I2596" s="2" t="s">
        <v>8</v>
      </c>
      <c r="J2596" s="3"/>
      <c r="K2596" s="3"/>
    </row>
    <row r="2597" spans="2:11" ht="15.75" x14ac:dyDescent="0.25">
      <c r="B2597" s="6" t="s">
        <v>9</v>
      </c>
      <c r="C2597" s="6"/>
      <c r="D2597" s="6"/>
      <c r="E2597" s="6"/>
      <c r="F2597" s="9"/>
      <c r="G2597" s="6"/>
      <c r="H2597" s="6"/>
      <c r="I2597" s="6"/>
      <c r="J2597" s="3"/>
      <c r="K2597" s="3"/>
    </row>
    <row r="2598" spans="2:11" ht="15.75" x14ac:dyDescent="0.25">
      <c r="B2598" s="2"/>
      <c r="C2598" s="2"/>
      <c r="D2598" s="2"/>
      <c r="E2598" s="2"/>
      <c r="F2598" s="2"/>
      <c r="G2598" s="2"/>
      <c r="H2598" s="2"/>
      <c r="I2598" s="2"/>
      <c r="J2598" s="3"/>
      <c r="K2598" s="10" t="s">
        <v>10</v>
      </c>
    </row>
    <row r="2599" spans="2:11" ht="15.75" x14ac:dyDescent="0.25">
      <c r="B2599" s="2"/>
      <c r="C2599" s="13" t="s">
        <v>11</v>
      </c>
      <c r="D2599" s="2" t="s">
        <v>12</v>
      </c>
      <c r="E2599" s="2"/>
      <c r="F2599" s="2"/>
      <c r="G2599" s="2"/>
      <c r="H2599" s="2"/>
      <c r="I2599" s="14">
        <f>24993000-834500</f>
        <v>24158500</v>
      </c>
      <c r="J2599" s="15" t="s">
        <v>13</v>
      </c>
      <c r="K2599" s="3"/>
    </row>
    <row r="2600" spans="2:11" ht="15.75" x14ac:dyDescent="0.25">
      <c r="B2600" s="2"/>
      <c r="C2600" s="13" t="s">
        <v>14</v>
      </c>
      <c r="D2600" s="2" t="s">
        <v>145</v>
      </c>
      <c r="E2600" s="2"/>
      <c r="F2600" s="2"/>
      <c r="G2600" s="2"/>
      <c r="H2600" s="2"/>
      <c r="I2600" s="14">
        <v>0</v>
      </c>
      <c r="J2600" s="15" t="s">
        <v>13</v>
      </c>
      <c r="K2600" s="3"/>
    </row>
    <row r="2601" spans="2:11" ht="15.75" x14ac:dyDescent="0.25">
      <c r="B2601" s="2"/>
      <c r="C2601" s="13" t="s">
        <v>15</v>
      </c>
      <c r="D2601" s="2" t="s">
        <v>60</v>
      </c>
      <c r="E2601" s="2"/>
      <c r="F2601" s="2"/>
      <c r="G2601" s="2"/>
      <c r="H2601" s="2"/>
      <c r="I2601" s="14">
        <v>0</v>
      </c>
      <c r="J2601" s="15" t="s">
        <v>13</v>
      </c>
      <c r="K2601" s="3"/>
    </row>
    <row r="2602" spans="2:11" ht="15.75" x14ac:dyDescent="0.25">
      <c r="B2602" s="2"/>
      <c r="C2602" s="13" t="s">
        <v>17</v>
      </c>
      <c r="D2602" s="2" t="s">
        <v>144</v>
      </c>
      <c r="E2602" s="2"/>
      <c r="F2602" s="2"/>
      <c r="G2602" s="2"/>
      <c r="H2602" s="2"/>
      <c r="I2602" s="14">
        <v>0</v>
      </c>
      <c r="J2602" s="15" t="s">
        <v>13</v>
      </c>
      <c r="K2602" s="3"/>
    </row>
    <row r="2603" spans="2:11" ht="15.75" x14ac:dyDescent="0.25">
      <c r="B2603" s="2"/>
      <c r="C2603" s="13" t="s">
        <v>18</v>
      </c>
      <c r="D2603" s="2" t="s">
        <v>143</v>
      </c>
      <c r="E2603" s="2"/>
      <c r="F2603" s="2"/>
      <c r="G2603" s="2"/>
      <c r="H2603" s="2"/>
      <c r="I2603" s="14">
        <v>0</v>
      </c>
      <c r="J2603" s="15" t="s">
        <v>13</v>
      </c>
      <c r="K2603" s="3"/>
    </row>
    <row r="2604" spans="2:11" ht="15.75" x14ac:dyDescent="0.25">
      <c r="B2604" s="2"/>
      <c r="C2604" s="13" t="s">
        <v>19</v>
      </c>
      <c r="D2604" s="2" t="s">
        <v>142</v>
      </c>
      <c r="E2604" s="2"/>
      <c r="F2604" s="2"/>
      <c r="G2604" s="2"/>
      <c r="H2604" s="2"/>
      <c r="I2604" s="14">
        <v>0</v>
      </c>
      <c r="J2604" s="15" t="s">
        <v>13</v>
      </c>
      <c r="K2604" s="3"/>
    </row>
    <row r="2605" spans="2:11" ht="15.75" x14ac:dyDescent="0.25">
      <c r="B2605" s="2"/>
      <c r="C2605" s="13" t="s">
        <v>20</v>
      </c>
      <c r="D2605" s="2" t="s">
        <v>21</v>
      </c>
      <c r="E2605" s="2"/>
      <c r="F2605" s="2"/>
      <c r="G2605" s="14">
        <f>SUM(I2599:I2601)</f>
        <v>24158500</v>
      </c>
      <c r="H2605" s="2" t="s">
        <v>22</v>
      </c>
      <c r="I2605" s="11">
        <v>603963</v>
      </c>
      <c r="J2605" s="15" t="s">
        <v>13</v>
      </c>
      <c r="K2605" s="3"/>
    </row>
    <row r="2606" spans="2:11" ht="15.75" x14ac:dyDescent="0.25">
      <c r="B2606" s="2"/>
      <c r="C2606" s="13" t="s">
        <v>23</v>
      </c>
      <c r="D2606" s="2" t="s">
        <v>24</v>
      </c>
      <c r="E2606" s="2"/>
      <c r="F2606" s="2"/>
      <c r="G2606" s="14"/>
      <c r="H2606" s="2"/>
      <c r="I2606" s="11">
        <v>0</v>
      </c>
      <c r="J2606" s="15" t="s">
        <v>13</v>
      </c>
    </row>
    <row r="2607" spans="2:11" ht="15.75" x14ac:dyDescent="0.25">
      <c r="B2607" s="2"/>
      <c r="C2607" s="13" t="s">
        <v>25</v>
      </c>
      <c r="D2607" s="2" t="s">
        <v>41</v>
      </c>
      <c r="E2607" s="2"/>
      <c r="F2607" s="2"/>
      <c r="G2607" s="14"/>
      <c r="H2607" s="2"/>
      <c r="I2607" s="11">
        <v>0</v>
      </c>
      <c r="J2607" s="15" t="s">
        <v>13</v>
      </c>
      <c r="K2607" s="3"/>
    </row>
    <row r="2608" spans="2:11" ht="15.75" x14ac:dyDescent="0.25">
      <c r="B2608" s="2"/>
      <c r="C2608" s="13" t="s">
        <v>26</v>
      </c>
      <c r="D2608" s="2" t="s">
        <v>27</v>
      </c>
      <c r="E2608" s="2"/>
      <c r="F2608" s="2"/>
      <c r="G2608" s="14"/>
      <c r="H2608" s="2"/>
      <c r="I2608" s="11">
        <v>0</v>
      </c>
      <c r="J2608" s="15" t="s">
        <v>13</v>
      </c>
      <c r="K2608" s="3"/>
    </row>
    <row r="2609" spans="2:11" ht="15.75" x14ac:dyDescent="0.25">
      <c r="B2609" s="2"/>
      <c r="C2609" s="13" t="s">
        <v>28</v>
      </c>
      <c r="D2609" s="2" t="s">
        <v>29</v>
      </c>
      <c r="E2609" s="2"/>
      <c r="F2609" s="2"/>
      <c r="G2609" s="14"/>
      <c r="H2609" s="2"/>
      <c r="I2609" s="11">
        <v>0</v>
      </c>
      <c r="J2609" s="15" t="s">
        <v>13</v>
      </c>
      <c r="K2609" s="3"/>
    </row>
    <row r="2610" spans="2:11" ht="15.75" x14ac:dyDescent="0.25">
      <c r="B2610" s="2"/>
      <c r="C2610" s="13" t="s">
        <v>30</v>
      </c>
      <c r="D2610" s="2" t="s">
        <v>31</v>
      </c>
      <c r="E2610" s="2"/>
      <c r="F2610" s="2"/>
      <c r="G2610" s="14"/>
      <c r="H2610" s="2"/>
      <c r="I2610" s="11">
        <v>0</v>
      </c>
      <c r="J2610" s="15" t="s">
        <v>13</v>
      </c>
      <c r="K2610" s="3"/>
    </row>
    <row r="2611" spans="2:11" ht="15.75" x14ac:dyDescent="0.25">
      <c r="B2611" s="2"/>
      <c r="C2611" s="13" t="s">
        <v>32</v>
      </c>
      <c r="D2611" s="2" t="s">
        <v>33</v>
      </c>
      <c r="E2611" s="2"/>
      <c r="F2611" s="2"/>
      <c r="G2611" s="2"/>
      <c r="H2611" s="2"/>
      <c r="I2611" s="16">
        <f>SUM(I2599:I2610)</f>
        <v>24762463</v>
      </c>
      <c r="J2611" s="15" t="s">
        <v>13</v>
      </c>
      <c r="K2611" s="3"/>
    </row>
    <row r="2612" spans="2:11" ht="15.75" x14ac:dyDescent="0.25">
      <c r="B2612" s="2"/>
      <c r="C2612" s="13" t="s">
        <v>34</v>
      </c>
      <c r="D2612" s="2" t="s">
        <v>35</v>
      </c>
      <c r="E2612" s="2"/>
      <c r="F2612" s="2"/>
      <c r="G2612" s="2"/>
      <c r="H2612" s="2"/>
      <c r="I2612" s="17">
        <f>+B2596-I2611</f>
        <v>5237537</v>
      </c>
      <c r="J2612" s="15" t="s">
        <v>13</v>
      </c>
      <c r="K2612" s="3"/>
    </row>
    <row r="2613" spans="2:11" ht="15.75" x14ac:dyDescent="0.25">
      <c r="B2613" s="2"/>
      <c r="C2613" s="2"/>
      <c r="D2613" s="2" t="s">
        <v>61</v>
      </c>
      <c r="E2613" s="2"/>
      <c r="F2613" s="2"/>
      <c r="G2613" s="2"/>
      <c r="H2613" s="2"/>
      <c r="I2613" s="5"/>
      <c r="J2613" s="3"/>
      <c r="K2613" s="3"/>
    </row>
    <row r="2614" spans="2:11" ht="15.75" x14ac:dyDescent="0.25">
      <c r="B2614" s="2"/>
      <c r="C2614" s="2"/>
      <c r="D2614" s="2" t="s">
        <v>332</v>
      </c>
      <c r="E2614" s="2"/>
      <c r="F2614" s="2"/>
      <c r="G2614" s="2"/>
      <c r="H2614" s="2"/>
      <c r="I2614" s="2"/>
      <c r="J2614" s="3"/>
      <c r="K2614" s="3"/>
    </row>
    <row r="2615" spans="2:11" ht="15.75" x14ac:dyDescent="0.25">
      <c r="B2615" s="2"/>
      <c r="C2615" s="2"/>
      <c r="D2615" s="2"/>
      <c r="E2615" s="2"/>
      <c r="F2615" s="2"/>
      <c r="G2615" s="2"/>
      <c r="H2615" s="2"/>
      <c r="I2615" s="2"/>
      <c r="J2615" s="3"/>
      <c r="K2615" s="3"/>
    </row>
    <row r="2616" spans="2:11" ht="15.75" x14ac:dyDescent="0.25">
      <c r="B2616" s="2" t="s">
        <v>36</v>
      </c>
      <c r="C2616" s="2"/>
      <c r="D2616" s="2"/>
      <c r="E2616" s="2"/>
      <c r="F2616" s="2"/>
      <c r="G2616" s="2"/>
      <c r="H2616" s="2"/>
      <c r="I2616" s="2"/>
      <c r="J2616" s="3"/>
      <c r="K2616" s="3"/>
    </row>
    <row r="2617" spans="2:11" ht="15.75" x14ac:dyDescent="0.25">
      <c r="B2617" s="2" t="s">
        <v>37</v>
      </c>
      <c r="C2617" s="2"/>
      <c r="D2617" s="2"/>
      <c r="E2617" s="2"/>
      <c r="F2617" s="2"/>
      <c r="G2617" s="2"/>
      <c r="H2617" s="2"/>
      <c r="I2617" s="2"/>
      <c r="J2617" s="3"/>
      <c r="K2617" s="3"/>
    </row>
    <row r="2618" spans="2:11" ht="15.75" x14ac:dyDescent="0.25">
      <c r="B2618" s="2"/>
      <c r="C2618" s="2"/>
      <c r="D2618" s="2"/>
      <c r="E2618" s="2"/>
      <c r="F2618" s="2"/>
      <c r="G2618" s="2"/>
      <c r="H2618" s="2"/>
      <c r="I2618" s="2"/>
      <c r="J2618" s="3"/>
      <c r="K2618" s="3"/>
    </row>
    <row r="2619" spans="2:11" ht="15.75" x14ac:dyDescent="0.25">
      <c r="B2619" s="2"/>
      <c r="C2619" s="2"/>
      <c r="D2619" s="2"/>
      <c r="E2619" s="2"/>
      <c r="F2619" s="2"/>
      <c r="G2619" s="2"/>
      <c r="H2619" s="2"/>
      <c r="J2619" s="3"/>
      <c r="K2619" s="3"/>
    </row>
    <row r="2620" spans="2:11" ht="15.75" x14ac:dyDescent="0.25">
      <c r="B2620" s="2"/>
      <c r="C2620" s="2"/>
      <c r="D2620" s="2"/>
      <c r="E2620" s="2"/>
      <c r="F2620" s="2"/>
      <c r="G2620" s="2"/>
      <c r="H2620" s="2"/>
      <c r="I2620" s="2"/>
      <c r="J2620" s="3"/>
      <c r="K2620" s="3"/>
    </row>
    <row r="2621" spans="2:11" ht="15.75" x14ac:dyDescent="0.25">
      <c r="B2621" s="2"/>
      <c r="C2621" s="2"/>
      <c r="D2621" s="2"/>
      <c r="E2621" s="2"/>
      <c r="F2621" s="2"/>
      <c r="G2621" s="2"/>
      <c r="H2621" s="2"/>
      <c r="I2621" s="2"/>
      <c r="J2621" s="3"/>
      <c r="K2621" s="3"/>
    </row>
    <row r="2622" spans="2:11" ht="15.75" x14ac:dyDescent="0.25">
      <c r="B2622" s="2"/>
      <c r="C2622" s="2"/>
      <c r="D2622" s="2"/>
      <c r="E2622" s="2"/>
      <c r="F2622" s="2"/>
      <c r="G2622" s="2"/>
      <c r="H2622" s="2" t="s">
        <v>347</v>
      </c>
      <c r="I2622" s="2"/>
      <c r="J2622" s="3"/>
      <c r="K2622" s="3"/>
    </row>
    <row r="2623" spans="2:11" ht="15.75" x14ac:dyDescent="0.25">
      <c r="B2623" s="2"/>
      <c r="C2623" s="2"/>
      <c r="D2623" s="2"/>
      <c r="E2623" s="2"/>
      <c r="F2623" s="2"/>
      <c r="G2623" s="2"/>
      <c r="H2623" s="2"/>
      <c r="I2623" s="2"/>
      <c r="J2623" s="3"/>
      <c r="K2623" s="3"/>
    </row>
    <row r="2624" spans="2:11" ht="15.75" x14ac:dyDescent="0.25">
      <c r="B2624" s="2"/>
      <c r="C2624" s="2"/>
      <c r="D2624" s="2"/>
      <c r="E2624" s="2"/>
      <c r="F2624" s="2"/>
      <c r="G2624" s="2"/>
      <c r="H2624" s="2"/>
      <c r="I2624" s="2"/>
      <c r="J2624" s="3"/>
      <c r="K2624" s="3"/>
    </row>
    <row r="2625" spans="2:11" ht="15.75" x14ac:dyDescent="0.25">
      <c r="B2625" s="2"/>
      <c r="C2625" s="2"/>
      <c r="D2625" s="2"/>
      <c r="E2625" s="2"/>
      <c r="F2625" s="2"/>
      <c r="G2625" s="2"/>
      <c r="H2625" s="2"/>
      <c r="I2625" s="2"/>
      <c r="J2625" s="3"/>
      <c r="K2625" s="3"/>
    </row>
    <row r="2626" spans="2:11" ht="15.75" x14ac:dyDescent="0.25">
      <c r="B2626" s="2"/>
      <c r="C2626" s="2"/>
      <c r="D2626" s="2"/>
      <c r="E2626" s="2"/>
      <c r="F2626" s="2"/>
      <c r="G2626" s="2"/>
      <c r="H2626" s="18" t="s">
        <v>38</v>
      </c>
      <c r="I2626" s="2"/>
      <c r="J2626" s="3"/>
      <c r="K2626" s="3"/>
    </row>
    <row r="2627" spans="2:11" ht="15.75" x14ac:dyDescent="0.25">
      <c r="B2627" s="2"/>
      <c r="C2627" s="2"/>
      <c r="D2627" s="2"/>
      <c r="E2627" s="2"/>
      <c r="F2627" s="2"/>
      <c r="G2627" s="2"/>
      <c r="H2627" s="18">
        <v>6000</v>
      </c>
      <c r="I2627" s="2"/>
      <c r="J2627" s="3"/>
      <c r="K2627" s="3"/>
    </row>
    <row r="2628" spans="2:11" ht="15.75" x14ac:dyDescent="0.25">
      <c r="B2628" s="2"/>
      <c r="C2628" s="2"/>
      <c r="D2628" s="2"/>
      <c r="E2628" s="2"/>
      <c r="F2628" s="2"/>
      <c r="G2628" s="2"/>
      <c r="H2628" s="18"/>
      <c r="I2628" s="2"/>
      <c r="J2628" s="3"/>
      <c r="K2628" s="3"/>
    </row>
    <row r="2629" spans="2:11" ht="15.75" x14ac:dyDescent="0.25">
      <c r="B2629" s="2"/>
      <c r="C2629" s="2"/>
      <c r="D2629" s="2"/>
      <c r="E2629" s="2"/>
      <c r="F2629" s="2"/>
      <c r="G2629" s="2"/>
      <c r="H2629" s="2"/>
      <c r="I2629" s="2"/>
      <c r="J2629" s="3"/>
      <c r="K2629" s="3"/>
    </row>
    <row r="2630" spans="2:11" ht="15.75" x14ac:dyDescent="0.25">
      <c r="B2630" s="2"/>
      <c r="C2630" s="2"/>
      <c r="D2630" s="2"/>
      <c r="E2630" s="2"/>
      <c r="F2630" s="2"/>
      <c r="G2630" s="2"/>
      <c r="H2630" s="25" t="s">
        <v>329</v>
      </c>
      <c r="I2630" s="2"/>
      <c r="J2630" s="3"/>
      <c r="K2630" s="3"/>
    </row>
    <row r="2631" spans="2:11" ht="15.75" x14ac:dyDescent="0.25">
      <c r="B2631" s="2"/>
      <c r="C2631" s="2"/>
      <c r="D2631" s="2"/>
      <c r="E2631" s="2"/>
      <c r="F2631" s="2"/>
      <c r="G2631" s="2"/>
      <c r="H2631" s="19" t="s">
        <v>39</v>
      </c>
      <c r="I2631" s="2"/>
      <c r="J2631" s="3"/>
      <c r="K2631" s="3"/>
    </row>
    <row r="2632" spans="2:11" ht="15.75" x14ac:dyDescent="0.25">
      <c r="B2632" s="2"/>
      <c r="C2632" s="2"/>
      <c r="D2632" s="2"/>
      <c r="E2632" s="2"/>
      <c r="F2632" s="2"/>
      <c r="G2632" s="2"/>
      <c r="H2632" s="19"/>
      <c r="I2632" s="2"/>
      <c r="J2632" s="3"/>
      <c r="K2632" s="3"/>
    </row>
    <row r="2633" spans="2:11" ht="15.75" x14ac:dyDescent="0.25">
      <c r="B2633" s="2"/>
      <c r="C2633" s="2"/>
      <c r="D2633" s="2"/>
      <c r="E2633" s="2"/>
      <c r="F2633" s="2"/>
      <c r="G2633" s="2"/>
      <c r="H2633" s="19"/>
      <c r="I2633" s="2"/>
      <c r="J2633" s="3"/>
      <c r="K2633" s="3"/>
    </row>
    <row r="2634" spans="2:11" ht="15.75" x14ac:dyDescent="0.25">
      <c r="B2634" s="19"/>
      <c r="C2634" s="2"/>
      <c r="D2634" s="2"/>
      <c r="E2634" s="2"/>
      <c r="F2634" s="2"/>
      <c r="G2634" s="2"/>
      <c r="H2634" s="2"/>
      <c r="I2634" s="2"/>
      <c r="J2634" s="3"/>
      <c r="K2634" s="3"/>
    </row>
    <row r="2635" spans="2:11" ht="15.75" x14ac:dyDescent="0.25">
      <c r="B2635" s="20" t="s">
        <v>40</v>
      </c>
      <c r="C2635" s="2"/>
      <c r="D2635" s="2"/>
      <c r="E2635" s="2"/>
      <c r="F2635" s="2"/>
      <c r="G2635" s="2"/>
      <c r="H2635" s="2"/>
      <c r="I2635" s="2"/>
      <c r="J2635" s="3"/>
      <c r="K2635" s="3"/>
    </row>
    <row r="2636" spans="2:11" ht="15.75" x14ac:dyDescent="0.25">
      <c r="B2636" s="2" t="s">
        <v>307</v>
      </c>
      <c r="C2636" s="3"/>
      <c r="D2636" s="3"/>
      <c r="E2636" s="3"/>
      <c r="F2636" s="3"/>
      <c r="G2636" s="3"/>
      <c r="H2636" s="3"/>
      <c r="I2636" s="3"/>
      <c r="J2636" s="3"/>
      <c r="K2636" s="3"/>
    </row>
    <row r="2638" spans="2:11" ht="19.5" x14ac:dyDescent="0.3">
      <c r="B2638" s="60" t="s">
        <v>0</v>
      </c>
      <c r="C2638" s="60"/>
      <c r="D2638" s="60"/>
      <c r="E2638" s="60"/>
      <c r="F2638" s="60"/>
      <c r="G2638" s="60"/>
      <c r="H2638" s="60"/>
      <c r="I2638" s="60"/>
      <c r="J2638" s="3"/>
      <c r="K2638" s="3"/>
    </row>
    <row r="2639" spans="2:11" ht="15.75" x14ac:dyDescent="0.25">
      <c r="B2639" s="12"/>
      <c r="C2639" s="12"/>
      <c r="D2639" s="12"/>
      <c r="E2639" s="12"/>
      <c r="F2639" s="12"/>
      <c r="G2639" s="12"/>
      <c r="H2639" s="12"/>
      <c r="I2639" s="12"/>
      <c r="J2639" s="3"/>
      <c r="K2639" s="3"/>
    </row>
    <row r="2640" spans="2:11" ht="15.75" x14ac:dyDescent="0.25">
      <c r="B2640" s="2"/>
      <c r="C2640" s="2"/>
      <c r="D2640" s="2"/>
      <c r="E2640" s="2"/>
      <c r="F2640" s="2"/>
      <c r="G2640" s="2"/>
      <c r="H2640" s="2"/>
      <c r="I2640" s="2"/>
      <c r="J2640" s="3"/>
      <c r="K2640" s="3"/>
    </row>
    <row r="2641" spans="2:12" ht="15.75" x14ac:dyDescent="0.25">
      <c r="B2641" s="2"/>
      <c r="C2641" s="2"/>
      <c r="D2641" s="2"/>
      <c r="E2641" s="2"/>
      <c r="F2641" s="2"/>
      <c r="G2641" s="2"/>
      <c r="H2641" s="2"/>
      <c r="I2641" s="2"/>
      <c r="J2641" s="3"/>
      <c r="K2641" s="3"/>
    </row>
    <row r="2642" spans="2:12" ht="15.75" x14ac:dyDescent="0.25">
      <c r="B2642" s="2" t="s">
        <v>1</v>
      </c>
      <c r="C2642" s="2"/>
      <c r="D2642" s="2"/>
      <c r="E2642" s="2"/>
      <c r="F2642" s="2"/>
      <c r="G2642" s="2"/>
      <c r="H2642" s="2"/>
      <c r="I2642" s="2"/>
      <c r="J2642" s="3"/>
      <c r="K2642" s="3"/>
    </row>
    <row r="2643" spans="2:12" ht="15.75" x14ac:dyDescent="0.25">
      <c r="B2643" s="2"/>
      <c r="C2643" s="2"/>
      <c r="D2643" s="2"/>
      <c r="E2643" s="2"/>
      <c r="F2643" s="2"/>
      <c r="G2643" s="2"/>
      <c r="H2643" s="2"/>
      <c r="I2643" s="2"/>
      <c r="J2643" s="3"/>
      <c r="K2643" s="3"/>
    </row>
    <row r="2644" spans="2:12" ht="15.75" x14ac:dyDescent="0.25">
      <c r="B2644" s="2"/>
      <c r="C2644" s="2"/>
      <c r="D2644" s="2"/>
      <c r="E2644" s="2"/>
      <c r="F2644" s="2"/>
      <c r="G2644" s="2"/>
      <c r="H2644" s="2"/>
      <c r="I2644" s="2"/>
      <c r="J2644" s="3"/>
      <c r="K2644" s="3"/>
    </row>
    <row r="2645" spans="2:12" ht="15.75" x14ac:dyDescent="0.25">
      <c r="B2645" s="2"/>
      <c r="C2645" s="2" t="s">
        <v>2</v>
      </c>
      <c r="D2645" s="2" t="s">
        <v>3</v>
      </c>
      <c r="E2645" s="24" t="s">
        <v>333</v>
      </c>
      <c r="G2645" s="2"/>
      <c r="H2645" s="2"/>
      <c r="I2645" s="2"/>
      <c r="J2645" s="3"/>
      <c r="K2645" s="3"/>
    </row>
    <row r="2646" spans="2:12" ht="15.75" x14ac:dyDescent="0.25">
      <c r="B2646" s="2"/>
      <c r="C2646" s="2" t="s">
        <v>4</v>
      </c>
      <c r="D2646" s="2" t="s">
        <v>3</v>
      </c>
      <c r="E2646" s="1" t="s">
        <v>334</v>
      </c>
      <c r="F2646" s="5"/>
      <c r="G2646" s="2"/>
      <c r="H2646" s="2"/>
      <c r="I2646" s="2"/>
      <c r="J2646" s="3"/>
      <c r="K2646" s="3"/>
    </row>
    <row r="2647" spans="2:12" ht="15.75" x14ac:dyDescent="0.25">
      <c r="B2647" s="2"/>
      <c r="C2647" s="22" t="s">
        <v>42</v>
      </c>
      <c r="D2647" s="22" t="s">
        <v>3</v>
      </c>
      <c r="E2647" s="23" t="s">
        <v>335</v>
      </c>
      <c r="F2647" s="21"/>
      <c r="G2647" s="2"/>
      <c r="H2647" s="2"/>
      <c r="I2647" s="2"/>
      <c r="J2647" s="3"/>
      <c r="K2647" s="3"/>
    </row>
    <row r="2648" spans="2:12" ht="15.75" x14ac:dyDescent="0.25">
      <c r="B2648" s="2"/>
      <c r="C2648" s="2"/>
      <c r="D2648" s="2"/>
      <c r="E2648" s="1"/>
      <c r="F2648" s="2"/>
      <c r="G2648" s="2"/>
      <c r="H2648" s="2"/>
      <c r="I2648" s="2"/>
      <c r="J2648" s="3"/>
      <c r="K2648" s="3"/>
    </row>
    <row r="2649" spans="2:12" ht="15.75" x14ac:dyDescent="0.25">
      <c r="B2649" s="6" t="s">
        <v>5</v>
      </c>
      <c r="C2649" s="6"/>
      <c r="D2649" s="6"/>
      <c r="E2649" s="6"/>
      <c r="F2649" s="6"/>
      <c r="G2649" s="6"/>
      <c r="H2649" s="6"/>
      <c r="I2649" s="6"/>
      <c r="J2649" s="3"/>
      <c r="K2649" s="3"/>
    </row>
    <row r="2650" spans="2:12" ht="15.75" x14ac:dyDescent="0.25">
      <c r="B2650" s="7">
        <f>I2665+17000000+13000000</f>
        <v>133405559</v>
      </c>
      <c r="C2650" s="2" t="s">
        <v>410</v>
      </c>
      <c r="D2650" s="2"/>
      <c r="E2650" s="2"/>
      <c r="F2650" s="8"/>
      <c r="G2650" s="4"/>
      <c r="H2650" s="2"/>
      <c r="I2650" s="2"/>
      <c r="J2650" s="3"/>
      <c r="K2650" s="3"/>
    </row>
    <row r="2651" spans="2:12" ht="15.75" x14ac:dyDescent="0.25">
      <c r="B2651" s="2" t="s">
        <v>411</v>
      </c>
      <c r="C2651" s="2"/>
      <c r="D2651" s="2"/>
      <c r="E2651" s="2"/>
      <c r="F2651" s="26"/>
      <c r="G2651" s="6"/>
      <c r="H2651" s="6"/>
      <c r="I2651" s="6"/>
      <c r="J2651" s="3"/>
      <c r="K2651" s="3"/>
    </row>
    <row r="2652" spans="2:12" ht="15.75" x14ac:dyDescent="0.25">
      <c r="B2652" s="2"/>
      <c r="C2652" s="2"/>
      <c r="D2652" s="2"/>
      <c r="E2652" s="2"/>
      <c r="F2652" s="2"/>
      <c r="G2652" s="2"/>
      <c r="H2652" s="2"/>
      <c r="I2652" s="2"/>
      <c r="J2652" s="3"/>
      <c r="K2652" s="10" t="s">
        <v>10</v>
      </c>
    </row>
    <row r="2653" spans="2:12" ht="15.75" x14ac:dyDescent="0.25">
      <c r="B2653" s="2"/>
      <c r="C2653" s="13" t="s">
        <v>11</v>
      </c>
      <c r="D2653" s="2" t="s">
        <v>12</v>
      </c>
      <c r="E2653" s="2"/>
      <c r="F2653" s="2"/>
      <c r="G2653" s="2"/>
      <c r="H2653" s="2"/>
      <c r="I2653" s="14">
        <v>0</v>
      </c>
      <c r="J2653" s="15" t="s">
        <v>13</v>
      </c>
      <c r="K2653" s="3"/>
    </row>
    <row r="2654" spans="2:12" ht="15.75" x14ac:dyDescent="0.25">
      <c r="B2654" s="2"/>
      <c r="C2654" s="13" t="s">
        <v>14</v>
      </c>
      <c r="D2654" s="2" t="s">
        <v>145</v>
      </c>
      <c r="E2654" s="2"/>
      <c r="F2654" s="2"/>
      <c r="G2654" s="2"/>
      <c r="H2654" s="2"/>
      <c r="I2654" s="14">
        <v>0</v>
      </c>
      <c r="J2654" s="15" t="s">
        <v>13</v>
      </c>
      <c r="K2654" s="3"/>
    </row>
    <row r="2655" spans="2:12" ht="15.75" x14ac:dyDescent="0.25">
      <c r="B2655" s="2"/>
      <c r="C2655" s="13" t="s">
        <v>15</v>
      </c>
      <c r="D2655" s="2" t="s">
        <v>16</v>
      </c>
      <c r="E2655" s="2"/>
      <c r="F2655" s="2"/>
      <c r="G2655" s="2"/>
      <c r="H2655" s="2"/>
      <c r="I2655" s="14">
        <f>32886911+45569451+22021743-1101644-613854-881395</f>
        <v>97881212</v>
      </c>
      <c r="J2655" s="15" t="s">
        <v>13</v>
      </c>
      <c r="K2655" s="3"/>
    </row>
    <row r="2656" spans="2:12" ht="15.75" x14ac:dyDescent="0.25">
      <c r="B2656" s="2"/>
      <c r="C2656" s="13" t="s">
        <v>17</v>
      </c>
      <c r="D2656" s="2" t="s">
        <v>144</v>
      </c>
      <c r="E2656" s="2"/>
      <c r="F2656" s="2"/>
      <c r="G2656" s="2"/>
      <c r="H2656" s="2"/>
      <c r="I2656" s="14">
        <v>0</v>
      </c>
      <c r="J2656" s="15" t="s">
        <v>13</v>
      </c>
      <c r="K2656" s="3"/>
      <c r="L2656" t="s">
        <v>338</v>
      </c>
    </row>
    <row r="2657" spans="2:11" ht="15.75" x14ac:dyDescent="0.25">
      <c r="B2657" s="2"/>
      <c r="C2657" s="13" t="s">
        <v>18</v>
      </c>
      <c r="D2657" s="2" t="s">
        <v>143</v>
      </c>
      <c r="E2657" s="2"/>
      <c r="F2657" s="2"/>
      <c r="G2657" s="2"/>
      <c r="H2657" s="2"/>
      <c r="I2657" s="14">
        <v>0</v>
      </c>
      <c r="J2657" s="15" t="s">
        <v>13</v>
      </c>
      <c r="K2657" s="3"/>
    </row>
    <row r="2658" spans="2:11" ht="15.75" x14ac:dyDescent="0.25">
      <c r="B2658" s="2"/>
      <c r="C2658" s="13" t="s">
        <v>19</v>
      </c>
      <c r="D2658" s="2" t="s">
        <v>142</v>
      </c>
      <c r="E2658" s="2"/>
      <c r="F2658" s="2"/>
      <c r="G2658" s="2"/>
      <c r="H2658" s="2"/>
      <c r="I2658" s="14">
        <v>0</v>
      </c>
      <c r="J2658" s="15" t="s">
        <v>13</v>
      </c>
      <c r="K2658" s="3"/>
    </row>
    <row r="2659" spans="2:11" ht="15.75" x14ac:dyDescent="0.25">
      <c r="B2659" s="2"/>
      <c r="C2659" s="13" t="s">
        <v>20</v>
      </c>
      <c r="D2659" s="2" t="s">
        <v>21</v>
      </c>
      <c r="E2659" s="2"/>
      <c r="F2659" s="2"/>
      <c r="G2659" s="14">
        <f>SUM(I2653:I2655)</f>
        <v>97881212</v>
      </c>
      <c r="H2659" s="2" t="s">
        <v>22</v>
      </c>
      <c r="I2659" s="11">
        <v>2447030</v>
      </c>
      <c r="J2659" s="15" t="s">
        <v>13</v>
      </c>
      <c r="K2659" s="3"/>
    </row>
    <row r="2660" spans="2:11" ht="15.75" x14ac:dyDescent="0.25">
      <c r="B2660" s="2"/>
      <c r="C2660" s="13" t="s">
        <v>23</v>
      </c>
      <c r="D2660" s="2" t="s">
        <v>24</v>
      </c>
      <c r="E2660" s="2"/>
      <c r="F2660" s="2"/>
      <c r="G2660" s="14"/>
      <c r="H2660" s="2"/>
      <c r="I2660" s="11">
        <v>2577317</v>
      </c>
      <c r="J2660" s="15" t="s">
        <v>13</v>
      </c>
    </row>
    <row r="2661" spans="2:11" ht="15.75" x14ac:dyDescent="0.25">
      <c r="B2661" s="2"/>
      <c r="C2661" s="13" t="s">
        <v>25</v>
      </c>
      <c r="D2661" s="2" t="s">
        <v>41</v>
      </c>
      <c r="E2661" s="2"/>
      <c r="F2661" s="2"/>
      <c r="G2661" s="14"/>
      <c r="H2661" s="2"/>
      <c r="I2661" s="11">
        <v>0</v>
      </c>
      <c r="J2661" s="15" t="s">
        <v>13</v>
      </c>
      <c r="K2661" s="3"/>
    </row>
    <row r="2662" spans="2:11" ht="15.75" x14ac:dyDescent="0.25">
      <c r="B2662" s="2"/>
      <c r="C2662" s="13" t="s">
        <v>26</v>
      </c>
      <c r="D2662" s="2" t="s">
        <v>27</v>
      </c>
      <c r="E2662" s="2"/>
      <c r="F2662" s="2"/>
      <c r="G2662" s="14"/>
      <c r="H2662" s="2"/>
      <c r="I2662" s="11">
        <v>0</v>
      </c>
      <c r="J2662" s="15" t="s">
        <v>13</v>
      </c>
      <c r="K2662" s="3"/>
    </row>
    <row r="2663" spans="2:11" ht="15.75" x14ac:dyDescent="0.25">
      <c r="B2663" s="2"/>
      <c r="C2663" s="13" t="s">
        <v>28</v>
      </c>
      <c r="D2663" s="2" t="s">
        <v>29</v>
      </c>
      <c r="E2663" s="2"/>
      <c r="F2663" s="2"/>
      <c r="G2663" s="14"/>
      <c r="H2663" s="2"/>
      <c r="I2663" s="11">
        <v>300000</v>
      </c>
      <c r="J2663" s="15" t="s">
        <v>13</v>
      </c>
      <c r="K2663" s="3"/>
    </row>
    <row r="2664" spans="2:11" ht="15.75" x14ac:dyDescent="0.25">
      <c r="B2664" s="2"/>
      <c r="C2664" s="13" t="s">
        <v>30</v>
      </c>
      <c r="D2664" s="2" t="s">
        <v>31</v>
      </c>
      <c r="E2664" s="2"/>
      <c r="F2664" s="2"/>
      <c r="G2664" s="14"/>
      <c r="H2664" s="2"/>
      <c r="I2664" s="11">
        <v>200000</v>
      </c>
      <c r="J2664" s="15" t="s">
        <v>13</v>
      </c>
      <c r="K2664" s="3"/>
    </row>
    <row r="2665" spans="2:11" ht="15.75" x14ac:dyDescent="0.25">
      <c r="B2665" s="2"/>
      <c r="C2665" s="13" t="s">
        <v>32</v>
      </c>
      <c r="D2665" s="2" t="s">
        <v>33</v>
      </c>
      <c r="E2665" s="2"/>
      <c r="F2665" s="2"/>
      <c r="G2665" s="2"/>
      <c r="H2665" s="2"/>
      <c r="I2665" s="16">
        <f>SUM(I2653:I2664)</f>
        <v>103405559</v>
      </c>
      <c r="J2665" s="15" t="s">
        <v>13</v>
      </c>
      <c r="K2665" s="3"/>
    </row>
    <row r="2666" spans="2:11" ht="15.75" x14ac:dyDescent="0.25">
      <c r="B2666" s="2"/>
      <c r="C2666" s="13" t="s">
        <v>34</v>
      </c>
      <c r="D2666" s="2" t="s">
        <v>35</v>
      </c>
      <c r="E2666" s="2"/>
      <c r="F2666" s="2"/>
      <c r="G2666" s="2"/>
      <c r="H2666" s="2"/>
      <c r="I2666" s="17">
        <f>+B2650-I2665</f>
        <v>30000000</v>
      </c>
      <c r="J2666" s="15" t="s">
        <v>13</v>
      </c>
      <c r="K2666" s="3"/>
    </row>
    <row r="2667" spans="2:11" ht="15.75" x14ac:dyDescent="0.25">
      <c r="B2667" s="2"/>
      <c r="C2667" s="2"/>
      <c r="D2667" s="2" t="s">
        <v>295</v>
      </c>
      <c r="E2667" s="2"/>
      <c r="F2667" s="2"/>
      <c r="G2667" s="2"/>
      <c r="H2667" s="2"/>
      <c r="I2667" s="5"/>
      <c r="J2667" s="3"/>
      <c r="K2667" s="3"/>
    </row>
    <row r="2668" spans="2:11" ht="15.75" x14ac:dyDescent="0.25">
      <c r="B2668" s="2"/>
      <c r="C2668" s="2"/>
      <c r="D2668" s="2" t="s">
        <v>336</v>
      </c>
      <c r="E2668" s="2"/>
      <c r="F2668" s="2"/>
      <c r="G2668" s="2"/>
      <c r="H2668" s="2"/>
      <c r="I2668" s="2"/>
      <c r="J2668" s="3"/>
      <c r="K2668" s="3"/>
    </row>
    <row r="2669" spans="2:11" ht="15.75" x14ac:dyDescent="0.25">
      <c r="B2669" s="2"/>
      <c r="C2669" s="2"/>
      <c r="D2669" s="2"/>
      <c r="E2669" s="2"/>
      <c r="F2669" s="2"/>
      <c r="G2669" s="2"/>
      <c r="H2669" s="2"/>
      <c r="I2669" s="2"/>
      <c r="J2669" s="3"/>
      <c r="K2669" s="3"/>
    </row>
    <row r="2670" spans="2:11" ht="15.75" x14ac:dyDescent="0.25">
      <c r="B2670" s="2" t="s">
        <v>36</v>
      </c>
      <c r="C2670" s="2"/>
      <c r="D2670" s="2"/>
      <c r="E2670" s="2"/>
      <c r="F2670" s="2"/>
      <c r="G2670" s="2"/>
      <c r="H2670" s="2"/>
      <c r="I2670" s="2"/>
      <c r="J2670" s="3"/>
      <c r="K2670" s="3"/>
    </row>
    <row r="2671" spans="2:11" ht="15.75" x14ac:dyDescent="0.25">
      <c r="B2671" s="2" t="s">
        <v>37</v>
      </c>
      <c r="C2671" s="2"/>
      <c r="D2671" s="2"/>
      <c r="E2671" s="2"/>
      <c r="F2671" s="2"/>
      <c r="G2671" s="2"/>
      <c r="H2671" s="2"/>
      <c r="I2671" s="2"/>
      <c r="J2671" s="3"/>
      <c r="K2671" s="3"/>
    </row>
    <row r="2672" spans="2:11" ht="15.75" x14ac:dyDescent="0.25">
      <c r="B2672" s="2"/>
      <c r="C2672" s="2"/>
      <c r="D2672" s="2"/>
      <c r="E2672" s="2"/>
      <c r="F2672" s="2"/>
      <c r="G2672" s="2"/>
      <c r="H2672" s="2"/>
      <c r="I2672" s="2"/>
      <c r="J2672" s="3"/>
      <c r="K2672" s="3"/>
    </row>
    <row r="2673" spans="2:11" ht="15.75" x14ac:dyDescent="0.25">
      <c r="B2673" s="2" t="s">
        <v>221</v>
      </c>
      <c r="C2673" s="2"/>
      <c r="D2673" s="2"/>
      <c r="E2673" s="2"/>
      <c r="F2673" s="2"/>
      <c r="G2673" s="2"/>
      <c r="H2673" s="2"/>
      <c r="I2673" s="2"/>
      <c r="J2673" s="3"/>
      <c r="K2673" s="3"/>
    </row>
    <row r="2674" spans="2:11" ht="15.75" x14ac:dyDescent="0.25">
      <c r="B2674" s="4" t="s">
        <v>337</v>
      </c>
      <c r="C2674" s="2"/>
      <c r="D2674" s="2"/>
      <c r="E2674" s="2"/>
      <c r="F2674" s="2"/>
      <c r="G2674" s="2"/>
      <c r="H2674" s="2"/>
      <c r="I2674" s="2"/>
      <c r="J2674" s="3"/>
      <c r="K2674" s="3"/>
    </row>
    <row r="2675" spans="2:11" ht="15.75" x14ac:dyDescent="0.25">
      <c r="B2675" s="4" t="s">
        <v>46</v>
      </c>
      <c r="C2675" s="2"/>
      <c r="D2675" s="2"/>
      <c r="E2675" s="2"/>
      <c r="F2675" s="2"/>
      <c r="G2675" s="2"/>
      <c r="H2675" s="2"/>
      <c r="I2675" s="2"/>
      <c r="J2675" s="3"/>
      <c r="K2675" s="3"/>
    </row>
    <row r="2676" spans="2:11" ht="15.75" x14ac:dyDescent="0.25">
      <c r="B2676" s="4" t="s">
        <v>109</v>
      </c>
      <c r="C2676" s="2"/>
      <c r="D2676" s="2"/>
      <c r="E2676" s="2"/>
      <c r="F2676" s="2"/>
      <c r="G2676" s="2"/>
      <c r="H2676" s="2"/>
      <c r="I2676" s="2"/>
      <c r="J2676" s="3"/>
      <c r="K2676" s="3"/>
    </row>
    <row r="2677" spans="2:11" ht="15.75" x14ac:dyDescent="0.25">
      <c r="B2677" s="2"/>
      <c r="C2677" s="2"/>
      <c r="D2677" s="2"/>
      <c r="E2677" s="2"/>
      <c r="F2677" s="2"/>
      <c r="G2677" s="2"/>
      <c r="H2677" s="2"/>
      <c r="J2677" s="3"/>
      <c r="K2677" s="3"/>
    </row>
    <row r="2678" spans="2:11" ht="15.75" x14ac:dyDescent="0.25">
      <c r="B2678" s="2"/>
      <c r="C2678" s="2"/>
      <c r="D2678" s="2"/>
      <c r="E2678" s="2"/>
      <c r="F2678" s="2"/>
      <c r="G2678" s="2"/>
      <c r="H2678" s="2"/>
      <c r="I2678" s="2"/>
      <c r="J2678" s="3"/>
      <c r="K2678" s="3"/>
    </row>
    <row r="2679" spans="2:11" ht="15.75" x14ac:dyDescent="0.25">
      <c r="B2679" s="2"/>
      <c r="C2679" s="2"/>
      <c r="D2679" s="2"/>
      <c r="E2679" s="2"/>
      <c r="F2679" s="2"/>
      <c r="G2679" s="2"/>
      <c r="H2679" s="2"/>
      <c r="I2679" s="2"/>
      <c r="J2679" s="3"/>
      <c r="K2679" s="3"/>
    </row>
    <row r="2680" spans="2:11" ht="15.75" x14ac:dyDescent="0.25">
      <c r="B2680" s="2"/>
      <c r="C2680" s="2"/>
      <c r="D2680" s="2"/>
      <c r="E2680" s="2"/>
      <c r="F2680" s="2"/>
      <c r="G2680" s="2"/>
      <c r="H2680" s="2" t="s">
        <v>409</v>
      </c>
      <c r="I2680" s="2"/>
      <c r="J2680" s="3"/>
      <c r="K2680" s="3"/>
    </row>
    <row r="2681" spans="2:11" ht="15.75" x14ac:dyDescent="0.25">
      <c r="B2681" s="2"/>
      <c r="C2681" s="2"/>
      <c r="D2681" s="2"/>
      <c r="E2681" s="2"/>
      <c r="F2681" s="2"/>
      <c r="G2681" s="2"/>
      <c r="H2681" s="2"/>
      <c r="I2681" s="2"/>
      <c r="J2681" s="3"/>
      <c r="K2681" s="3"/>
    </row>
    <row r="2682" spans="2:11" ht="15.75" x14ac:dyDescent="0.25">
      <c r="B2682" s="2"/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 x14ac:dyDescent="0.25">
      <c r="B2683" s="2"/>
      <c r="C2683" s="2"/>
      <c r="D2683" s="2"/>
      <c r="E2683" s="2"/>
      <c r="F2683" s="2"/>
      <c r="G2683" s="2"/>
      <c r="H2683" s="2"/>
      <c r="I2683" s="2"/>
      <c r="J2683" s="3"/>
      <c r="K2683" s="3"/>
    </row>
    <row r="2684" spans="2:11" ht="15.75" x14ac:dyDescent="0.25">
      <c r="B2684" s="2"/>
      <c r="C2684" s="2"/>
      <c r="D2684" s="2"/>
      <c r="E2684" s="2"/>
      <c r="F2684" s="2"/>
      <c r="G2684" s="2"/>
      <c r="H2684" s="18" t="s">
        <v>38</v>
      </c>
      <c r="I2684" s="2"/>
      <c r="J2684" s="3"/>
      <c r="K2684" s="3"/>
    </row>
    <row r="2685" spans="2:11" ht="15.75" x14ac:dyDescent="0.25">
      <c r="B2685" s="2"/>
      <c r="C2685" s="2"/>
      <c r="D2685" s="2"/>
      <c r="E2685" s="2"/>
      <c r="F2685" s="2"/>
      <c r="G2685" s="2"/>
      <c r="H2685" s="18">
        <v>6000</v>
      </c>
      <c r="I2685" s="2"/>
      <c r="J2685" s="3"/>
      <c r="K2685" s="3"/>
    </row>
    <row r="2686" spans="2:11" ht="15.75" x14ac:dyDescent="0.25">
      <c r="B2686" s="2"/>
      <c r="C2686" s="2"/>
      <c r="D2686" s="2"/>
      <c r="E2686" s="2"/>
      <c r="F2686" s="2"/>
      <c r="G2686" s="2"/>
      <c r="H2686" s="18"/>
      <c r="I2686" s="2"/>
      <c r="J2686" s="3"/>
      <c r="K2686" s="3"/>
    </row>
    <row r="2687" spans="2:11" ht="15.75" x14ac:dyDescent="0.25">
      <c r="B2687" s="2"/>
      <c r="C2687" s="2"/>
      <c r="D2687" s="2"/>
      <c r="E2687" s="2"/>
      <c r="F2687" s="2"/>
      <c r="G2687" s="2"/>
      <c r="H2687" s="2"/>
      <c r="I2687" s="2"/>
      <c r="J2687" s="3"/>
      <c r="K2687" s="3"/>
    </row>
    <row r="2688" spans="2:11" ht="15.75" x14ac:dyDescent="0.25">
      <c r="B2688" s="2"/>
      <c r="C2688" s="2"/>
      <c r="D2688" s="2"/>
      <c r="E2688" s="2"/>
      <c r="F2688" s="2"/>
      <c r="G2688" s="2"/>
      <c r="H2688" s="25" t="s">
        <v>333</v>
      </c>
      <c r="I2688" s="2"/>
      <c r="J2688" s="3"/>
      <c r="K2688" s="3"/>
    </row>
    <row r="2689" spans="2:11" ht="15.75" x14ac:dyDescent="0.25">
      <c r="B2689" s="2"/>
      <c r="C2689" s="2"/>
      <c r="D2689" s="2"/>
      <c r="E2689" s="2"/>
      <c r="F2689" s="2"/>
      <c r="G2689" s="2"/>
      <c r="H2689" s="19" t="s">
        <v>39</v>
      </c>
      <c r="I2689" s="2"/>
      <c r="J2689" s="3"/>
      <c r="K2689" s="3"/>
    </row>
    <row r="2690" spans="2:11" ht="15.75" x14ac:dyDescent="0.25">
      <c r="B2690" s="2"/>
      <c r="C2690" s="2"/>
      <c r="D2690" s="2"/>
      <c r="E2690" s="2"/>
      <c r="F2690" s="2"/>
      <c r="G2690" s="2"/>
      <c r="H2690" s="19"/>
      <c r="I2690" s="2"/>
      <c r="J2690" s="3"/>
      <c r="K2690" s="3"/>
    </row>
    <row r="2691" spans="2:11" ht="15.75" x14ac:dyDescent="0.25">
      <c r="B2691" s="2"/>
      <c r="C2691" s="2"/>
      <c r="D2691" s="2"/>
      <c r="E2691" s="2"/>
      <c r="F2691" s="2"/>
      <c r="G2691" s="2"/>
      <c r="H2691" s="19"/>
      <c r="I2691" s="2"/>
      <c r="J2691" s="3"/>
      <c r="K2691" s="3"/>
    </row>
    <row r="2692" spans="2:11" ht="15.75" x14ac:dyDescent="0.25">
      <c r="B2692" s="19"/>
      <c r="C2692" s="2"/>
      <c r="D2692" s="2"/>
      <c r="E2692" s="2"/>
      <c r="F2692" s="2"/>
      <c r="G2692" s="2"/>
      <c r="H2692" s="2"/>
      <c r="I2692" s="2"/>
      <c r="J2692" s="3"/>
      <c r="K2692" s="3"/>
    </row>
    <row r="2693" spans="2:11" ht="15.75" x14ac:dyDescent="0.25">
      <c r="B2693" s="20" t="s">
        <v>40</v>
      </c>
      <c r="C2693" s="2"/>
      <c r="D2693" s="2"/>
      <c r="E2693" s="2"/>
      <c r="F2693" s="2"/>
      <c r="G2693" s="2"/>
      <c r="H2693" s="2"/>
      <c r="I2693" s="2"/>
      <c r="J2693" s="3"/>
      <c r="K2693" s="3"/>
    </row>
    <row r="2694" spans="2:11" ht="15.75" x14ac:dyDescent="0.25">
      <c r="B2694" s="2" t="s">
        <v>307</v>
      </c>
      <c r="C2694" s="3"/>
      <c r="D2694" s="3"/>
      <c r="E2694" s="3"/>
      <c r="F2694" s="3"/>
      <c r="G2694" s="3"/>
      <c r="H2694" s="3"/>
      <c r="I2694" s="3"/>
      <c r="J2694" s="3"/>
      <c r="K2694" s="3"/>
    </row>
    <row r="2696" spans="2:11" ht="19.5" x14ac:dyDescent="0.3">
      <c r="B2696" s="60" t="s">
        <v>0</v>
      </c>
      <c r="C2696" s="60"/>
      <c r="D2696" s="60"/>
      <c r="E2696" s="60"/>
      <c r="F2696" s="60"/>
      <c r="G2696" s="60"/>
      <c r="H2696" s="60"/>
      <c r="I2696" s="60"/>
      <c r="J2696" s="3"/>
      <c r="K2696" s="3"/>
    </row>
    <row r="2697" spans="2:11" ht="15.75" x14ac:dyDescent="0.25">
      <c r="B2697" s="12"/>
      <c r="C2697" s="12"/>
      <c r="D2697" s="12"/>
      <c r="E2697" s="12"/>
      <c r="F2697" s="12"/>
      <c r="G2697" s="12"/>
      <c r="H2697" s="12"/>
      <c r="I2697" s="12"/>
      <c r="J2697" s="3"/>
      <c r="K2697" s="3"/>
    </row>
    <row r="2698" spans="2:11" ht="15.75" x14ac:dyDescent="0.25">
      <c r="B2698" s="2"/>
      <c r="C2698" s="2"/>
      <c r="D2698" s="2"/>
      <c r="E2698" s="2"/>
      <c r="F2698" s="2"/>
      <c r="G2698" s="2"/>
      <c r="H2698" s="2"/>
      <c r="I2698" s="2"/>
      <c r="J2698" s="3"/>
      <c r="K2698" s="3"/>
    </row>
    <row r="2699" spans="2:11" ht="15.75" x14ac:dyDescent="0.25">
      <c r="B2699" s="2"/>
      <c r="C2699" s="2"/>
      <c r="D2699" s="2"/>
      <c r="E2699" s="2"/>
      <c r="F2699" s="2"/>
      <c r="G2699" s="2"/>
      <c r="H2699" s="2"/>
      <c r="I2699" s="2"/>
      <c r="J2699" s="3"/>
      <c r="K2699" s="3"/>
    </row>
    <row r="2700" spans="2:11" ht="15.75" x14ac:dyDescent="0.25">
      <c r="B2700" s="2" t="s">
        <v>1</v>
      </c>
      <c r="C2700" s="2"/>
      <c r="D2700" s="2"/>
      <c r="E2700" s="2"/>
      <c r="F2700" s="2"/>
      <c r="G2700" s="2"/>
      <c r="H2700" s="2"/>
      <c r="I2700" s="2"/>
      <c r="J2700" s="3"/>
      <c r="K2700" s="3"/>
    </row>
    <row r="2701" spans="2:11" ht="15.75" x14ac:dyDescent="0.25">
      <c r="B2701" s="2"/>
      <c r="C2701" s="2"/>
      <c r="D2701" s="2"/>
      <c r="E2701" s="2"/>
      <c r="F2701" s="2"/>
      <c r="G2701" s="2"/>
      <c r="H2701" s="2"/>
      <c r="I2701" s="2"/>
      <c r="J2701" s="3"/>
      <c r="K2701" s="3"/>
    </row>
    <row r="2702" spans="2:11" ht="15.75" x14ac:dyDescent="0.25">
      <c r="B2702" s="2"/>
      <c r="C2702" s="2"/>
      <c r="D2702" s="2"/>
      <c r="E2702" s="2"/>
      <c r="F2702" s="2"/>
      <c r="G2702" s="2"/>
      <c r="H2702" s="2"/>
      <c r="I2702" s="2"/>
      <c r="J2702" s="3"/>
      <c r="K2702" s="3"/>
    </row>
    <row r="2703" spans="2:11" ht="15.75" x14ac:dyDescent="0.25">
      <c r="B2703" s="2"/>
      <c r="C2703" s="2" t="s">
        <v>2</v>
      </c>
      <c r="D2703" s="2" t="s">
        <v>3</v>
      </c>
      <c r="E2703" s="24" t="s">
        <v>339</v>
      </c>
      <c r="G2703" s="2"/>
      <c r="H2703" s="2"/>
      <c r="I2703" s="2"/>
      <c r="J2703" s="3"/>
      <c r="K2703" s="3"/>
    </row>
    <row r="2704" spans="2:11" ht="15.75" x14ac:dyDescent="0.25">
      <c r="B2704" s="2"/>
      <c r="C2704" s="2" t="s">
        <v>4</v>
      </c>
      <c r="D2704" s="2" t="s">
        <v>3</v>
      </c>
      <c r="E2704" s="1" t="s">
        <v>340</v>
      </c>
      <c r="F2704" s="5"/>
      <c r="G2704" s="2"/>
      <c r="H2704" s="2"/>
      <c r="I2704" s="2"/>
      <c r="J2704" s="3"/>
      <c r="K2704" s="3"/>
    </row>
    <row r="2705" spans="2:11" ht="15.75" x14ac:dyDescent="0.25">
      <c r="B2705" s="2"/>
      <c r="C2705" s="22" t="s">
        <v>42</v>
      </c>
      <c r="D2705" s="22" t="s">
        <v>3</v>
      </c>
      <c r="E2705" s="23" t="s">
        <v>341</v>
      </c>
      <c r="F2705" s="21"/>
      <c r="G2705" s="2"/>
      <c r="H2705" s="2"/>
      <c r="I2705" s="2"/>
      <c r="J2705" s="3"/>
      <c r="K2705" s="3"/>
    </row>
    <row r="2706" spans="2:11" ht="15.75" x14ac:dyDescent="0.25">
      <c r="B2706" s="2"/>
      <c r="C2706" s="2"/>
      <c r="D2706" s="2"/>
      <c r="E2706" s="1"/>
      <c r="F2706" s="2"/>
      <c r="G2706" s="2"/>
      <c r="H2706" s="2"/>
      <c r="I2706" s="2"/>
      <c r="J2706" s="3"/>
      <c r="K2706" s="3"/>
    </row>
    <row r="2707" spans="2:11" ht="15.75" x14ac:dyDescent="0.25">
      <c r="B2707" s="6" t="s">
        <v>5</v>
      </c>
      <c r="C2707" s="6"/>
      <c r="D2707" s="6"/>
      <c r="E2707" s="6"/>
      <c r="F2707" s="6"/>
      <c r="G2707" s="6"/>
      <c r="H2707" s="6"/>
      <c r="I2707" s="6"/>
      <c r="J2707" s="3"/>
      <c r="K2707" s="3"/>
    </row>
    <row r="2708" spans="2:11" ht="15.75" x14ac:dyDescent="0.25">
      <c r="B2708" s="7">
        <f>150000000</f>
        <v>150000000</v>
      </c>
      <c r="C2708" s="2" t="s">
        <v>345</v>
      </c>
      <c r="D2708" s="2"/>
      <c r="E2708" s="2"/>
      <c r="F2708" s="8"/>
      <c r="G2708" s="4"/>
      <c r="H2708" s="2"/>
      <c r="I2708" s="2"/>
      <c r="J2708" s="3"/>
      <c r="K2708" s="3"/>
    </row>
    <row r="2709" spans="2:11" ht="15.75" x14ac:dyDescent="0.25">
      <c r="B2709" s="2" t="s">
        <v>105</v>
      </c>
      <c r="C2709" s="2"/>
      <c r="D2709" s="2"/>
      <c r="E2709" s="2"/>
      <c r="F2709" s="26"/>
      <c r="G2709" s="6"/>
      <c r="H2709" s="6"/>
      <c r="I2709" s="6"/>
      <c r="J2709" s="3"/>
      <c r="K2709" s="3"/>
    </row>
    <row r="2710" spans="2:11" ht="15.75" x14ac:dyDescent="0.25">
      <c r="B2710" s="2"/>
      <c r="C2710" s="2"/>
      <c r="D2710" s="2"/>
      <c r="E2710" s="2"/>
      <c r="F2710" s="2"/>
      <c r="G2710" s="2"/>
      <c r="H2710" s="2"/>
      <c r="I2710" s="2"/>
      <c r="J2710" s="3"/>
      <c r="K2710" s="10" t="s">
        <v>10</v>
      </c>
    </row>
    <row r="2711" spans="2:11" ht="15.75" x14ac:dyDescent="0.25">
      <c r="B2711" s="2"/>
      <c r="C2711" s="13" t="s">
        <v>11</v>
      </c>
      <c r="D2711" s="2" t="s">
        <v>12</v>
      </c>
      <c r="E2711" s="2"/>
      <c r="F2711" s="2"/>
      <c r="G2711" s="2"/>
      <c r="H2711" s="2"/>
      <c r="I2711" s="14">
        <v>0</v>
      </c>
      <c r="J2711" s="15" t="s">
        <v>13</v>
      </c>
      <c r="K2711" s="3"/>
    </row>
    <row r="2712" spans="2:11" ht="15.75" x14ac:dyDescent="0.25">
      <c r="B2712" s="2"/>
      <c r="C2712" s="13" t="s">
        <v>14</v>
      </c>
      <c r="D2712" s="2" t="s">
        <v>145</v>
      </c>
      <c r="E2712" s="2"/>
      <c r="F2712" s="2"/>
      <c r="G2712" s="2"/>
      <c r="H2712" s="2"/>
      <c r="I2712" s="14">
        <v>0</v>
      </c>
      <c r="J2712" s="15" t="s">
        <v>13</v>
      </c>
      <c r="K2712" s="3"/>
    </row>
    <row r="2713" spans="2:11" ht="15.75" x14ac:dyDescent="0.25">
      <c r="B2713" s="2"/>
      <c r="C2713" s="13" t="s">
        <v>15</v>
      </c>
      <c r="D2713" s="2" t="s">
        <v>16</v>
      </c>
      <c r="E2713" s="2"/>
      <c r="F2713" s="2"/>
      <c r="G2713" s="2"/>
      <c r="H2713" s="2"/>
      <c r="I2713" s="14">
        <v>0</v>
      </c>
      <c r="J2713" s="15" t="s">
        <v>13</v>
      </c>
      <c r="K2713" s="3"/>
    </row>
    <row r="2714" spans="2:11" ht="15.75" x14ac:dyDescent="0.25">
      <c r="B2714" s="2"/>
      <c r="C2714" s="13" t="s">
        <v>17</v>
      </c>
      <c r="D2714" s="2" t="s">
        <v>144</v>
      </c>
      <c r="E2714" s="2"/>
      <c r="F2714" s="2"/>
      <c r="G2714" s="2"/>
      <c r="H2714" s="2"/>
      <c r="I2714" s="14">
        <v>0</v>
      </c>
      <c r="J2714" s="15" t="s">
        <v>13</v>
      </c>
      <c r="K2714" s="3"/>
    </row>
    <row r="2715" spans="2:11" ht="15.75" x14ac:dyDescent="0.25">
      <c r="B2715" s="2"/>
      <c r="C2715" s="13" t="s">
        <v>18</v>
      </c>
      <c r="D2715" s="2" t="s">
        <v>143</v>
      </c>
      <c r="E2715" s="2"/>
      <c r="F2715" s="2"/>
      <c r="G2715" s="2"/>
      <c r="H2715" s="2"/>
      <c r="I2715" s="14">
        <v>0</v>
      </c>
      <c r="J2715" s="15" t="s">
        <v>13</v>
      </c>
      <c r="K2715" s="3"/>
    </row>
    <row r="2716" spans="2:11" ht="15.75" x14ac:dyDescent="0.25">
      <c r="B2716" s="2"/>
      <c r="C2716" s="13" t="s">
        <v>19</v>
      </c>
      <c r="D2716" s="2" t="s">
        <v>142</v>
      </c>
      <c r="E2716" s="2"/>
      <c r="F2716" s="2"/>
      <c r="G2716" s="2"/>
      <c r="H2716" s="2"/>
      <c r="I2716" s="14">
        <v>0</v>
      </c>
      <c r="J2716" s="15" t="s">
        <v>13</v>
      </c>
      <c r="K2716" s="3"/>
    </row>
    <row r="2717" spans="2:11" ht="15.75" x14ac:dyDescent="0.25">
      <c r="B2717" s="2"/>
      <c r="C2717" s="13" t="s">
        <v>20</v>
      </c>
      <c r="D2717" s="2" t="s">
        <v>21</v>
      </c>
      <c r="E2717" s="2"/>
      <c r="F2717" s="2"/>
      <c r="G2717" s="14">
        <f>SUM(I2711:I2713)</f>
        <v>0</v>
      </c>
      <c r="H2717" s="2" t="s">
        <v>22</v>
      </c>
      <c r="I2717" s="11">
        <v>0</v>
      </c>
      <c r="J2717" s="15" t="s">
        <v>13</v>
      </c>
      <c r="K2717" s="3"/>
    </row>
    <row r="2718" spans="2:11" ht="15.75" x14ac:dyDescent="0.25">
      <c r="B2718" s="2"/>
      <c r="C2718" s="13" t="s">
        <v>23</v>
      </c>
      <c r="D2718" s="2" t="s">
        <v>24</v>
      </c>
      <c r="E2718" s="2"/>
      <c r="F2718" s="2"/>
      <c r="G2718" s="14"/>
      <c r="H2718" s="2"/>
      <c r="I2718" s="11">
        <v>0</v>
      </c>
      <c r="J2718" s="15" t="s">
        <v>13</v>
      </c>
    </row>
    <row r="2719" spans="2:11" ht="15.75" x14ac:dyDescent="0.25">
      <c r="B2719" s="2"/>
      <c r="C2719" s="13" t="s">
        <v>25</v>
      </c>
      <c r="D2719" s="2" t="s">
        <v>41</v>
      </c>
      <c r="E2719" s="2"/>
      <c r="F2719" s="2"/>
      <c r="G2719" s="14"/>
      <c r="H2719" s="2"/>
      <c r="I2719" s="11">
        <v>0</v>
      </c>
      <c r="J2719" s="15" t="s">
        <v>13</v>
      </c>
      <c r="K2719" s="3"/>
    </row>
    <row r="2720" spans="2:11" ht="15.75" x14ac:dyDescent="0.25">
      <c r="B2720" s="2"/>
      <c r="C2720" s="13" t="s">
        <v>26</v>
      </c>
      <c r="D2720" s="2" t="s">
        <v>27</v>
      </c>
      <c r="E2720" s="2"/>
      <c r="F2720" s="2"/>
      <c r="G2720" s="14"/>
      <c r="H2720" s="2"/>
      <c r="I2720" s="11">
        <v>0</v>
      </c>
      <c r="J2720" s="15" t="s">
        <v>13</v>
      </c>
      <c r="K2720" s="3"/>
    </row>
    <row r="2721" spans="2:11" ht="15.75" x14ac:dyDescent="0.25">
      <c r="B2721" s="2"/>
      <c r="C2721" s="13" t="s">
        <v>28</v>
      </c>
      <c r="D2721" s="2" t="s">
        <v>29</v>
      </c>
      <c r="E2721" s="2"/>
      <c r="F2721" s="2"/>
      <c r="G2721" s="14"/>
      <c r="H2721" s="2"/>
      <c r="I2721" s="11">
        <v>1200000</v>
      </c>
      <c r="J2721" s="15" t="s">
        <v>13</v>
      </c>
      <c r="K2721" s="3"/>
    </row>
    <row r="2722" spans="2:11" ht="15.75" x14ac:dyDescent="0.25">
      <c r="B2722" s="2"/>
      <c r="C2722" s="13" t="s">
        <v>30</v>
      </c>
      <c r="D2722" s="2" t="s">
        <v>31</v>
      </c>
      <c r="E2722" s="2"/>
      <c r="F2722" s="2"/>
      <c r="G2722" s="14"/>
      <c r="H2722" s="2"/>
      <c r="I2722" s="11">
        <v>200000</v>
      </c>
      <c r="J2722" s="15" t="s">
        <v>13</v>
      </c>
      <c r="K2722" s="3"/>
    </row>
    <row r="2723" spans="2:11" ht="15.75" x14ac:dyDescent="0.25">
      <c r="B2723" s="2"/>
      <c r="C2723" s="13" t="s">
        <v>32</v>
      </c>
      <c r="D2723" s="2" t="s">
        <v>33</v>
      </c>
      <c r="E2723" s="2"/>
      <c r="F2723" s="2"/>
      <c r="G2723" s="2"/>
      <c r="H2723" s="2"/>
      <c r="I2723" s="16">
        <f>SUM(I2711:I2722)</f>
        <v>1400000</v>
      </c>
      <c r="J2723" s="15" t="s">
        <v>13</v>
      </c>
      <c r="K2723" s="3"/>
    </row>
    <row r="2724" spans="2:11" ht="15.75" x14ac:dyDescent="0.25">
      <c r="B2724" s="2"/>
      <c r="C2724" s="13" t="s">
        <v>34</v>
      </c>
      <c r="D2724" s="2" t="s">
        <v>35</v>
      </c>
      <c r="E2724" s="2"/>
      <c r="F2724" s="2"/>
      <c r="G2724" s="2"/>
      <c r="H2724" s="2"/>
      <c r="I2724" s="17">
        <f>+B2708-I2723</f>
        <v>148600000</v>
      </c>
      <c r="J2724" s="15" t="s">
        <v>13</v>
      </c>
      <c r="K2724" s="3"/>
    </row>
    <row r="2725" spans="2:11" ht="15.75" x14ac:dyDescent="0.25">
      <c r="B2725" s="2"/>
      <c r="C2725" s="2"/>
      <c r="D2725" s="2" t="s">
        <v>342</v>
      </c>
      <c r="E2725" s="2"/>
      <c r="F2725" s="2"/>
      <c r="G2725" s="2"/>
      <c r="H2725" s="2"/>
      <c r="I2725" s="5"/>
      <c r="J2725" s="3"/>
      <c r="K2725" s="3"/>
    </row>
    <row r="2726" spans="2:11" ht="15.75" x14ac:dyDescent="0.25">
      <c r="B2726" s="2"/>
      <c r="C2726" s="2"/>
      <c r="D2726" s="2" t="s">
        <v>343</v>
      </c>
      <c r="E2726" s="2"/>
      <c r="F2726" s="2"/>
      <c r="G2726" s="2"/>
      <c r="H2726" s="2"/>
      <c r="I2726" s="2"/>
      <c r="J2726" s="3"/>
      <c r="K2726" s="3"/>
    </row>
    <row r="2727" spans="2:11" ht="15.75" x14ac:dyDescent="0.25">
      <c r="B2727" s="2"/>
      <c r="C2727" s="2"/>
      <c r="D2727" s="2"/>
      <c r="E2727" s="2"/>
      <c r="F2727" s="2"/>
      <c r="G2727" s="2"/>
      <c r="H2727" s="2"/>
      <c r="I2727" s="2"/>
      <c r="J2727" s="3"/>
      <c r="K2727" s="3"/>
    </row>
    <row r="2728" spans="2:11" ht="15.75" x14ac:dyDescent="0.25">
      <c r="B2728" s="2" t="s">
        <v>36</v>
      </c>
      <c r="C2728" s="2"/>
      <c r="D2728" s="2"/>
      <c r="E2728" s="2"/>
      <c r="F2728" s="2"/>
      <c r="G2728" s="2"/>
      <c r="H2728" s="2"/>
      <c r="I2728" s="2"/>
      <c r="J2728" s="3"/>
      <c r="K2728" s="3"/>
    </row>
    <row r="2729" spans="2:11" ht="15.75" x14ac:dyDescent="0.25">
      <c r="B2729" s="2" t="s">
        <v>37</v>
      </c>
      <c r="C2729" s="2"/>
      <c r="D2729" s="2"/>
      <c r="E2729" s="2"/>
      <c r="F2729" s="2"/>
      <c r="G2729" s="2"/>
      <c r="H2729" s="2"/>
      <c r="I2729" s="2"/>
      <c r="J2729" s="3"/>
      <c r="K2729" s="3"/>
    </row>
    <row r="2730" spans="2:11" ht="15.75" x14ac:dyDescent="0.25">
      <c r="B2730" s="2"/>
      <c r="C2730" s="2"/>
      <c r="D2730" s="2"/>
      <c r="E2730" s="2"/>
      <c r="F2730" s="2"/>
      <c r="G2730" s="2"/>
      <c r="H2730" s="2"/>
      <c r="I2730" s="2"/>
      <c r="J2730" s="3"/>
      <c r="K2730" s="3"/>
    </row>
    <row r="2731" spans="2:11" ht="15.75" x14ac:dyDescent="0.25">
      <c r="B2731" s="2" t="s">
        <v>344</v>
      </c>
      <c r="C2731" s="2"/>
      <c r="D2731" s="2"/>
      <c r="E2731" s="2"/>
      <c r="F2731" s="2"/>
      <c r="G2731" s="2"/>
      <c r="H2731" s="2"/>
      <c r="I2731" s="2"/>
      <c r="J2731" s="3"/>
      <c r="K2731" s="3"/>
    </row>
    <row r="2732" spans="2:11" ht="15.75" x14ac:dyDescent="0.25">
      <c r="B2732" s="4" t="s">
        <v>118</v>
      </c>
      <c r="C2732" s="2"/>
      <c r="D2732" s="2"/>
      <c r="E2732" s="2"/>
      <c r="F2732" s="2"/>
      <c r="G2732" s="2"/>
      <c r="H2732" s="2"/>
      <c r="I2732" s="2"/>
      <c r="J2732" s="3"/>
      <c r="K2732" s="3"/>
    </row>
    <row r="2733" spans="2:11" ht="15.75" x14ac:dyDescent="0.25">
      <c r="B2733" s="4" t="s">
        <v>46</v>
      </c>
      <c r="C2733" s="2"/>
      <c r="D2733" s="2"/>
      <c r="E2733" s="2"/>
      <c r="F2733" s="2"/>
      <c r="G2733" s="2"/>
      <c r="H2733" s="2"/>
      <c r="I2733" s="2"/>
      <c r="J2733" s="3"/>
      <c r="K2733" s="3"/>
    </row>
    <row r="2734" spans="2:11" ht="15.75" x14ac:dyDescent="0.25">
      <c r="B2734" s="4" t="s">
        <v>109</v>
      </c>
      <c r="C2734" s="2"/>
      <c r="D2734" s="2"/>
      <c r="E2734" s="2"/>
      <c r="F2734" s="2"/>
      <c r="G2734" s="2"/>
      <c r="H2734" s="2"/>
      <c r="I2734" s="2"/>
      <c r="J2734" s="3"/>
      <c r="K2734" s="3"/>
    </row>
    <row r="2735" spans="2:11" ht="15.75" x14ac:dyDescent="0.25">
      <c r="B2735" s="2"/>
      <c r="C2735" s="2"/>
      <c r="D2735" s="2"/>
      <c r="E2735" s="2"/>
      <c r="F2735" s="2"/>
      <c r="G2735" s="2"/>
      <c r="H2735" s="2"/>
      <c r="J2735" s="3"/>
      <c r="K2735" s="3"/>
    </row>
    <row r="2736" spans="2:11" ht="15.75" x14ac:dyDescent="0.25">
      <c r="B2736" s="2"/>
      <c r="C2736" s="2"/>
      <c r="D2736" s="2"/>
      <c r="E2736" s="2"/>
      <c r="F2736" s="2"/>
      <c r="G2736" s="2"/>
      <c r="H2736" s="2"/>
      <c r="I2736" s="2"/>
      <c r="J2736" s="3"/>
      <c r="K2736" s="3"/>
    </row>
    <row r="2737" spans="2:11" ht="15.75" x14ac:dyDescent="0.25">
      <c r="B2737" s="2"/>
      <c r="C2737" s="2"/>
      <c r="D2737" s="2"/>
      <c r="E2737" s="2"/>
      <c r="F2737" s="2"/>
      <c r="G2737" s="2"/>
      <c r="H2737" s="2"/>
      <c r="I2737" s="2"/>
      <c r="J2737" s="3"/>
      <c r="K2737" s="3"/>
    </row>
    <row r="2738" spans="2:11" ht="15.75" x14ac:dyDescent="0.25">
      <c r="B2738" s="2"/>
      <c r="C2738" s="2"/>
      <c r="D2738" s="2"/>
      <c r="E2738" s="2"/>
      <c r="F2738" s="2"/>
      <c r="G2738" s="2"/>
      <c r="H2738" s="2" t="s">
        <v>328</v>
      </c>
      <c r="I2738" s="2"/>
      <c r="J2738" s="3"/>
      <c r="K2738" s="3"/>
    </row>
    <row r="2739" spans="2:11" ht="15.75" x14ac:dyDescent="0.25">
      <c r="B2739" s="2"/>
      <c r="C2739" s="2"/>
      <c r="D2739" s="2"/>
      <c r="E2739" s="2"/>
      <c r="F2739" s="2"/>
      <c r="G2739" s="2"/>
      <c r="H2739" s="2"/>
      <c r="I2739" s="2"/>
      <c r="J2739" s="3"/>
      <c r="K2739" s="3"/>
    </row>
    <row r="2740" spans="2:11" ht="15.75" x14ac:dyDescent="0.25">
      <c r="B2740" s="2"/>
      <c r="C2740" s="2"/>
      <c r="D2740" s="2"/>
      <c r="E2740" s="2"/>
      <c r="F2740" s="2"/>
      <c r="G2740" s="2"/>
      <c r="H2740" s="2"/>
      <c r="I2740" s="2"/>
      <c r="J2740" s="3"/>
      <c r="K2740" s="3"/>
    </row>
    <row r="2741" spans="2:11" ht="15.75" x14ac:dyDescent="0.25">
      <c r="B2741" s="2"/>
      <c r="C2741" s="2"/>
      <c r="D2741" s="2"/>
      <c r="E2741" s="2"/>
      <c r="F2741" s="2"/>
      <c r="G2741" s="2"/>
      <c r="H2741" s="2"/>
      <c r="I2741" s="2"/>
      <c r="J2741" s="3"/>
      <c r="K2741" s="3"/>
    </row>
    <row r="2742" spans="2:11" ht="15.75" x14ac:dyDescent="0.25">
      <c r="B2742" s="2"/>
      <c r="C2742" s="2"/>
      <c r="D2742" s="2"/>
      <c r="E2742" s="2"/>
      <c r="F2742" s="2"/>
      <c r="G2742" s="2"/>
      <c r="H2742" s="18" t="s">
        <v>38</v>
      </c>
      <c r="I2742" s="2"/>
      <c r="J2742" s="3"/>
      <c r="K2742" s="3"/>
    </row>
    <row r="2743" spans="2:11" ht="15.75" x14ac:dyDescent="0.25">
      <c r="B2743" s="2"/>
      <c r="C2743" s="2"/>
      <c r="D2743" s="2"/>
      <c r="E2743" s="2"/>
      <c r="F2743" s="2"/>
      <c r="G2743" s="2"/>
      <c r="H2743" s="18">
        <v>6000</v>
      </c>
      <c r="I2743" s="2"/>
      <c r="J2743" s="3"/>
      <c r="K2743" s="3"/>
    </row>
    <row r="2744" spans="2:11" ht="15.75" x14ac:dyDescent="0.25">
      <c r="B2744" s="2"/>
      <c r="C2744" s="2"/>
      <c r="D2744" s="2"/>
      <c r="E2744" s="2"/>
      <c r="F2744" s="2"/>
      <c r="G2744" s="2"/>
      <c r="H2744" s="18"/>
      <c r="I2744" s="2"/>
      <c r="J2744" s="3"/>
      <c r="K2744" s="3"/>
    </row>
    <row r="2745" spans="2:11" ht="15.75" x14ac:dyDescent="0.25">
      <c r="B2745" s="2"/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 x14ac:dyDescent="0.25">
      <c r="B2746" s="2"/>
      <c r="C2746" s="2"/>
      <c r="D2746" s="2"/>
      <c r="E2746" s="2"/>
      <c r="F2746" s="2"/>
      <c r="G2746" s="2"/>
      <c r="H2746" s="25" t="s">
        <v>339</v>
      </c>
      <c r="I2746" s="2"/>
      <c r="J2746" s="3"/>
      <c r="K2746" s="3"/>
    </row>
    <row r="2747" spans="2:11" ht="15.75" x14ac:dyDescent="0.25">
      <c r="B2747" s="2"/>
      <c r="C2747" s="2"/>
      <c r="D2747" s="2"/>
      <c r="E2747" s="2"/>
      <c r="F2747" s="2"/>
      <c r="G2747" s="2"/>
      <c r="H2747" s="19" t="s">
        <v>39</v>
      </c>
      <c r="I2747" s="2"/>
      <c r="J2747" s="3"/>
      <c r="K2747" s="3"/>
    </row>
    <row r="2748" spans="2:11" ht="15.75" x14ac:dyDescent="0.25">
      <c r="B2748" s="2"/>
      <c r="C2748" s="2"/>
      <c r="D2748" s="2"/>
      <c r="E2748" s="2"/>
      <c r="F2748" s="2"/>
      <c r="G2748" s="2"/>
      <c r="H2748" s="19"/>
      <c r="I2748" s="2"/>
      <c r="J2748" s="3"/>
      <c r="K2748" s="3"/>
    </row>
    <row r="2749" spans="2:11" ht="15.75" x14ac:dyDescent="0.25">
      <c r="B2749" s="2"/>
      <c r="C2749" s="2"/>
      <c r="D2749" s="2"/>
      <c r="E2749" s="2"/>
      <c r="F2749" s="2"/>
      <c r="G2749" s="2"/>
      <c r="H2749" s="19"/>
      <c r="I2749" s="2"/>
      <c r="J2749" s="3"/>
      <c r="K2749" s="3"/>
    </row>
    <row r="2750" spans="2:11" ht="15.75" x14ac:dyDescent="0.25">
      <c r="B2750" s="19"/>
      <c r="C2750" s="2"/>
      <c r="D2750" s="2"/>
      <c r="E2750" s="2"/>
      <c r="F2750" s="2"/>
      <c r="G2750" s="2"/>
      <c r="H2750" s="2"/>
      <c r="I2750" s="2"/>
      <c r="J2750" s="3"/>
      <c r="K2750" s="3"/>
    </row>
    <row r="2751" spans="2:11" ht="15.75" x14ac:dyDescent="0.25">
      <c r="B2751" s="20" t="s">
        <v>40</v>
      </c>
      <c r="C2751" s="2"/>
      <c r="D2751" s="2"/>
      <c r="E2751" s="2"/>
      <c r="F2751" s="2"/>
      <c r="G2751" s="2"/>
      <c r="H2751" s="2"/>
      <c r="I2751" s="2"/>
      <c r="J2751" s="3"/>
      <c r="K2751" s="3"/>
    </row>
    <row r="2752" spans="2:11" ht="15.75" x14ac:dyDescent="0.25">
      <c r="B2752" s="2" t="s">
        <v>307</v>
      </c>
      <c r="C2752" s="3"/>
      <c r="D2752" s="3"/>
      <c r="E2752" s="3"/>
      <c r="F2752" s="3"/>
      <c r="G2752" s="3"/>
      <c r="H2752" s="3"/>
      <c r="I2752" s="3"/>
      <c r="J2752" s="3"/>
      <c r="K2752" s="3"/>
    </row>
    <row r="2754" spans="2:11" ht="19.5" x14ac:dyDescent="0.3">
      <c r="B2754" s="60" t="s">
        <v>0</v>
      </c>
      <c r="C2754" s="60"/>
      <c r="D2754" s="60"/>
      <c r="E2754" s="60"/>
      <c r="F2754" s="60"/>
      <c r="G2754" s="60"/>
      <c r="H2754" s="60"/>
      <c r="I2754" s="60"/>
      <c r="J2754" s="3"/>
      <c r="K2754" s="3"/>
    </row>
    <row r="2755" spans="2:11" ht="15.75" x14ac:dyDescent="0.25">
      <c r="B2755" s="12"/>
      <c r="C2755" s="12"/>
      <c r="D2755" s="12"/>
      <c r="E2755" s="12"/>
      <c r="F2755" s="12"/>
      <c r="G2755" s="12"/>
      <c r="H2755" s="12"/>
      <c r="I2755" s="12"/>
      <c r="J2755" s="3"/>
      <c r="K2755" s="3"/>
    </row>
    <row r="2756" spans="2:11" ht="15.75" x14ac:dyDescent="0.25">
      <c r="B2756" s="2"/>
      <c r="C2756" s="2"/>
      <c r="D2756" s="2"/>
      <c r="E2756" s="2"/>
      <c r="F2756" s="2"/>
      <c r="G2756" s="2"/>
      <c r="H2756" s="2"/>
      <c r="I2756" s="2"/>
      <c r="J2756" s="3"/>
      <c r="K2756" s="3"/>
    </row>
    <row r="2757" spans="2:11" ht="15.75" x14ac:dyDescent="0.25">
      <c r="B2757" s="2"/>
      <c r="C2757" s="2"/>
      <c r="D2757" s="2"/>
      <c r="E2757" s="2"/>
      <c r="F2757" s="2"/>
      <c r="G2757" s="2"/>
      <c r="H2757" s="2"/>
      <c r="I2757" s="2"/>
      <c r="J2757" s="3"/>
      <c r="K2757" s="3"/>
    </row>
    <row r="2758" spans="2:11" ht="15.75" x14ac:dyDescent="0.25">
      <c r="B2758" s="2" t="s">
        <v>1</v>
      </c>
      <c r="C2758" s="2"/>
      <c r="D2758" s="2"/>
      <c r="E2758" s="2"/>
      <c r="F2758" s="2"/>
      <c r="G2758" s="2"/>
      <c r="H2758" s="2"/>
      <c r="I2758" s="2"/>
      <c r="J2758" s="3"/>
      <c r="K2758" s="3"/>
    </row>
    <row r="2759" spans="2:11" ht="15.75" x14ac:dyDescent="0.25">
      <c r="B2759" s="2"/>
      <c r="C2759" s="2"/>
      <c r="D2759" s="2"/>
      <c r="E2759" s="2"/>
      <c r="F2759" s="2"/>
      <c r="G2759" s="2"/>
      <c r="H2759" s="2"/>
      <c r="I2759" s="2"/>
      <c r="J2759" s="3"/>
      <c r="K2759" s="3"/>
    </row>
    <row r="2760" spans="2:11" ht="15.75" x14ac:dyDescent="0.25">
      <c r="B2760" s="2"/>
      <c r="C2760" s="2"/>
      <c r="D2760" s="2"/>
      <c r="E2760" s="2"/>
      <c r="F2760" s="2"/>
      <c r="G2760" s="2"/>
      <c r="H2760" s="2"/>
      <c r="I2760" s="2"/>
      <c r="J2760" s="3"/>
      <c r="K2760" s="3"/>
    </row>
    <row r="2761" spans="2:11" ht="15.75" x14ac:dyDescent="0.25">
      <c r="B2761" s="2"/>
      <c r="C2761" s="2" t="s">
        <v>2</v>
      </c>
      <c r="D2761" s="2" t="s">
        <v>3</v>
      </c>
      <c r="E2761" s="24" t="s">
        <v>349</v>
      </c>
      <c r="G2761" s="2"/>
      <c r="H2761" s="2"/>
      <c r="I2761" s="2"/>
      <c r="J2761" s="3"/>
      <c r="K2761" s="3"/>
    </row>
    <row r="2762" spans="2:11" ht="15.75" x14ac:dyDescent="0.25">
      <c r="B2762" s="2"/>
      <c r="C2762" s="2" t="s">
        <v>4</v>
      </c>
      <c r="D2762" s="2" t="s">
        <v>3</v>
      </c>
      <c r="E2762" s="1" t="s">
        <v>350</v>
      </c>
      <c r="F2762" s="5"/>
      <c r="G2762" s="2"/>
      <c r="H2762" s="2"/>
      <c r="I2762" s="2"/>
      <c r="J2762" s="3"/>
      <c r="K2762" s="3"/>
    </row>
    <row r="2763" spans="2:11" ht="15.75" x14ac:dyDescent="0.25">
      <c r="B2763" s="2"/>
      <c r="C2763" s="22" t="s">
        <v>42</v>
      </c>
      <c r="D2763" s="22" t="s">
        <v>3</v>
      </c>
      <c r="E2763" s="23" t="s">
        <v>351</v>
      </c>
      <c r="F2763" s="21"/>
      <c r="G2763" s="2"/>
      <c r="H2763" s="2"/>
      <c r="I2763" s="2"/>
      <c r="J2763" s="3"/>
      <c r="K2763" s="3"/>
    </row>
    <row r="2764" spans="2:11" ht="15.75" x14ac:dyDescent="0.25">
      <c r="B2764" s="2"/>
      <c r="C2764" s="2"/>
      <c r="D2764" s="2"/>
      <c r="E2764" s="1"/>
      <c r="F2764" s="2"/>
      <c r="G2764" s="2"/>
      <c r="H2764" s="2"/>
      <c r="I2764" s="2"/>
      <c r="J2764" s="3"/>
      <c r="K2764" s="3"/>
    </row>
    <row r="2765" spans="2:11" ht="15.75" x14ac:dyDescent="0.25">
      <c r="B2765" s="6" t="s">
        <v>5</v>
      </c>
      <c r="C2765" s="6"/>
      <c r="D2765" s="6"/>
      <c r="E2765" s="6"/>
      <c r="F2765" s="6"/>
      <c r="G2765" s="6"/>
      <c r="H2765" s="6"/>
      <c r="I2765" s="6"/>
      <c r="J2765" s="3"/>
      <c r="K2765" s="3"/>
    </row>
    <row r="2766" spans="2:11" ht="15.75" x14ac:dyDescent="0.25">
      <c r="B2766" s="7">
        <f>I2781+12000000</f>
        <v>36160340</v>
      </c>
      <c r="C2766" s="2" t="s">
        <v>6</v>
      </c>
      <c r="D2766" s="2"/>
      <c r="E2766" s="2"/>
      <c r="F2766" s="8">
        <f>(B2766/H2766)+(B2766*1.2%)</f>
        <v>1438377.9688888888</v>
      </c>
      <c r="G2766" s="4" t="s">
        <v>7</v>
      </c>
      <c r="H2766" s="2">
        <v>36</v>
      </c>
      <c r="I2766" s="2" t="s">
        <v>8</v>
      </c>
      <c r="J2766" s="3"/>
      <c r="K2766" s="3"/>
    </row>
    <row r="2767" spans="2:11" ht="15.75" x14ac:dyDescent="0.25">
      <c r="B2767" s="6" t="s">
        <v>9</v>
      </c>
      <c r="C2767" s="6"/>
      <c r="D2767" s="6"/>
      <c r="E2767" s="6"/>
      <c r="F2767" s="9"/>
      <c r="G2767" s="6"/>
      <c r="H2767" s="6"/>
      <c r="I2767" s="6"/>
      <c r="J2767" s="3"/>
      <c r="K2767" s="3"/>
    </row>
    <row r="2768" spans="2:11" ht="15.75" x14ac:dyDescent="0.25">
      <c r="B2768" s="2"/>
      <c r="C2768" s="2"/>
      <c r="D2768" s="2"/>
      <c r="E2768" s="2"/>
      <c r="F2768" s="2"/>
      <c r="G2768" s="2"/>
      <c r="H2768" s="2"/>
      <c r="I2768" s="2"/>
      <c r="J2768" s="3"/>
      <c r="K2768" s="10" t="s">
        <v>10</v>
      </c>
    </row>
    <row r="2769" spans="2:11" ht="15.75" x14ac:dyDescent="0.25">
      <c r="B2769" s="2"/>
      <c r="C2769" s="13" t="s">
        <v>11</v>
      </c>
      <c r="D2769" s="2" t="s">
        <v>12</v>
      </c>
      <c r="E2769" s="2"/>
      <c r="F2769" s="2"/>
      <c r="G2769" s="2"/>
      <c r="H2769" s="2"/>
      <c r="I2769" s="14">
        <f>24158500-834500</f>
        <v>23324000</v>
      </c>
      <c r="J2769" s="15" t="s">
        <v>13</v>
      </c>
      <c r="K2769" s="3"/>
    </row>
    <row r="2770" spans="2:11" ht="15.75" x14ac:dyDescent="0.25">
      <c r="B2770" s="2"/>
      <c r="C2770" s="13" t="s">
        <v>14</v>
      </c>
      <c r="D2770" s="2" t="s">
        <v>145</v>
      </c>
      <c r="E2770" s="2"/>
      <c r="F2770" s="2"/>
      <c r="G2770" s="2"/>
      <c r="H2770" s="2"/>
      <c r="I2770" s="14">
        <v>0</v>
      </c>
      <c r="J2770" s="15" t="s">
        <v>13</v>
      </c>
      <c r="K2770" s="3"/>
    </row>
    <row r="2771" spans="2:11" ht="15.75" x14ac:dyDescent="0.25">
      <c r="B2771" s="2"/>
      <c r="C2771" s="13" t="s">
        <v>15</v>
      </c>
      <c r="D2771" s="2" t="s">
        <v>16</v>
      </c>
      <c r="E2771" s="2"/>
      <c r="F2771" s="2"/>
      <c r="G2771" s="2"/>
      <c r="H2771" s="2"/>
      <c r="I2771" s="14">
        <v>0</v>
      </c>
      <c r="J2771" s="15" t="s">
        <v>13</v>
      </c>
      <c r="K2771" s="3"/>
    </row>
    <row r="2772" spans="2:11" ht="15.75" x14ac:dyDescent="0.25">
      <c r="B2772" s="2"/>
      <c r="C2772" s="13" t="s">
        <v>17</v>
      </c>
      <c r="D2772" s="2" t="s">
        <v>144</v>
      </c>
      <c r="E2772" s="2"/>
      <c r="F2772" s="2"/>
      <c r="G2772" s="2"/>
      <c r="H2772" s="2"/>
      <c r="I2772" s="14">
        <v>0</v>
      </c>
      <c r="J2772" s="15" t="s">
        <v>13</v>
      </c>
      <c r="K2772" s="3"/>
    </row>
    <row r="2773" spans="2:11" ht="15.75" x14ac:dyDescent="0.25">
      <c r="B2773" s="2"/>
      <c r="C2773" s="13" t="s">
        <v>18</v>
      </c>
      <c r="D2773" s="2" t="s">
        <v>143</v>
      </c>
      <c r="E2773" s="2"/>
      <c r="F2773" s="2"/>
      <c r="G2773" s="2"/>
      <c r="H2773" s="2"/>
      <c r="I2773" s="14">
        <v>0</v>
      </c>
      <c r="J2773" s="15" t="s">
        <v>13</v>
      </c>
      <c r="K2773" s="3"/>
    </row>
    <row r="2774" spans="2:11" ht="15.75" x14ac:dyDescent="0.25">
      <c r="B2774" s="2"/>
      <c r="C2774" s="13" t="s">
        <v>19</v>
      </c>
      <c r="D2774" s="2" t="s">
        <v>142</v>
      </c>
      <c r="E2774" s="2"/>
      <c r="F2774" s="2"/>
      <c r="G2774" s="2"/>
      <c r="H2774" s="2"/>
      <c r="I2774" s="14">
        <v>0</v>
      </c>
      <c r="J2774" s="15" t="s">
        <v>13</v>
      </c>
      <c r="K2774" s="3"/>
    </row>
    <row r="2775" spans="2:11" ht="15.75" x14ac:dyDescent="0.25">
      <c r="B2775" s="2"/>
      <c r="C2775" s="13" t="s">
        <v>20</v>
      </c>
      <c r="D2775" s="2" t="s">
        <v>21</v>
      </c>
      <c r="E2775" s="2"/>
      <c r="F2775" s="2"/>
      <c r="G2775" s="14">
        <f>SUM(I2769:I2771)</f>
        <v>23324000</v>
      </c>
      <c r="H2775" s="2" t="s">
        <v>22</v>
      </c>
      <c r="I2775" s="11">
        <v>583100</v>
      </c>
      <c r="J2775" s="15" t="s">
        <v>13</v>
      </c>
      <c r="K2775" s="3"/>
    </row>
    <row r="2776" spans="2:11" ht="15.75" x14ac:dyDescent="0.25">
      <c r="B2776" s="2"/>
      <c r="C2776" s="13" t="s">
        <v>23</v>
      </c>
      <c r="D2776" s="2" t="s">
        <v>24</v>
      </c>
      <c r="E2776" s="2"/>
      <c r="F2776" s="2"/>
      <c r="G2776" s="14"/>
      <c r="H2776" s="2"/>
      <c r="I2776" s="11">
        <v>0</v>
      </c>
      <c r="J2776" s="15" t="s">
        <v>13</v>
      </c>
    </row>
    <row r="2777" spans="2:11" ht="15.75" x14ac:dyDescent="0.25">
      <c r="B2777" s="2"/>
      <c r="C2777" s="13" t="s">
        <v>25</v>
      </c>
      <c r="D2777" s="2" t="s">
        <v>41</v>
      </c>
      <c r="E2777" s="2"/>
      <c r="F2777" s="2"/>
      <c r="G2777" s="14"/>
      <c r="H2777" s="2"/>
      <c r="I2777" s="11">
        <v>0</v>
      </c>
      <c r="J2777" s="15" t="s">
        <v>13</v>
      </c>
      <c r="K2777" s="3"/>
    </row>
    <row r="2778" spans="2:11" ht="15.75" x14ac:dyDescent="0.25">
      <c r="B2778" s="2"/>
      <c r="C2778" s="13" t="s">
        <v>26</v>
      </c>
      <c r="D2778" s="2" t="s">
        <v>27</v>
      </c>
      <c r="E2778" s="2"/>
      <c r="F2778" s="2"/>
      <c r="G2778" s="14"/>
      <c r="H2778" s="2"/>
      <c r="I2778" s="11">
        <v>0</v>
      </c>
      <c r="J2778" s="15" t="s">
        <v>13</v>
      </c>
      <c r="K2778" s="3"/>
    </row>
    <row r="2779" spans="2:11" ht="15.75" x14ac:dyDescent="0.25">
      <c r="B2779" s="2"/>
      <c r="C2779" s="13" t="s">
        <v>28</v>
      </c>
      <c r="D2779" s="2" t="s">
        <v>29</v>
      </c>
      <c r="E2779" s="2"/>
      <c r="F2779" s="2"/>
      <c r="G2779" s="14"/>
      <c r="H2779" s="2"/>
      <c r="I2779" s="11">
        <v>53240</v>
      </c>
      <c r="J2779" s="15" t="s">
        <v>13</v>
      </c>
      <c r="K2779" s="3"/>
    </row>
    <row r="2780" spans="2:11" ht="15.75" x14ac:dyDescent="0.25">
      <c r="B2780" s="2"/>
      <c r="C2780" s="13" t="s">
        <v>30</v>
      </c>
      <c r="D2780" s="2" t="s">
        <v>31</v>
      </c>
      <c r="E2780" s="2"/>
      <c r="F2780" s="2"/>
      <c r="G2780" s="14"/>
      <c r="H2780" s="2"/>
      <c r="I2780" s="11">
        <v>200000</v>
      </c>
      <c r="J2780" s="15" t="s">
        <v>13</v>
      </c>
      <c r="K2780" s="3"/>
    </row>
    <row r="2781" spans="2:11" ht="15.75" x14ac:dyDescent="0.25">
      <c r="B2781" s="2"/>
      <c r="C2781" s="13" t="s">
        <v>32</v>
      </c>
      <c r="D2781" s="2" t="s">
        <v>33</v>
      </c>
      <c r="E2781" s="2"/>
      <c r="F2781" s="2"/>
      <c r="G2781" s="2"/>
      <c r="H2781" s="2"/>
      <c r="I2781" s="16">
        <f>SUM(I2769:I2780)</f>
        <v>24160340</v>
      </c>
      <c r="J2781" s="15" t="s">
        <v>13</v>
      </c>
      <c r="K2781" s="3"/>
    </row>
    <row r="2782" spans="2:11" ht="15.75" x14ac:dyDescent="0.25">
      <c r="B2782" s="2"/>
      <c r="C2782" s="13" t="s">
        <v>34</v>
      </c>
      <c r="D2782" s="2" t="s">
        <v>35</v>
      </c>
      <c r="E2782" s="2"/>
      <c r="F2782" s="2"/>
      <c r="G2782" s="2"/>
      <c r="H2782" s="2"/>
      <c r="I2782" s="17">
        <f>+B2766-I2781</f>
        <v>12000000</v>
      </c>
      <c r="J2782" s="15" t="s">
        <v>13</v>
      </c>
      <c r="K2782" s="3"/>
    </row>
    <row r="2783" spans="2:11" ht="15.75" x14ac:dyDescent="0.25">
      <c r="B2783" s="2"/>
      <c r="C2783" s="2"/>
      <c r="D2783" s="2" t="s">
        <v>352</v>
      </c>
      <c r="E2783" s="2"/>
      <c r="F2783" s="2"/>
      <c r="G2783" s="2"/>
      <c r="H2783" s="2"/>
      <c r="I2783" s="5"/>
      <c r="J2783" s="3"/>
      <c r="K2783" s="3"/>
    </row>
    <row r="2784" spans="2:11" ht="15.75" x14ac:dyDescent="0.25">
      <c r="B2784" s="2"/>
      <c r="C2784" s="2"/>
      <c r="D2784" s="2" t="s">
        <v>353</v>
      </c>
      <c r="E2784" s="2"/>
      <c r="F2784" s="2"/>
      <c r="G2784" s="2"/>
      <c r="H2784" s="2"/>
      <c r="I2784" s="2"/>
      <c r="J2784" s="3"/>
      <c r="K2784" s="3"/>
    </row>
    <row r="2785" spans="2:11" ht="15.75" x14ac:dyDescent="0.25">
      <c r="B2785" s="2"/>
      <c r="C2785" s="2"/>
      <c r="D2785" s="2"/>
      <c r="E2785" s="2"/>
      <c r="F2785" s="2"/>
      <c r="G2785" s="2"/>
      <c r="H2785" s="2"/>
      <c r="I2785" s="2"/>
      <c r="J2785" s="3"/>
      <c r="K2785" s="3"/>
    </row>
    <row r="2786" spans="2:11" ht="15.75" x14ac:dyDescent="0.25">
      <c r="B2786" s="2" t="s">
        <v>36</v>
      </c>
      <c r="C2786" s="2"/>
      <c r="D2786" s="2"/>
      <c r="E2786" s="2"/>
      <c r="F2786" s="2"/>
      <c r="G2786" s="2"/>
      <c r="H2786" s="2"/>
      <c r="I2786" s="2"/>
      <c r="J2786" s="3"/>
      <c r="K2786" s="3"/>
    </row>
    <row r="2787" spans="2:11" ht="15.75" x14ac:dyDescent="0.25">
      <c r="B2787" s="2" t="s">
        <v>37</v>
      </c>
      <c r="C2787" s="2"/>
      <c r="D2787" s="2"/>
      <c r="E2787" s="2"/>
      <c r="F2787" s="2"/>
      <c r="G2787" s="2"/>
      <c r="H2787" s="2"/>
      <c r="I2787" s="2"/>
      <c r="J2787" s="3"/>
      <c r="K2787" s="3"/>
    </row>
    <row r="2788" spans="2:11" ht="15.75" x14ac:dyDescent="0.25">
      <c r="B2788" s="2"/>
      <c r="C2788" s="2"/>
      <c r="D2788" s="2"/>
      <c r="E2788" s="2"/>
      <c r="F2788" s="2"/>
      <c r="G2788" s="2"/>
      <c r="H2788" s="2"/>
      <c r="I2788" s="2"/>
      <c r="J2788" s="3"/>
      <c r="K2788" s="3"/>
    </row>
    <row r="2789" spans="2:11" ht="15.75" x14ac:dyDescent="0.25">
      <c r="B2789" s="2"/>
      <c r="C2789" s="2"/>
      <c r="D2789" s="2"/>
      <c r="E2789" s="2"/>
      <c r="F2789" s="2"/>
      <c r="G2789" s="2"/>
      <c r="H2789" s="2"/>
      <c r="I2789" s="2"/>
      <c r="J2789" s="3"/>
      <c r="K2789" s="3"/>
    </row>
    <row r="2790" spans="2:11" ht="15.75" x14ac:dyDescent="0.25">
      <c r="B2790" s="2"/>
      <c r="C2790" s="2"/>
      <c r="D2790" s="2"/>
      <c r="E2790" s="2"/>
      <c r="F2790" s="2"/>
      <c r="G2790" s="2"/>
      <c r="H2790" s="2"/>
      <c r="I2790" s="2"/>
      <c r="J2790" s="3"/>
      <c r="K2790" s="3"/>
    </row>
    <row r="2791" spans="2:11" ht="15.75" x14ac:dyDescent="0.25">
      <c r="B2791" s="2"/>
      <c r="C2791" s="2"/>
      <c r="D2791" s="2"/>
      <c r="E2791" s="2"/>
      <c r="F2791" s="2"/>
      <c r="G2791" s="2"/>
      <c r="H2791" s="2" t="s">
        <v>347</v>
      </c>
      <c r="I2791" s="2"/>
      <c r="J2791" s="3"/>
      <c r="K2791" s="3"/>
    </row>
    <row r="2792" spans="2:11" ht="15.75" x14ac:dyDescent="0.25">
      <c r="B2792" s="2"/>
      <c r="C2792" s="2"/>
      <c r="D2792" s="2"/>
      <c r="E2792" s="2"/>
      <c r="F2792" s="2"/>
      <c r="G2792" s="2"/>
      <c r="H2792" s="2"/>
      <c r="I2792" s="2"/>
      <c r="J2792" s="3"/>
      <c r="K2792" s="3"/>
    </row>
    <row r="2793" spans="2:11" ht="15.75" x14ac:dyDescent="0.25">
      <c r="B2793" s="2"/>
      <c r="C2793" s="2"/>
      <c r="D2793" s="2"/>
      <c r="E2793" s="2"/>
      <c r="F2793" s="2"/>
      <c r="G2793" s="2"/>
      <c r="H2793" s="2"/>
      <c r="I2793" s="2"/>
      <c r="J2793" s="3"/>
      <c r="K2793" s="3"/>
    </row>
    <row r="2794" spans="2:11" ht="15.75" x14ac:dyDescent="0.25">
      <c r="B2794" s="2"/>
      <c r="C2794" s="2"/>
      <c r="D2794" s="2"/>
      <c r="E2794" s="2"/>
      <c r="F2794" s="2"/>
      <c r="G2794" s="2"/>
      <c r="H2794" s="2"/>
      <c r="I2794" s="2"/>
      <c r="J2794" s="3"/>
      <c r="K2794" s="3"/>
    </row>
    <row r="2795" spans="2:11" ht="15.75" x14ac:dyDescent="0.25">
      <c r="B2795" s="2"/>
      <c r="C2795" s="2"/>
      <c r="D2795" s="2"/>
      <c r="E2795" s="2"/>
      <c r="F2795" s="2"/>
      <c r="G2795" s="2"/>
      <c r="H2795" s="18" t="s">
        <v>38</v>
      </c>
      <c r="I2795" s="2"/>
      <c r="J2795" s="3"/>
      <c r="K2795" s="3"/>
    </row>
    <row r="2796" spans="2:11" ht="15.75" x14ac:dyDescent="0.25">
      <c r="B2796" s="2"/>
      <c r="C2796" s="2"/>
      <c r="D2796" s="2"/>
      <c r="E2796" s="2"/>
      <c r="F2796" s="2"/>
      <c r="G2796" s="2"/>
      <c r="H2796" s="18">
        <v>6000</v>
      </c>
      <c r="I2796" s="2"/>
      <c r="J2796" s="3"/>
      <c r="K2796" s="3"/>
    </row>
    <row r="2797" spans="2:11" ht="15.75" x14ac:dyDescent="0.25">
      <c r="B2797" s="2"/>
      <c r="C2797" s="2"/>
      <c r="D2797" s="2"/>
      <c r="E2797" s="2"/>
      <c r="F2797" s="2"/>
      <c r="G2797" s="2"/>
      <c r="H2797" s="18"/>
      <c r="I2797" s="2"/>
      <c r="J2797" s="3"/>
      <c r="K2797" s="3"/>
    </row>
    <row r="2798" spans="2:11" ht="15.75" x14ac:dyDescent="0.25">
      <c r="B2798" s="2"/>
      <c r="C2798" s="2"/>
      <c r="D2798" s="2"/>
      <c r="E2798" s="2"/>
      <c r="F2798" s="2"/>
      <c r="G2798" s="2"/>
      <c r="H2798" s="2"/>
      <c r="I2798" s="2"/>
      <c r="J2798" s="3"/>
      <c r="K2798" s="3"/>
    </row>
    <row r="2799" spans="2:11" ht="15.75" x14ac:dyDescent="0.25">
      <c r="B2799" s="2"/>
      <c r="C2799" s="2"/>
      <c r="D2799" s="2"/>
      <c r="E2799" s="2"/>
      <c r="F2799" s="2"/>
      <c r="G2799" s="2"/>
      <c r="H2799" s="25" t="s">
        <v>349</v>
      </c>
      <c r="I2799" s="2"/>
      <c r="J2799" s="3"/>
      <c r="K2799" s="3"/>
    </row>
    <row r="2800" spans="2:11" ht="15.75" x14ac:dyDescent="0.25">
      <c r="B2800" s="2"/>
      <c r="C2800" s="2"/>
      <c r="D2800" s="2"/>
      <c r="E2800" s="2"/>
      <c r="F2800" s="2"/>
      <c r="G2800" s="2"/>
      <c r="H2800" s="19" t="s">
        <v>39</v>
      </c>
      <c r="I2800" s="2"/>
      <c r="J2800" s="3"/>
      <c r="K2800" s="3"/>
    </row>
    <row r="2801" spans="2:11" ht="15.75" x14ac:dyDescent="0.25">
      <c r="B2801" s="2"/>
      <c r="C2801" s="2"/>
      <c r="D2801" s="2"/>
      <c r="E2801" s="2"/>
      <c r="F2801" s="2"/>
      <c r="G2801" s="2"/>
      <c r="H2801" s="19"/>
      <c r="I2801" s="2"/>
      <c r="J2801" s="3"/>
      <c r="K2801" s="3"/>
    </row>
    <row r="2802" spans="2:11" ht="15.75" x14ac:dyDescent="0.25">
      <c r="B2802" s="2"/>
      <c r="C2802" s="2"/>
      <c r="D2802" s="2"/>
      <c r="E2802" s="2"/>
      <c r="F2802" s="2"/>
      <c r="G2802" s="2"/>
      <c r="H2802" s="19"/>
      <c r="I2802" s="2"/>
      <c r="J2802" s="3"/>
      <c r="K2802" s="3"/>
    </row>
    <row r="2803" spans="2:11" ht="15.75" x14ac:dyDescent="0.25">
      <c r="B2803" s="19"/>
      <c r="C2803" s="2"/>
      <c r="D2803" s="2"/>
      <c r="E2803" s="2"/>
      <c r="F2803" s="2"/>
      <c r="G2803" s="2"/>
      <c r="H2803" s="2"/>
      <c r="I2803" s="2"/>
      <c r="J2803" s="3"/>
      <c r="K2803" s="3"/>
    </row>
    <row r="2804" spans="2:11" ht="15.75" x14ac:dyDescent="0.25">
      <c r="B2804" s="20" t="s">
        <v>40</v>
      </c>
      <c r="C2804" s="2"/>
      <c r="D2804" s="2"/>
      <c r="E2804" s="2"/>
      <c r="F2804" s="2"/>
      <c r="G2804" s="2"/>
      <c r="H2804" s="2"/>
      <c r="I2804" s="2"/>
      <c r="J2804" s="3"/>
      <c r="K2804" s="3"/>
    </row>
    <row r="2805" spans="2:11" ht="15.75" x14ac:dyDescent="0.25">
      <c r="B2805" s="2" t="s">
        <v>307</v>
      </c>
      <c r="C2805" s="3"/>
      <c r="D2805" s="3"/>
      <c r="E2805" s="3"/>
      <c r="F2805" s="3"/>
      <c r="G2805" s="3"/>
      <c r="H2805" s="3"/>
      <c r="I2805" s="3"/>
      <c r="J2805" s="3"/>
      <c r="K2805" s="3"/>
    </row>
    <row r="2807" spans="2:11" ht="19.5" x14ac:dyDescent="0.3">
      <c r="B2807" s="60" t="s">
        <v>0</v>
      </c>
      <c r="C2807" s="60"/>
      <c r="D2807" s="60"/>
      <c r="E2807" s="60"/>
      <c r="F2807" s="60"/>
      <c r="G2807" s="60"/>
      <c r="H2807" s="60"/>
      <c r="I2807" s="60"/>
      <c r="J2807" s="3"/>
      <c r="K2807" s="3"/>
    </row>
    <row r="2808" spans="2:11" ht="15.75" x14ac:dyDescent="0.25">
      <c r="B2808" s="12"/>
      <c r="C2808" s="12"/>
      <c r="D2808" s="12"/>
      <c r="E2808" s="12"/>
      <c r="F2808" s="12"/>
      <c r="G2808" s="12"/>
      <c r="H2808" s="12"/>
      <c r="I2808" s="12"/>
      <c r="J2808" s="3"/>
      <c r="K2808" s="3"/>
    </row>
    <row r="2809" spans="2:11" ht="15.75" x14ac:dyDescent="0.25">
      <c r="B2809" s="2"/>
      <c r="C2809" s="2"/>
      <c r="D2809" s="2"/>
      <c r="E2809" s="2"/>
      <c r="F2809" s="2"/>
      <c r="G2809" s="2"/>
      <c r="H2809" s="2"/>
      <c r="I2809" s="2"/>
      <c r="J2809" s="3"/>
      <c r="K2809" s="3"/>
    </row>
    <row r="2810" spans="2:11" ht="15.75" x14ac:dyDescent="0.25">
      <c r="B2810" s="2"/>
      <c r="C2810" s="2"/>
      <c r="D2810" s="2"/>
      <c r="E2810" s="2"/>
      <c r="F2810" s="2"/>
      <c r="G2810" s="2"/>
      <c r="H2810" s="2"/>
      <c r="I2810" s="2"/>
      <c r="J2810" s="3"/>
      <c r="K2810" s="3"/>
    </row>
    <row r="2811" spans="2:11" ht="15.75" x14ac:dyDescent="0.25">
      <c r="B2811" s="2" t="s">
        <v>1</v>
      </c>
      <c r="C2811" s="2"/>
      <c r="D2811" s="2"/>
      <c r="E2811" s="2"/>
      <c r="F2811" s="2"/>
      <c r="G2811" s="2"/>
      <c r="H2811" s="2"/>
      <c r="I2811" s="2"/>
      <c r="J2811" s="3"/>
      <c r="K2811" s="3"/>
    </row>
    <row r="2812" spans="2:11" ht="15.75" x14ac:dyDescent="0.25">
      <c r="B2812" s="2"/>
      <c r="C2812" s="2"/>
      <c r="D2812" s="2"/>
      <c r="E2812" s="2"/>
      <c r="F2812" s="2"/>
      <c r="G2812" s="2"/>
      <c r="H2812" s="2"/>
      <c r="I2812" s="2"/>
      <c r="J2812" s="3"/>
      <c r="K2812" s="3"/>
    </row>
    <row r="2813" spans="2:11" ht="15.75" x14ac:dyDescent="0.25">
      <c r="B2813" s="2"/>
      <c r="C2813" s="2"/>
      <c r="D2813" s="2"/>
      <c r="E2813" s="2"/>
      <c r="F2813" s="2"/>
      <c r="G2813" s="2"/>
      <c r="H2813" s="2"/>
      <c r="I2813" s="2"/>
      <c r="J2813" s="3"/>
      <c r="K2813" s="3"/>
    </row>
    <row r="2814" spans="2:11" ht="15.75" x14ac:dyDescent="0.25">
      <c r="B2814" s="2"/>
      <c r="C2814" s="2" t="s">
        <v>2</v>
      </c>
      <c r="D2814" s="2" t="s">
        <v>3</v>
      </c>
      <c r="E2814" s="24"/>
      <c r="G2814" s="2"/>
      <c r="H2814" s="2"/>
      <c r="I2814" s="2"/>
      <c r="J2814" s="3"/>
      <c r="K2814" s="3"/>
    </row>
    <row r="2815" spans="2:11" ht="15.75" x14ac:dyDescent="0.25">
      <c r="B2815" s="2"/>
      <c r="C2815" s="2" t="s">
        <v>4</v>
      </c>
      <c r="D2815" s="2" t="s">
        <v>3</v>
      </c>
      <c r="E2815" s="1"/>
      <c r="F2815" s="5"/>
      <c r="G2815" s="2"/>
      <c r="H2815" s="2"/>
      <c r="I2815" s="2"/>
      <c r="J2815" s="3"/>
      <c r="K2815" s="3"/>
    </row>
    <row r="2816" spans="2:11" ht="15.75" x14ac:dyDescent="0.25">
      <c r="B2816" s="2"/>
      <c r="C2816" s="22" t="s">
        <v>42</v>
      </c>
      <c r="D2816" s="22" t="s">
        <v>3</v>
      </c>
      <c r="E2816" s="23"/>
      <c r="F2816" s="21"/>
      <c r="G2816" s="2"/>
      <c r="H2816" s="2"/>
      <c r="I2816" s="2"/>
      <c r="J2816" s="3"/>
      <c r="K2816" s="3"/>
    </row>
    <row r="2817" spans="2:11" ht="15.75" x14ac:dyDescent="0.25">
      <c r="B2817" s="2"/>
      <c r="C2817" s="2"/>
      <c r="D2817" s="2"/>
      <c r="E2817" s="1"/>
      <c r="F2817" s="2"/>
      <c r="G2817" s="2"/>
      <c r="H2817" s="2"/>
      <c r="I2817" s="2"/>
      <c r="J2817" s="3"/>
      <c r="K2817" s="3"/>
    </row>
    <row r="2818" spans="2:11" ht="15.75" x14ac:dyDescent="0.25">
      <c r="B2818" s="6" t="s">
        <v>5</v>
      </c>
      <c r="C2818" s="6"/>
      <c r="D2818" s="6"/>
      <c r="E2818" s="6"/>
      <c r="F2818" s="6"/>
      <c r="G2818" s="6"/>
      <c r="H2818" s="6"/>
      <c r="I2818" s="6"/>
      <c r="J2818" s="3"/>
      <c r="K2818" s="3"/>
    </row>
    <row r="2819" spans="2:11" ht="15.75" x14ac:dyDescent="0.25">
      <c r="B2819" s="7">
        <f>I2834+12000000</f>
        <v>36160340</v>
      </c>
      <c r="C2819" s="2" t="s">
        <v>6</v>
      </c>
      <c r="D2819" s="2"/>
      <c r="E2819" s="2"/>
      <c r="F2819" s="8">
        <f>(B2819/H2819)+(B2819*1.2%)</f>
        <v>1438377.9688888888</v>
      </c>
      <c r="G2819" s="4" t="s">
        <v>7</v>
      </c>
      <c r="H2819" s="2">
        <v>36</v>
      </c>
      <c r="I2819" s="2" t="s">
        <v>8</v>
      </c>
      <c r="J2819" s="3"/>
      <c r="K2819" s="3"/>
    </row>
    <row r="2820" spans="2:11" ht="15.75" x14ac:dyDescent="0.25">
      <c r="B2820" s="6" t="s">
        <v>9</v>
      </c>
      <c r="C2820" s="6"/>
      <c r="D2820" s="6"/>
      <c r="E2820" s="6"/>
      <c r="F2820" s="9"/>
      <c r="G2820" s="6"/>
      <c r="H2820" s="6"/>
      <c r="I2820" s="6"/>
      <c r="J2820" s="3"/>
      <c r="K2820" s="3"/>
    </row>
    <row r="2821" spans="2:11" ht="15.75" x14ac:dyDescent="0.25">
      <c r="B2821" s="2"/>
      <c r="C2821" s="2"/>
      <c r="D2821" s="2"/>
      <c r="E2821" s="2"/>
      <c r="F2821" s="2"/>
      <c r="G2821" s="2"/>
      <c r="H2821" s="2"/>
      <c r="I2821" s="2"/>
      <c r="J2821" s="3"/>
      <c r="K2821" s="10" t="s">
        <v>10</v>
      </c>
    </row>
    <row r="2822" spans="2:11" ht="15.75" x14ac:dyDescent="0.25">
      <c r="B2822" s="2"/>
      <c r="C2822" s="13" t="s">
        <v>11</v>
      </c>
      <c r="D2822" s="2" t="s">
        <v>12</v>
      </c>
      <c r="E2822" s="2"/>
      <c r="F2822" s="2"/>
      <c r="G2822" s="2"/>
      <c r="H2822" s="2"/>
      <c r="I2822" s="14">
        <f>24158500-834500</f>
        <v>23324000</v>
      </c>
      <c r="J2822" s="15" t="s">
        <v>13</v>
      </c>
      <c r="K2822" s="3"/>
    </row>
    <row r="2823" spans="2:11" ht="15.75" x14ac:dyDescent="0.25">
      <c r="B2823" s="2"/>
      <c r="C2823" s="13" t="s">
        <v>14</v>
      </c>
      <c r="D2823" s="2" t="s">
        <v>145</v>
      </c>
      <c r="E2823" s="2"/>
      <c r="F2823" s="2"/>
      <c r="G2823" s="2"/>
      <c r="H2823" s="2"/>
      <c r="I2823" s="14">
        <v>0</v>
      </c>
      <c r="J2823" s="15" t="s">
        <v>13</v>
      </c>
      <c r="K2823" s="3"/>
    </row>
    <row r="2824" spans="2:11" ht="15.75" x14ac:dyDescent="0.25">
      <c r="B2824" s="2"/>
      <c r="C2824" s="13" t="s">
        <v>15</v>
      </c>
      <c r="D2824" s="2" t="s">
        <v>16</v>
      </c>
      <c r="E2824" s="2"/>
      <c r="F2824" s="2"/>
      <c r="G2824" s="2"/>
      <c r="H2824" s="2"/>
      <c r="I2824" s="14">
        <v>0</v>
      </c>
      <c r="J2824" s="15" t="s">
        <v>13</v>
      </c>
      <c r="K2824" s="3"/>
    </row>
    <row r="2825" spans="2:11" ht="15.75" x14ac:dyDescent="0.25">
      <c r="B2825" s="2"/>
      <c r="C2825" s="13" t="s">
        <v>17</v>
      </c>
      <c r="D2825" s="2" t="s">
        <v>144</v>
      </c>
      <c r="E2825" s="2"/>
      <c r="F2825" s="2"/>
      <c r="G2825" s="2"/>
      <c r="H2825" s="2"/>
      <c r="I2825" s="14">
        <v>0</v>
      </c>
      <c r="J2825" s="15" t="s">
        <v>13</v>
      </c>
      <c r="K2825" s="3"/>
    </row>
    <row r="2826" spans="2:11" ht="15.75" x14ac:dyDescent="0.25">
      <c r="B2826" s="2"/>
      <c r="C2826" s="13" t="s">
        <v>18</v>
      </c>
      <c r="D2826" s="2" t="s">
        <v>143</v>
      </c>
      <c r="E2826" s="2"/>
      <c r="F2826" s="2"/>
      <c r="G2826" s="2"/>
      <c r="H2826" s="2"/>
      <c r="I2826" s="14">
        <v>0</v>
      </c>
      <c r="J2826" s="15" t="s">
        <v>13</v>
      </c>
      <c r="K2826" s="3"/>
    </row>
    <row r="2827" spans="2:11" ht="15.75" x14ac:dyDescent="0.25">
      <c r="B2827" s="2"/>
      <c r="C2827" s="13" t="s">
        <v>19</v>
      </c>
      <c r="D2827" s="2" t="s">
        <v>142</v>
      </c>
      <c r="E2827" s="2"/>
      <c r="F2827" s="2"/>
      <c r="G2827" s="2"/>
      <c r="H2827" s="2"/>
      <c r="I2827" s="14">
        <v>0</v>
      </c>
      <c r="J2827" s="15" t="s">
        <v>13</v>
      </c>
      <c r="K2827" s="3"/>
    </row>
    <row r="2828" spans="2:11" ht="15.75" x14ac:dyDescent="0.25">
      <c r="B2828" s="2"/>
      <c r="C2828" s="13" t="s">
        <v>20</v>
      </c>
      <c r="D2828" s="2" t="s">
        <v>21</v>
      </c>
      <c r="E2828" s="2"/>
      <c r="F2828" s="2"/>
      <c r="G2828" s="14">
        <f>SUM(I2822:I2824)</f>
        <v>23324000</v>
      </c>
      <c r="H2828" s="2" t="s">
        <v>22</v>
      </c>
      <c r="I2828" s="11">
        <v>583100</v>
      </c>
      <c r="J2828" s="15" t="s">
        <v>13</v>
      </c>
      <c r="K2828" s="3"/>
    </row>
    <row r="2829" spans="2:11" ht="15.75" x14ac:dyDescent="0.25">
      <c r="B2829" s="2"/>
      <c r="C2829" s="13" t="s">
        <v>23</v>
      </c>
      <c r="D2829" s="2" t="s">
        <v>24</v>
      </c>
      <c r="E2829" s="2"/>
      <c r="F2829" s="2"/>
      <c r="G2829" s="14"/>
      <c r="H2829" s="2"/>
      <c r="I2829" s="11">
        <v>0</v>
      </c>
      <c r="J2829" s="15" t="s">
        <v>13</v>
      </c>
    </row>
    <row r="2830" spans="2:11" ht="15.75" x14ac:dyDescent="0.25">
      <c r="B2830" s="2"/>
      <c r="C2830" s="13" t="s">
        <v>25</v>
      </c>
      <c r="D2830" s="2" t="s">
        <v>41</v>
      </c>
      <c r="E2830" s="2"/>
      <c r="F2830" s="2"/>
      <c r="G2830" s="14"/>
      <c r="H2830" s="2"/>
      <c r="I2830" s="11">
        <v>0</v>
      </c>
      <c r="J2830" s="15" t="s">
        <v>13</v>
      </c>
      <c r="K2830" s="3"/>
    </row>
    <row r="2831" spans="2:11" ht="15.75" x14ac:dyDescent="0.25">
      <c r="B2831" s="2"/>
      <c r="C2831" s="13" t="s">
        <v>26</v>
      </c>
      <c r="D2831" s="2" t="s">
        <v>27</v>
      </c>
      <c r="E2831" s="2"/>
      <c r="F2831" s="2"/>
      <c r="G2831" s="14"/>
      <c r="H2831" s="2"/>
      <c r="I2831" s="11">
        <v>0</v>
      </c>
      <c r="J2831" s="15" t="s">
        <v>13</v>
      </c>
      <c r="K2831" s="3"/>
    </row>
    <row r="2832" spans="2:11" ht="15.75" x14ac:dyDescent="0.25">
      <c r="B2832" s="2"/>
      <c r="C2832" s="13" t="s">
        <v>28</v>
      </c>
      <c r="D2832" s="2" t="s">
        <v>29</v>
      </c>
      <c r="E2832" s="2"/>
      <c r="F2832" s="2"/>
      <c r="G2832" s="14"/>
      <c r="H2832" s="2"/>
      <c r="I2832" s="11">
        <v>53240</v>
      </c>
      <c r="J2832" s="15" t="s">
        <v>13</v>
      </c>
      <c r="K2832" s="3"/>
    </row>
    <row r="2833" spans="2:11" ht="15.75" x14ac:dyDescent="0.25">
      <c r="B2833" s="2"/>
      <c r="C2833" s="13" t="s">
        <v>30</v>
      </c>
      <c r="D2833" s="2" t="s">
        <v>31</v>
      </c>
      <c r="E2833" s="2"/>
      <c r="F2833" s="2"/>
      <c r="G2833" s="14"/>
      <c r="H2833" s="2"/>
      <c r="I2833" s="11">
        <v>200000</v>
      </c>
      <c r="J2833" s="15" t="s">
        <v>13</v>
      </c>
      <c r="K2833" s="3"/>
    </row>
    <row r="2834" spans="2:11" ht="15.75" x14ac:dyDescent="0.25">
      <c r="B2834" s="2"/>
      <c r="C2834" s="13" t="s">
        <v>32</v>
      </c>
      <c r="D2834" s="2" t="s">
        <v>33</v>
      </c>
      <c r="E2834" s="2"/>
      <c r="F2834" s="2"/>
      <c r="G2834" s="2"/>
      <c r="H2834" s="2"/>
      <c r="I2834" s="16">
        <f>SUM(I2822:I2833)</f>
        <v>24160340</v>
      </c>
      <c r="J2834" s="15" t="s">
        <v>13</v>
      </c>
      <c r="K2834" s="3"/>
    </row>
    <row r="2835" spans="2:11" ht="15.75" x14ac:dyDescent="0.25">
      <c r="B2835" s="2"/>
      <c r="C2835" s="13" t="s">
        <v>34</v>
      </c>
      <c r="D2835" s="2" t="s">
        <v>35</v>
      </c>
      <c r="E2835" s="2"/>
      <c r="F2835" s="2"/>
      <c r="G2835" s="2"/>
      <c r="H2835" s="2"/>
      <c r="I2835" s="17">
        <f>+B2819-I2834</f>
        <v>12000000</v>
      </c>
      <c r="J2835" s="15" t="s">
        <v>13</v>
      </c>
      <c r="K2835" s="3"/>
    </row>
    <row r="2836" spans="2:11" ht="15.75" x14ac:dyDescent="0.25">
      <c r="B2836" s="2"/>
      <c r="C2836" s="2"/>
      <c r="D2836" s="2" t="s">
        <v>352</v>
      </c>
      <c r="E2836" s="2"/>
      <c r="F2836" s="2"/>
      <c r="G2836" s="2"/>
      <c r="H2836" s="2"/>
      <c r="I2836" s="5"/>
      <c r="J2836" s="3"/>
      <c r="K2836" s="3"/>
    </row>
    <row r="2837" spans="2:11" ht="15.75" x14ac:dyDescent="0.25">
      <c r="B2837" s="2"/>
      <c r="C2837" s="2"/>
      <c r="D2837" s="2" t="s">
        <v>353</v>
      </c>
      <c r="E2837" s="2"/>
      <c r="F2837" s="2"/>
      <c r="G2837" s="2"/>
      <c r="H2837" s="2"/>
      <c r="I2837" s="2"/>
      <c r="J2837" s="3"/>
      <c r="K2837" s="3"/>
    </row>
    <row r="2838" spans="2:11" ht="15.75" x14ac:dyDescent="0.25">
      <c r="B2838" s="2"/>
      <c r="C2838" s="2"/>
      <c r="D2838" s="2"/>
      <c r="E2838" s="2"/>
      <c r="F2838" s="2"/>
      <c r="G2838" s="2"/>
      <c r="H2838" s="2"/>
      <c r="I2838" s="2"/>
      <c r="J2838" s="3"/>
      <c r="K2838" s="3"/>
    </row>
    <row r="2839" spans="2:11" ht="15.75" x14ac:dyDescent="0.25">
      <c r="B2839" s="2" t="s">
        <v>36</v>
      </c>
      <c r="C2839" s="2"/>
      <c r="D2839" s="2"/>
      <c r="E2839" s="2"/>
      <c r="F2839" s="2"/>
      <c r="G2839" s="2"/>
      <c r="H2839" s="2"/>
      <c r="I2839" s="2"/>
      <c r="J2839" s="3"/>
      <c r="K2839" s="3"/>
    </row>
    <row r="2840" spans="2:11" ht="15.75" x14ac:dyDescent="0.25">
      <c r="B2840" s="2" t="s">
        <v>37</v>
      </c>
      <c r="C2840" s="2"/>
      <c r="D2840" s="2"/>
      <c r="E2840" s="2"/>
      <c r="F2840" s="2"/>
      <c r="G2840" s="2"/>
      <c r="H2840" s="2"/>
      <c r="I2840" s="2"/>
      <c r="J2840" s="3"/>
      <c r="K2840" s="3"/>
    </row>
    <row r="2841" spans="2:11" ht="15.75" x14ac:dyDescent="0.25">
      <c r="B2841" s="2"/>
      <c r="C2841" s="2"/>
      <c r="D2841" s="2"/>
      <c r="E2841" s="2"/>
      <c r="F2841" s="2"/>
      <c r="G2841" s="2"/>
      <c r="H2841" s="2"/>
      <c r="I2841" s="2"/>
      <c r="J2841" s="3"/>
      <c r="K2841" s="3"/>
    </row>
    <row r="2842" spans="2:11" ht="15.75" x14ac:dyDescent="0.25">
      <c r="B2842" s="2"/>
      <c r="C2842" s="2"/>
      <c r="D2842" s="2"/>
      <c r="E2842" s="2"/>
      <c r="F2842" s="2"/>
      <c r="G2842" s="2"/>
      <c r="H2842" s="2"/>
      <c r="I2842" s="2"/>
      <c r="J2842" s="3"/>
      <c r="K2842" s="3"/>
    </row>
    <row r="2843" spans="2:11" ht="15.75" x14ac:dyDescent="0.25">
      <c r="B2843" s="2"/>
      <c r="C2843" s="2"/>
      <c r="D2843" s="2"/>
      <c r="E2843" s="2"/>
      <c r="F2843" s="2"/>
      <c r="G2843" s="2"/>
      <c r="H2843" s="2"/>
      <c r="I2843" s="2"/>
      <c r="J2843" s="3"/>
      <c r="K2843" s="3"/>
    </row>
    <row r="2844" spans="2:11" ht="15.75" x14ac:dyDescent="0.25">
      <c r="B2844" s="2"/>
      <c r="C2844" s="2"/>
      <c r="D2844" s="2"/>
      <c r="E2844" s="2"/>
      <c r="F2844" s="2"/>
      <c r="G2844" s="2"/>
      <c r="H2844" s="2" t="s">
        <v>347</v>
      </c>
      <c r="I2844" s="2"/>
      <c r="J2844" s="3"/>
      <c r="K2844" s="3"/>
    </row>
    <row r="2845" spans="2:11" ht="15.75" x14ac:dyDescent="0.25">
      <c r="B2845" s="2"/>
      <c r="C2845" s="2"/>
      <c r="D2845" s="2"/>
      <c r="E2845" s="2"/>
      <c r="F2845" s="2"/>
      <c r="G2845" s="2"/>
      <c r="H2845" s="2"/>
      <c r="I2845" s="2"/>
      <c r="J2845" s="3"/>
      <c r="K2845" s="3"/>
    </row>
    <row r="2846" spans="2:11" ht="15.75" x14ac:dyDescent="0.25">
      <c r="B2846" s="2"/>
      <c r="C2846" s="2"/>
      <c r="D2846" s="2"/>
      <c r="E2846" s="2"/>
      <c r="F2846" s="2"/>
      <c r="G2846" s="2"/>
      <c r="H2846" s="2"/>
      <c r="I2846" s="2"/>
      <c r="J2846" s="3"/>
      <c r="K2846" s="3"/>
    </row>
    <row r="2847" spans="2:11" ht="15.75" x14ac:dyDescent="0.25">
      <c r="B2847" s="2"/>
      <c r="C2847" s="2"/>
      <c r="D2847" s="2"/>
      <c r="E2847" s="2"/>
      <c r="F2847" s="2"/>
      <c r="G2847" s="2"/>
      <c r="H2847" s="2"/>
      <c r="I2847" s="2"/>
      <c r="J2847" s="3"/>
      <c r="K2847" s="3"/>
    </row>
    <row r="2848" spans="2:11" ht="15.75" x14ac:dyDescent="0.25">
      <c r="B2848" s="2"/>
      <c r="C2848" s="2"/>
      <c r="D2848" s="2"/>
      <c r="E2848" s="2"/>
      <c r="F2848" s="2"/>
      <c r="G2848" s="2"/>
      <c r="H2848" s="18" t="s">
        <v>38</v>
      </c>
      <c r="I2848" s="2"/>
      <c r="J2848" s="3"/>
      <c r="K2848" s="3"/>
    </row>
    <row r="2849" spans="2:11" ht="15.75" x14ac:dyDescent="0.25">
      <c r="B2849" s="2"/>
      <c r="C2849" s="2"/>
      <c r="D2849" s="2"/>
      <c r="E2849" s="2"/>
      <c r="F2849" s="2"/>
      <c r="G2849" s="2"/>
      <c r="H2849" s="18">
        <v>6000</v>
      </c>
      <c r="I2849" s="2"/>
      <c r="J2849" s="3"/>
      <c r="K2849" s="3"/>
    </row>
    <row r="2850" spans="2:11" ht="15.75" x14ac:dyDescent="0.25">
      <c r="B2850" s="2"/>
      <c r="C2850" s="2"/>
      <c r="D2850" s="2"/>
      <c r="E2850" s="2"/>
      <c r="F2850" s="2"/>
      <c r="G2850" s="2"/>
      <c r="H2850" s="18"/>
      <c r="I2850" s="2"/>
      <c r="J2850" s="3"/>
      <c r="K2850" s="3"/>
    </row>
    <row r="2851" spans="2:11" ht="15.75" x14ac:dyDescent="0.25">
      <c r="B2851" s="2"/>
      <c r="C2851" s="2"/>
      <c r="D2851" s="2"/>
      <c r="E2851" s="2"/>
      <c r="F2851" s="2"/>
      <c r="G2851" s="2"/>
      <c r="H2851" s="2"/>
      <c r="I2851" s="2"/>
      <c r="J2851" s="3"/>
      <c r="K2851" s="3"/>
    </row>
    <row r="2852" spans="2:11" ht="15.75" x14ac:dyDescent="0.25">
      <c r="B2852" s="2"/>
      <c r="C2852" s="2"/>
      <c r="D2852" s="2"/>
      <c r="E2852" s="2"/>
      <c r="F2852" s="2"/>
      <c r="G2852" s="2"/>
      <c r="H2852" s="25" t="s">
        <v>349</v>
      </c>
      <c r="I2852" s="2"/>
      <c r="J2852" s="3"/>
      <c r="K2852" s="3"/>
    </row>
    <row r="2853" spans="2:11" ht="15.75" x14ac:dyDescent="0.25">
      <c r="B2853" s="2"/>
      <c r="C2853" s="2"/>
      <c r="D2853" s="2"/>
      <c r="E2853" s="2"/>
      <c r="F2853" s="2"/>
      <c r="G2853" s="2"/>
      <c r="H2853" s="19" t="s">
        <v>39</v>
      </c>
      <c r="I2853" s="2"/>
      <c r="J2853" s="3"/>
      <c r="K2853" s="3"/>
    </row>
    <row r="2854" spans="2:11" ht="15.75" x14ac:dyDescent="0.25">
      <c r="B2854" s="2"/>
      <c r="C2854" s="2"/>
      <c r="D2854" s="2"/>
      <c r="E2854" s="2"/>
      <c r="F2854" s="2"/>
      <c r="G2854" s="2"/>
      <c r="H2854" s="19"/>
      <c r="I2854" s="2"/>
      <c r="J2854" s="3"/>
      <c r="K2854" s="3"/>
    </row>
    <row r="2855" spans="2:11" ht="15.75" x14ac:dyDescent="0.25">
      <c r="B2855" s="2"/>
      <c r="C2855" s="2"/>
      <c r="D2855" s="2"/>
      <c r="E2855" s="2"/>
      <c r="F2855" s="2"/>
      <c r="G2855" s="2"/>
      <c r="H2855" s="19"/>
      <c r="I2855" s="2"/>
      <c r="J2855" s="3"/>
      <c r="K2855" s="3"/>
    </row>
    <row r="2856" spans="2:11" ht="15.75" x14ac:dyDescent="0.25">
      <c r="B2856" s="19"/>
      <c r="C2856" s="2"/>
      <c r="D2856" s="2"/>
      <c r="E2856" s="2"/>
      <c r="F2856" s="2"/>
      <c r="G2856" s="2"/>
      <c r="H2856" s="2"/>
      <c r="I2856" s="2"/>
      <c r="J2856" s="3"/>
      <c r="K2856" s="3"/>
    </row>
    <row r="2857" spans="2:11" ht="15.75" x14ac:dyDescent="0.25">
      <c r="B2857" s="20" t="s">
        <v>40</v>
      </c>
      <c r="C2857" s="2"/>
      <c r="D2857" s="2"/>
      <c r="E2857" s="2"/>
      <c r="F2857" s="2"/>
      <c r="G2857" s="2"/>
      <c r="H2857" s="2"/>
      <c r="I2857" s="2"/>
      <c r="J2857" s="3"/>
      <c r="K2857" s="3"/>
    </row>
    <row r="2858" spans="2:11" ht="15.75" x14ac:dyDescent="0.25">
      <c r="B2858" s="2" t="s">
        <v>307</v>
      </c>
      <c r="C2858" s="3"/>
      <c r="D2858" s="3"/>
      <c r="E2858" s="3"/>
      <c r="F2858" s="3"/>
      <c r="G2858" s="3"/>
      <c r="H2858" s="3"/>
      <c r="I2858" s="3"/>
      <c r="J2858" s="3"/>
      <c r="K2858" s="3"/>
    </row>
    <row r="2860" spans="2:11" ht="19.5" x14ac:dyDescent="0.3">
      <c r="B2860" s="60" t="s">
        <v>0</v>
      </c>
      <c r="C2860" s="60"/>
      <c r="D2860" s="60"/>
      <c r="E2860" s="60"/>
      <c r="F2860" s="60"/>
      <c r="G2860" s="60"/>
      <c r="H2860" s="60"/>
      <c r="I2860" s="60"/>
      <c r="J2860" s="3"/>
      <c r="K2860" s="3"/>
    </row>
    <row r="2861" spans="2:11" ht="15.75" x14ac:dyDescent="0.25">
      <c r="B2861" s="12"/>
      <c r="C2861" s="12"/>
      <c r="D2861" s="12"/>
      <c r="E2861" s="12"/>
      <c r="F2861" s="12"/>
      <c r="G2861" s="12"/>
      <c r="H2861" s="12"/>
      <c r="I2861" s="12"/>
      <c r="J2861" s="3"/>
      <c r="K2861" s="3"/>
    </row>
    <row r="2862" spans="2:11" ht="15.75" x14ac:dyDescent="0.25">
      <c r="B2862" s="2"/>
      <c r="C2862" s="2"/>
      <c r="D2862" s="2"/>
      <c r="E2862" s="2"/>
      <c r="F2862" s="2"/>
      <c r="G2862" s="2"/>
      <c r="H2862" s="2"/>
      <c r="I2862" s="2"/>
      <c r="J2862" s="3"/>
      <c r="K2862" s="3"/>
    </row>
    <row r="2863" spans="2:11" ht="15.75" x14ac:dyDescent="0.25">
      <c r="B2863" s="2"/>
      <c r="C2863" s="2"/>
      <c r="D2863" s="2"/>
      <c r="E2863" s="2"/>
      <c r="F2863" s="2"/>
      <c r="G2863" s="2"/>
      <c r="H2863" s="2"/>
      <c r="I2863" s="2"/>
      <c r="J2863" s="3"/>
      <c r="K2863" s="3"/>
    </row>
    <row r="2864" spans="2:11" ht="15.75" x14ac:dyDescent="0.25">
      <c r="B2864" s="2" t="s">
        <v>1</v>
      </c>
      <c r="C2864" s="2"/>
      <c r="D2864" s="2"/>
      <c r="E2864" s="2"/>
      <c r="F2864" s="2"/>
      <c r="G2864" s="2"/>
      <c r="H2864" s="2"/>
      <c r="I2864" s="2"/>
      <c r="J2864" s="3"/>
      <c r="K2864" s="3"/>
    </row>
    <row r="2865" spans="2:11" ht="15.75" x14ac:dyDescent="0.25">
      <c r="B2865" s="2"/>
      <c r="C2865" s="2"/>
      <c r="D2865" s="2"/>
      <c r="E2865" s="2"/>
      <c r="F2865" s="2"/>
      <c r="G2865" s="2"/>
      <c r="H2865" s="2"/>
      <c r="I2865" s="2"/>
      <c r="J2865" s="3"/>
      <c r="K2865" s="3"/>
    </row>
    <row r="2866" spans="2:11" ht="15.75" x14ac:dyDescent="0.25">
      <c r="B2866" s="2"/>
      <c r="C2866" s="2"/>
      <c r="D2866" s="2"/>
      <c r="E2866" s="2"/>
      <c r="F2866" s="2"/>
      <c r="G2866" s="2"/>
      <c r="H2866" s="2"/>
      <c r="I2866" s="2"/>
      <c r="J2866" s="3"/>
      <c r="K2866" s="3"/>
    </row>
    <row r="2867" spans="2:11" ht="15.75" x14ac:dyDescent="0.25">
      <c r="B2867" s="2"/>
      <c r="C2867" s="2" t="s">
        <v>2</v>
      </c>
      <c r="D2867" s="2" t="s">
        <v>3</v>
      </c>
      <c r="E2867" s="24" t="s">
        <v>359</v>
      </c>
      <c r="F2867" s="29"/>
      <c r="G2867" s="2"/>
      <c r="H2867" s="2"/>
      <c r="I2867" s="2"/>
      <c r="J2867" s="3"/>
      <c r="K2867" s="3"/>
    </row>
    <row r="2868" spans="2:11" ht="15.75" x14ac:dyDescent="0.25">
      <c r="B2868" s="2"/>
      <c r="C2868" s="2" t="s">
        <v>4</v>
      </c>
      <c r="D2868" s="2" t="s">
        <v>3</v>
      </c>
      <c r="E2868" s="1" t="s">
        <v>360</v>
      </c>
      <c r="F2868" s="5"/>
      <c r="G2868" s="2"/>
      <c r="H2868" s="2"/>
      <c r="I2868" s="2"/>
      <c r="J2868" s="3"/>
      <c r="K2868" s="3"/>
    </row>
    <row r="2869" spans="2:11" ht="15.75" x14ac:dyDescent="0.25">
      <c r="B2869" s="2"/>
      <c r="C2869" s="22" t="s">
        <v>42</v>
      </c>
      <c r="D2869" s="22" t="s">
        <v>3</v>
      </c>
      <c r="E2869" s="23" t="s">
        <v>361</v>
      </c>
      <c r="F2869" s="21"/>
      <c r="G2869" s="2"/>
      <c r="H2869" s="2"/>
      <c r="I2869" s="2"/>
      <c r="J2869" s="3"/>
      <c r="K2869" s="3"/>
    </row>
    <row r="2870" spans="2:11" ht="15.75" x14ac:dyDescent="0.25">
      <c r="B2870" s="2"/>
      <c r="C2870" s="2"/>
      <c r="D2870" s="2"/>
      <c r="E2870" s="1"/>
      <c r="F2870" s="2"/>
      <c r="G2870" s="2"/>
      <c r="H2870" s="2"/>
      <c r="I2870" s="2"/>
      <c r="J2870" s="3"/>
      <c r="K2870" s="3"/>
    </row>
    <row r="2871" spans="2:11" ht="15.75" x14ac:dyDescent="0.25">
      <c r="B2871" s="6" t="s">
        <v>5</v>
      </c>
      <c r="C2871" s="6"/>
      <c r="D2871" s="6"/>
      <c r="E2871" s="6"/>
      <c r="F2871" s="6"/>
      <c r="G2871" s="6"/>
      <c r="H2871" s="6"/>
      <c r="I2871" s="6"/>
      <c r="J2871" s="3"/>
      <c r="K2871" s="3"/>
    </row>
    <row r="2872" spans="2:11" ht="15.75" x14ac:dyDescent="0.25">
      <c r="B2872" s="7">
        <f>30000000</f>
        <v>30000000</v>
      </c>
      <c r="C2872" s="2" t="s">
        <v>6</v>
      </c>
      <c r="D2872" s="2"/>
      <c r="E2872" s="2"/>
      <c r="F2872" s="8">
        <f>(B2872/H2872)+(B2872*1.2%)</f>
        <v>1193333.3333333335</v>
      </c>
      <c r="G2872" s="4" t="s">
        <v>7</v>
      </c>
      <c r="H2872" s="2">
        <v>36</v>
      </c>
      <c r="I2872" s="2" t="s">
        <v>8</v>
      </c>
      <c r="J2872" s="3"/>
      <c r="K2872" s="3"/>
    </row>
    <row r="2873" spans="2:11" ht="15.75" x14ac:dyDescent="0.25">
      <c r="B2873" s="6" t="s">
        <v>9</v>
      </c>
      <c r="C2873" s="6"/>
      <c r="D2873" s="6"/>
      <c r="E2873" s="6"/>
      <c r="F2873" s="9"/>
      <c r="G2873" s="6"/>
      <c r="H2873" s="6"/>
      <c r="I2873" s="6"/>
      <c r="J2873" s="3"/>
      <c r="K2873" s="3"/>
    </row>
    <row r="2874" spans="2:11" ht="15.75" x14ac:dyDescent="0.25">
      <c r="B2874" s="2"/>
      <c r="C2874" s="2"/>
      <c r="D2874" s="2"/>
      <c r="E2874" s="2"/>
      <c r="F2874" s="2"/>
      <c r="G2874" s="2"/>
      <c r="H2874" s="2"/>
      <c r="I2874" s="2"/>
      <c r="J2874" s="3"/>
      <c r="K2874" s="10" t="s">
        <v>10</v>
      </c>
    </row>
    <row r="2875" spans="2:11" ht="15.75" x14ac:dyDescent="0.25">
      <c r="B2875" s="2"/>
      <c r="C2875" s="13" t="s">
        <v>11</v>
      </c>
      <c r="D2875" s="2" t="s">
        <v>12</v>
      </c>
      <c r="E2875" s="2"/>
      <c r="F2875" s="2"/>
      <c r="G2875" s="2"/>
      <c r="H2875" s="2"/>
      <c r="I2875" s="14">
        <f>15534620-486245</f>
        <v>15048375</v>
      </c>
      <c r="J2875" s="15" t="s">
        <v>13</v>
      </c>
      <c r="K2875" s="3"/>
    </row>
    <row r="2876" spans="2:11" ht="15.75" x14ac:dyDescent="0.25">
      <c r="B2876" s="2"/>
      <c r="C2876" s="13" t="s">
        <v>14</v>
      </c>
      <c r="D2876" s="2" t="s">
        <v>145</v>
      </c>
      <c r="E2876" s="2"/>
      <c r="F2876" s="2"/>
      <c r="G2876" s="2"/>
      <c r="H2876" s="2"/>
      <c r="I2876" s="14">
        <v>0</v>
      </c>
      <c r="J2876" s="15" t="s">
        <v>13</v>
      </c>
      <c r="K2876" s="3"/>
    </row>
    <row r="2877" spans="2:11" ht="15.75" x14ac:dyDescent="0.25">
      <c r="B2877" s="2"/>
      <c r="C2877" s="13" t="s">
        <v>15</v>
      </c>
      <c r="D2877" s="2" t="s">
        <v>60</v>
      </c>
      <c r="E2877" s="2"/>
      <c r="F2877" s="2"/>
      <c r="G2877" s="2"/>
      <c r="H2877" s="2"/>
      <c r="I2877" s="14">
        <v>0</v>
      </c>
      <c r="J2877" s="15" t="s">
        <v>13</v>
      </c>
      <c r="K2877" s="3"/>
    </row>
    <row r="2878" spans="2:11" ht="15.75" x14ac:dyDescent="0.25">
      <c r="B2878" s="2"/>
      <c r="C2878" s="13" t="s">
        <v>17</v>
      </c>
      <c r="D2878" s="2" t="s">
        <v>144</v>
      </c>
      <c r="E2878" s="2"/>
      <c r="F2878" s="2"/>
      <c r="G2878" s="2"/>
      <c r="H2878" s="2"/>
      <c r="I2878" s="14">
        <v>0</v>
      </c>
      <c r="J2878" s="15" t="s">
        <v>13</v>
      </c>
      <c r="K2878" s="3"/>
    </row>
    <row r="2879" spans="2:11" ht="15.75" x14ac:dyDescent="0.25">
      <c r="B2879" s="2"/>
      <c r="C2879" s="13" t="s">
        <v>18</v>
      </c>
      <c r="D2879" s="2" t="s">
        <v>143</v>
      </c>
      <c r="E2879" s="2"/>
      <c r="F2879" s="2"/>
      <c r="G2879" s="2"/>
      <c r="H2879" s="2"/>
      <c r="I2879" s="14">
        <v>0</v>
      </c>
      <c r="J2879" s="15" t="s">
        <v>13</v>
      </c>
      <c r="K2879" s="3"/>
    </row>
    <row r="2880" spans="2:11" ht="15.75" x14ac:dyDescent="0.25">
      <c r="B2880" s="2"/>
      <c r="C2880" s="13" t="s">
        <v>19</v>
      </c>
      <c r="D2880" s="2" t="s">
        <v>142</v>
      </c>
      <c r="E2880" s="2"/>
      <c r="F2880" s="2"/>
      <c r="G2880" s="2"/>
      <c r="H2880" s="2"/>
      <c r="I2880" s="14">
        <v>0</v>
      </c>
      <c r="J2880" s="15" t="s">
        <v>13</v>
      </c>
      <c r="K2880" s="3"/>
    </row>
    <row r="2881" spans="2:11" ht="15.75" x14ac:dyDescent="0.25">
      <c r="B2881" s="2"/>
      <c r="C2881" s="13" t="s">
        <v>20</v>
      </c>
      <c r="D2881" s="2" t="s">
        <v>21</v>
      </c>
      <c r="E2881" s="2"/>
      <c r="F2881" s="2"/>
      <c r="G2881" s="14">
        <f>SUM(I2875:I2877)</f>
        <v>15048375</v>
      </c>
      <c r="H2881" s="2" t="s">
        <v>22</v>
      </c>
      <c r="I2881" s="11">
        <v>376209</v>
      </c>
      <c r="J2881" s="15" t="s">
        <v>13</v>
      </c>
      <c r="K2881" s="3"/>
    </row>
    <row r="2882" spans="2:11" ht="15.75" x14ac:dyDescent="0.25">
      <c r="B2882" s="2"/>
      <c r="C2882" s="13" t="s">
        <v>23</v>
      </c>
      <c r="D2882" s="2" t="s">
        <v>24</v>
      </c>
      <c r="E2882" s="2"/>
      <c r="F2882" s="2"/>
      <c r="G2882" s="14"/>
      <c r="H2882" s="2"/>
      <c r="I2882" s="11">
        <v>0</v>
      </c>
      <c r="J2882" s="15" t="s">
        <v>13</v>
      </c>
    </row>
    <row r="2883" spans="2:11" ht="15.75" x14ac:dyDescent="0.25">
      <c r="B2883" s="2"/>
      <c r="C2883" s="13" t="s">
        <v>25</v>
      </c>
      <c r="D2883" s="2" t="s">
        <v>41</v>
      </c>
      <c r="E2883" s="2"/>
      <c r="F2883" s="2"/>
      <c r="G2883" s="14"/>
      <c r="H2883" s="2"/>
      <c r="I2883" s="11">
        <v>0</v>
      </c>
      <c r="J2883" s="15" t="s">
        <v>13</v>
      </c>
      <c r="K2883" s="3"/>
    </row>
    <row r="2884" spans="2:11" ht="15.75" x14ac:dyDescent="0.25">
      <c r="B2884" s="2"/>
      <c r="C2884" s="13" t="s">
        <v>26</v>
      </c>
      <c r="D2884" s="2" t="s">
        <v>27</v>
      </c>
      <c r="E2884" s="2"/>
      <c r="F2884" s="2"/>
      <c r="G2884" s="14"/>
      <c r="H2884" s="2"/>
      <c r="I2884" s="11">
        <v>0</v>
      </c>
      <c r="J2884" s="15" t="s">
        <v>13</v>
      </c>
      <c r="K2884" s="3"/>
    </row>
    <row r="2885" spans="2:11" ht="15.75" x14ac:dyDescent="0.25">
      <c r="B2885" s="2"/>
      <c r="C2885" s="13" t="s">
        <v>28</v>
      </c>
      <c r="D2885" s="2" t="s">
        <v>29</v>
      </c>
      <c r="E2885" s="2"/>
      <c r="F2885" s="2"/>
      <c r="G2885" s="14"/>
      <c r="H2885" s="2"/>
      <c r="I2885" s="11">
        <v>0</v>
      </c>
      <c r="J2885" s="15" t="s">
        <v>13</v>
      </c>
      <c r="K2885" s="3"/>
    </row>
    <row r="2886" spans="2:11" ht="15.75" x14ac:dyDescent="0.25">
      <c r="B2886" s="2"/>
      <c r="C2886" s="13" t="s">
        <v>30</v>
      </c>
      <c r="D2886" s="2" t="s">
        <v>31</v>
      </c>
      <c r="E2886" s="2"/>
      <c r="F2886" s="2"/>
      <c r="G2886" s="14"/>
      <c r="H2886" s="2"/>
      <c r="I2886" s="11">
        <v>0</v>
      </c>
      <c r="J2886" s="15" t="s">
        <v>13</v>
      </c>
      <c r="K2886" s="3"/>
    </row>
    <row r="2887" spans="2:11" ht="15.75" x14ac:dyDescent="0.25">
      <c r="B2887" s="2"/>
      <c r="C2887" s="13" t="s">
        <v>32</v>
      </c>
      <c r="D2887" s="2" t="s">
        <v>33</v>
      </c>
      <c r="E2887" s="2"/>
      <c r="F2887" s="2"/>
      <c r="G2887" s="2"/>
      <c r="H2887" s="2"/>
      <c r="I2887" s="16">
        <f>SUM(I2875:I2886)</f>
        <v>15424584</v>
      </c>
      <c r="J2887" s="15" t="s">
        <v>13</v>
      </c>
      <c r="K2887" s="3"/>
    </row>
    <row r="2888" spans="2:11" ht="15.75" x14ac:dyDescent="0.25">
      <c r="B2888" s="2"/>
      <c r="C2888" s="13" t="s">
        <v>34</v>
      </c>
      <c r="D2888" s="2" t="s">
        <v>35</v>
      </c>
      <c r="E2888" s="2"/>
      <c r="F2888" s="2"/>
      <c r="G2888" s="2"/>
      <c r="H2888" s="2"/>
      <c r="I2888" s="17">
        <f>+B2872-I2887</f>
        <v>14575416</v>
      </c>
      <c r="J2888" s="15" t="s">
        <v>13</v>
      </c>
      <c r="K2888" s="3"/>
    </row>
    <row r="2889" spans="2:11" ht="15.75" x14ac:dyDescent="0.25">
      <c r="B2889" s="2"/>
      <c r="C2889" s="2"/>
      <c r="D2889" s="2" t="s">
        <v>114</v>
      </c>
      <c r="E2889" s="2"/>
      <c r="F2889" s="2"/>
      <c r="G2889" s="2"/>
      <c r="H2889" s="2"/>
      <c r="I2889" s="5"/>
      <c r="J2889" s="3"/>
      <c r="K2889" s="3"/>
    </row>
    <row r="2890" spans="2:11" ht="15.75" x14ac:dyDescent="0.25">
      <c r="B2890" s="2"/>
      <c r="C2890" s="2"/>
      <c r="D2890" s="2" t="s">
        <v>362</v>
      </c>
      <c r="E2890" s="2"/>
      <c r="F2890" s="2"/>
      <c r="G2890" s="2"/>
      <c r="H2890" s="2"/>
      <c r="I2890" s="2"/>
      <c r="J2890" s="3"/>
      <c r="K2890" s="3"/>
    </row>
    <row r="2891" spans="2:11" ht="15.75" x14ac:dyDescent="0.25">
      <c r="B2891" s="2"/>
      <c r="C2891" s="2"/>
      <c r="D2891" s="2"/>
      <c r="E2891" s="2"/>
      <c r="F2891" s="2"/>
      <c r="G2891" s="2"/>
      <c r="H2891" s="2"/>
      <c r="I2891" s="2"/>
      <c r="J2891" s="3"/>
      <c r="K2891" s="3"/>
    </row>
    <row r="2892" spans="2:11" ht="15.75" x14ac:dyDescent="0.25">
      <c r="B2892" s="2" t="s">
        <v>36</v>
      </c>
      <c r="C2892" s="2"/>
      <c r="D2892" s="2"/>
      <c r="E2892" s="2"/>
      <c r="F2892" s="2"/>
      <c r="G2892" s="2"/>
      <c r="H2892" s="2"/>
      <c r="I2892" s="2"/>
      <c r="J2892" s="3"/>
      <c r="K2892" s="3"/>
    </row>
    <row r="2893" spans="2:11" ht="15.75" x14ac:dyDescent="0.25">
      <c r="B2893" s="2" t="s">
        <v>37</v>
      </c>
      <c r="C2893" s="2"/>
      <c r="D2893" s="2"/>
      <c r="E2893" s="2"/>
      <c r="F2893" s="2"/>
      <c r="G2893" s="2"/>
      <c r="H2893" s="2"/>
      <c r="I2893" s="2"/>
      <c r="J2893" s="3"/>
      <c r="K2893" s="3"/>
    </row>
    <row r="2894" spans="2:11" ht="15.75" x14ac:dyDescent="0.25">
      <c r="B2894" s="2"/>
      <c r="C2894" s="2"/>
      <c r="D2894" s="2"/>
      <c r="E2894" s="2"/>
      <c r="F2894" s="2"/>
      <c r="G2894" s="2"/>
      <c r="H2894" s="2"/>
      <c r="I2894" s="2"/>
      <c r="J2894" s="3"/>
      <c r="K2894" s="3"/>
    </row>
    <row r="2895" spans="2:11" ht="15.75" x14ac:dyDescent="0.25">
      <c r="B2895" s="2"/>
      <c r="C2895" s="2"/>
      <c r="D2895" s="2"/>
      <c r="E2895" s="2"/>
      <c r="F2895" s="2"/>
      <c r="G2895" s="2"/>
      <c r="H2895" s="2"/>
      <c r="J2895" s="3"/>
      <c r="K2895" s="3"/>
    </row>
    <row r="2896" spans="2:11" ht="15.75" x14ac:dyDescent="0.25">
      <c r="B2896" s="2"/>
      <c r="C2896" s="2"/>
      <c r="D2896" s="2"/>
      <c r="E2896" s="2"/>
      <c r="F2896" s="2"/>
      <c r="G2896" s="2"/>
      <c r="H2896" s="2"/>
      <c r="I2896" s="2"/>
      <c r="J2896" s="3"/>
      <c r="K2896" s="3"/>
    </row>
    <row r="2897" spans="2:11" ht="15.75" x14ac:dyDescent="0.25">
      <c r="B2897" s="2"/>
      <c r="C2897" s="2"/>
      <c r="D2897" s="2"/>
      <c r="E2897" s="2"/>
      <c r="F2897" s="2"/>
      <c r="G2897" s="2"/>
      <c r="H2897" s="2"/>
      <c r="I2897" s="2"/>
      <c r="J2897" s="3"/>
      <c r="K2897" s="3"/>
    </row>
    <row r="2898" spans="2:11" ht="15.75" x14ac:dyDescent="0.25">
      <c r="B2898" s="2"/>
      <c r="C2898" s="2"/>
      <c r="D2898" s="2"/>
      <c r="E2898" s="2"/>
      <c r="F2898" s="2"/>
      <c r="G2898" s="2"/>
      <c r="H2898" s="2" t="s">
        <v>390</v>
      </c>
      <c r="I2898" s="2"/>
      <c r="J2898" s="3"/>
      <c r="K2898" s="3"/>
    </row>
    <row r="2899" spans="2:11" ht="15.75" x14ac:dyDescent="0.25">
      <c r="B2899" s="2"/>
      <c r="C2899" s="2"/>
      <c r="D2899" s="2"/>
      <c r="E2899" s="2"/>
      <c r="F2899" s="2"/>
      <c r="G2899" s="2"/>
      <c r="H2899" s="2"/>
      <c r="I2899" s="2"/>
      <c r="J2899" s="3"/>
      <c r="K2899" s="3"/>
    </row>
    <row r="2900" spans="2:11" ht="15.75" x14ac:dyDescent="0.25">
      <c r="B2900" s="2"/>
      <c r="C2900" s="2"/>
      <c r="D2900" s="2"/>
      <c r="E2900" s="2"/>
      <c r="F2900" s="2"/>
      <c r="G2900" s="2"/>
      <c r="H2900" s="2"/>
      <c r="I2900" s="2"/>
      <c r="J2900" s="3"/>
      <c r="K2900" s="3"/>
    </row>
    <row r="2901" spans="2:11" ht="15.75" x14ac:dyDescent="0.25">
      <c r="B2901" s="2"/>
      <c r="C2901" s="2"/>
      <c r="D2901" s="2"/>
      <c r="E2901" s="2"/>
      <c r="F2901" s="2"/>
      <c r="G2901" s="2"/>
      <c r="H2901" s="2"/>
      <c r="I2901" s="2"/>
      <c r="J2901" s="3"/>
      <c r="K2901" s="3"/>
    </row>
    <row r="2902" spans="2:11" ht="15.75" x14ac:dyDescent="0.25">
      <c r="B2902" s="2"/>
      <c r="C2902" s="2"/>
      <c r="D2902" s="2"/>
      <c r="E2902" s="2"/>
      <c r="F2902" s="2"/>
      <c r="G2902" s="2"/>
      <c r="H2902" s="18" t="s">
        <v>38</v>
      </c>
      <c r="I2902" s="2"/>
      <c r="J2902" s="3"/>
      <c r="K2902" s="3"/>
    </row>
    <row r="2903" spans="2:11" ht="15.75" x14ac:dyDescent="0.25">
      <c r="B2903" s="2"/>
      <c r="C2903" s="2"/>
      <c r="D2903" s="2"/>
      <c r="E2903" s="2"/>
      <c r="F2903" s="2"/>
      <c r="G2903" s="2"/>
      <c r="H2903" s="18">
        <v>6000</v>
      </c>
      <c r="I2903" s="2"/>
      <c r="J2903" s="3"/>
      <c r="K2903" s="3"/>
    </row>
    <row r="2904" spans="2:11" ht="15.75" x14ac:dyDescent="0.25">
      <c r="B2904" s="2"/>
      <c r="C2904" s="2"/>
      <c r="D2904" s="2"/>
      <c r="E2904" s="2"/>
      <c r="F2904" s="2"/>
      <c r="G2904" s="2"/>
      <c r="H2904" s="18"/>
      <c r="I2904" s="2"/>
      <c r="J2904" s="3"/>
      <c r="K2904" s="3"/>
    </row>
    <row r="2905" spans="2:11" ht="15.75" x14ac:dyDescent="0.25">
      <c r="B2905" s="2"/>
      <c r="C2905" s="2"/>
      <c r="D2905" s="2"/>
      <c r="E2905" s="2"/>
      <c r="F2905" s="2"/>
      <c r="G2905" s="2"/>
      <c r="H2905" s="2"/>
      <c r="I2905" s="2"/>
      <c r="J2905" s="3"/>
      <c r="K2905" s="3"/>
    </row>
    <row r="2906" spans="2:11" ht="15.75" x14ac:dyDescent="0.25">
      <c r="B2906" s="2"/>
      <c r="C2906" s="2"/>
      <c r="D2906" s="2"/>
      <c r="E2906" s="2"/>
      <c r="F2906" s="2"/>
      <c r="G2906" s="2"/>
      <c r="H2906" s="25" t="s">
        <v>359</v>
      </c>
      <c r="I2906" s="2"/>
      <c r="J2906" s="3"/>
      <c r="K2906" s="3"/>
    </row>
    <row r="2907" spans="2:11" ht="15.75" x14ac:dyDescent="0.25">
      <c r="B2907" s="2"/>
      <c r="C2907" s="2"/>
      <c r="D2907" s="2"/>
      <c r="E2907" s="2"/>
      <c r="F2907" s="2"/>
      <c r="G2907" s="2"/>
      <c r="H2907" s="19" t="s">
        <v>39</v>
      </c>
      <c r="I2907" s="2"/>
      <c r="J2907" s="3"/>
      <c r="K2907" s="3"/>
    </row>
    <row r="2908" spans="2:11" ht="15.75" x14ac:dyDescent="0.25">
      <c r="B2908" s="2"/>
      <c r="C2908" s="2"/>
      <c r="D2908" s="2"/>
      <c r="E2908" s="2"/>
      <c r="F2908" s="2"/>
      <c r="G2908" s="2"/>
      <c r="H2908" s="19"/>
      <c r="I2908" s="2"/>
      <c r="J2908" s="3"/>
      <c r="K2908" s="3"/>
    </row>
    <row r="2909" spans="2:11" ht="15.75" x14ac:dyDescent="0.25">
      <c r="B2909" s="2"/>
      <c r="C2909" s="2"/>
      <c r="D2909" s="2"/>
      <c r="E2909" s="2"/>
      <c r="F2909" s="2"/>
      <c r="G2909" s="2"/>
      <c r="H2909" s="19"/>
      <c r="I2909" s="2"/>
      <c r="J2909" s="3"/>
      <c r="K2909" s="3"/>
    </row>
    <row r="2910" spans="2:11" ht="15.75" x14ac:dyDescent="0.25">
      <c r="B2910" s="19"/>
      <c r="C2910" s="2"/>
      <c r="D2910" s="2"/>
      <c r="E2910" s="2"/>
      <c r="F2910" s="2"/>
      <c r="G2910" s="2"/>
      <c r="H2910" s="2"/>
      <c r="I2910" s="2"/>
      <c r="J2910" s="3"/>
      <c r="K2910" s="3"/>
    </row>
    <row r="2911" spans="2:11" ht="15.75" x14ac:dyDescent="0.25">
      <c r="B2911" s="20" t="s">
        <v>40</v>
      </c>
      <c r="C2911" s="2"/>
      <c r="D2911" s="2"/>
      <c r="E2911" s="2"/>
      <c r="F2911" s="2"/>
      <c r="G2911" s="2"/>
      <c r="H2911" s="2"/>
      <c r="I2911" s="2"/>
      <c r="J2911" s="3"/>
      <c r="K2911" s="3"/>
    </row>
    <row r="2912" spans="2:11" ht="15.75" x14ac:dyDescent="0.25">
      <c r="B2912" s="2" t="s">
        <v>307</v>
      </c>
      <c r="C2912" s="3"/>
      <c r="D2912" s="3"/>
      <c r="E2912" s="3"/>
      <c r="F2912" s="3"/>
      <c r="G2912" s="3"/>
      <c r="H2912" s="3"/>
      <c r="I2912" s="3"/>
      <c r="J2912" s="3"/>
      <c r="K2912" s="3"/>
    </row>
    <row r="2914" spans="2:11" ht="19.5" x14ac:dyDescent="0.3">
      <c r="B2914" s="60" t="s">
        <v>0</v>
      </c>
      <c r="C2914" s="60"/>
      <c r="D2914" s="60"/>
      <c r="E2914" s="60"/>
      <c r="F2914" s="60"/>
      <c r="G2914" s="60"/>
      <c r="H2914" s="60"/>
      <c r="I2914" s="60"/>
      <c r="J2914" s="3"/>
      <c r="K2914" s="3"/>
    </row>
    <row r="2915" spans="2:11" ht="15.75" x14ac:dyDescent="0.25">
      <c r="B2915" s="12"/>
      <c r="C2915" s="12"/>
      <c r="D2915" s="12"/>
      <c r="E2915" s="12"/>
      <c r="F2915" s="12"/>
      <c r="G2915" s="12"/>
      <c r="H2915" s="12"/>
      <c r="I2915" s="12"/>
      <c r="J2915" s="3"/>
      <c r="K2915" s="3"/>
    </row>
    <row r="2916" spans="2:11" ht="15.75" x14ac:dyDescent="0.25">
      <c r="B2916" s="2"/>
      <c r="C2916" s="2"/>
      <c r="D2916" s="2"/>
      <c r="E2916" s="2"/>
      <c r="F2916" s="2"/>
      <c r="G2916" s="2"/>
      <c r="H2916" s="2"/>
      <c r="I2916" s="2"/>
      <c r="J2916" s="3"/>
      <c r="K2916" s="3"/>
    </row>
    <row r="2917" spans="2:11" ht="15.75" x14ac:dyDescent="0.25">
      <c r="B2917" s="2"/>
      <c r="C2917" s="2"/>
      <c r="D2917" s="2"/>
      <c r="E2917" s="2"/>
      <c r="F2917" s="2"/>
      <c r="G2917" s="2"/>
      <c r="H2917" s="2"/>
      <c r="I2917" s="2"/>
      <c r="J2917" s="3"/>
      <c r="K2917" s="3"/>
    </row>
    <row r="2918" spans="2:11" ht="15.75" x14ac:dyDescent="0.25">
      <c r="B2918" s="2" t="s">
        <v>1</v>
      </c>
      <c r="C2918" s="2"/>
      <c r="D2918" s="2"/>
      <c r="E2918" s="2"/>
      <c r="F2918" s="2"/>
      <c r="G2918" s="2"/>
      <c r="H2918" s="2"/>
      <c r="I2918" s="2"/>
      <c r="J2918" s="3"/>
      <c r="K2918" s="3"/>
    </row>
    <row r="2919" spans="2:11" ht="15.75" x14ac:dyDescent="0.25">
      <c r="B2919" s="2"/>
      <c r="C2919" s="2"/>
      <c r="D2919" s="2"/>
      <c r="E2919" s="2"/>
      <c r="F2919" s="2"/>
      <c r="G2919" s="2"/>
      <c r="H2919" s="2"/>
      <c r="I2919" s="2"/>
      <c r="J2919" s="3"/>
      <c r="K2919" s="3"/>
    </row>
    <row r="2920" spans="2:11" ht="15.75" x14ac:dyDescent="0.25">
      <c r="B2920" s="2"/>
      <c r="C2920" s="2"/>
      <c r="D2920" s="2"/>
      <c r="E2920" s="2"/>
      <c r="F2920" s="2"/>
      <c r="G2920" s="2"/>
      <c r="H2920" s="2"/>
      <c r="I2920" s="2"/>
      <c r="J2920" s="3"/>
      <c r="K2920" s="3"/>
    </row>
    <row r="2921" spans="2:11" ht="15.75" x14ac:dyDescent="0.25">
      <c r="B2921" s="2"/>
      <c r="C2921" s="2" t="s">
        <v>2</v>
      </c>
      <c r="D2921" s="2" t="s">
        <v>3</v>
      </c>
      <c r="E2921" s="24" t="s">
        <v>364</v>
      </c>
      <c r="F2921" s="29"/>
      <c r="G2921" s="2"/>
      <c r="H2921" s="2"/>
      <c r="I2921" s="2"/>
      <c r="J2921" s="3"/>
      <c r="K2921" s="3"/>
    </row>
    <row r="2922" spans="2:11" ht="15.75" x14ac:dyDescent="0.25">
      <c r="B2922" s="2"/>
      <c r="C2922" s="2" t="s">
        <v>4</v>
      </c>
      <c r="D2922" s="2" t="s">
        <v>3</v>
      </c>
      <c r="E2922" s="1" t="s">
        <v>365</v>
      </c>
      <c r="F2922" s="5"/>
      <c r="G2922" s="2"/>
      <c r="H2922" s="2"/>
      <c r="I2922" s="2"/>
      <c r="J2922" s="3"/>
      <c r="K2922" s="3"/>
    </row>
    <row r="2923" spans="2:11" ht="15.75" x14ac:dyDescent="0.25">
      <c r="B2923" s="2"/>
      <c r="C2923" s="22" t="s">
        <v>42</v>
      </c>
      <c r="D2923" s="22" t="s">
        <v>3</v>
      </c>
      <c r="E2923" s="23" t="s">
        <v>366</v>
      </c>
      <c r="F2923" s="21"/>
      <c r="G2923" s="2"/>
      <c r="H2923" s="2"/>
      <c r="I2923" s="2"/>
      <c r="J2923" s="3"/>
      <c r="K2923" s="3"/>
    </row>
    <row r="2924" spans="2:11" ht="15.75" x14ac:dyDescent="0.25">
      <c r="B2924" s="2"/>
      <c r="C2924" s="2"/>
      <c r="D2924" s="2"/>
      <c r="E2924" s="1"/>
      <c r="F2924" s="2"/>
      <c r="G2924" s="2"/>
      <c r="H2924" s="2"/>
      <c r="I2924" s="2"/>
      <c r="J2924" s="3"/>
      <c r="K2924" s="3"/>
    </row>
    <row r="2925" spans="2:11" ht="15.75" x14ac:dyDescent="0.25">
      <c r="B2925" s="6" t="s">
        <v>5</v>
      </c>
      <c r="C2925" s="6"/>
      <c r="D2925" s="6"/>
      <c r="E2925" s="6"/>
      <c r="F2925" s="6"/>
      <c r="G2925" s="6"/>
      <c r="H2925" s="6"/>
      <c r="I2925" s="6"/>
      <c r="J2925" s="3"/>
      <c r="K2925" s="3"/>
    </row>
    <row r="2926" spans="2:11" ht="15.75" x14ac:dyDescent="0.25">
      <c r="B2926" s="7">
        <f>30000000</f>
        <v>30000000</v>
      </c>
      <c r="C2926" s="2" t="s">
        <v>6</v>
      </c>
      <c r="D2926" s="2"/>
      <c r="E2926" s="2"/>
      <c r="F2926" s="8">
        <v>700000</v>
      </c>
      <c r="G2926" s="4" t="s">
        <v>7</v>
      </c>
      <c r="H2926" s="2">
        <v>36</v>
      </c>
      <c r="I2926" s="2" t="s">
        <v>8</v>
      </c>
      <c r="J2926" s="3"/>
      <c r="K2926" s="3"/>
    </row>
    <row r="2927" spans="2:11" ht="15.75" x14ac:dyDescent="0.25">
      <c r="B2927" s="6" t="s">
        <v>9</v>
      </c>
      <c r="C2927" s="6"/>
      <c r="D2927" s="6"/>
      <c r="E2927" s="6"/>
      <c r="F2927" s="9"/>
      <c r="G2927" s="6"/>
      <c r="H2927" s="6"/>
      <c r="I2927" s="6"/>
      <c r="J2927" s="3"/>
      <c r="K2927" s="3"/>
    </row>
    <row r="2928" spans="2:11" ht="15.75" x14ac:dyDescent="0.25">
      <c r="B2928" s="2"/>
      <c r="C2928" s="2"/>
      <c r="D2928" s="2"/>
      <c r="E2928" s="2"/>
      <c r="F2928" s="2"/>
      <c r="G2928" s="2"/>
      <c r="H2928" s="2"/>
      <c r="I2928" s="2"/>
      <c r="J2928" s="3"/>
      <c r="K2928" s="10" t="s">
        <v>10</v>
      </c>
    </row>
    <row r="2929" spans="2:11" ht="15.75" x14ac:dyDescent="0.25">
      <c r="B2929" s="2"/>
      <c r="C2929" s="13" t="s">
        <v>11</v>
      </c>
      <c r="D2929" s="2" t="s">
        <v>12</v>
      </c>
      <c r="E2929" s="2"/>
      <c r="F2929" s="2"/>
      <c r="G2929" s="2"/>
      <c r="H2929" s="2"/>
      <c r="I2929" s="14">
        <f>10822000-834000</f>
        <v>9988000</v>
      </c>
      <c r="J2929" s="15" t="s">
        <v>13</v>
      </c>
      <c r="K2929" s="3"/>
    </row>
    <row r="2930" spans="2:11" ht="15.75" x14ac:dyDescent="0.25">
      <c r="B2930" s="2"/>
      <c r="C2930" s="13" t="s">
        <v>14</v>
      </c>
      <c r="D2930" s="2" t="s">
        <v>145</v>
      </c>
      <c r="E2930" s="2"/>
      <c r="F2930" s="2"/>
      <c r="G2930" s="2"/>
      <c r="H2930" s="2"/>
      <c r="I2930" s="14">
        <v>0</v>
      </c>
      <c r="J2930" s="15" t="s">
        <v>13</v>
      </c>
      <c r="K2930" s="3"/>
    </row>
    <row r="2931" spans="2:11" ht="15.75" x14ac:dyDescent="0.25">
      <c r="B2931" s="2"/>
      <c r="C2931" s="13" t="s">
        <v>15</v>
      </c>
      <c r="D2931" s="2" t="s">
        <v>60</v>
      </c>
      <c r="E2931" s="2"/>
      <c r="F2931" s="2"/>
      <c r="G2931" s="2"/>
      <c r="H2931" s="2"/>
      <c r="I2931" s="14">
        <v>0</v>
      </c>
      <c r="J2931" s="15" t="s">
        <v>13</v>
      </c>
      <c r="K2931" s="3"/>
    </row>
    <row r="2932" spans="2:11" ht="15.75" x14ac:dyDescent="0.25">
      <c r="B2932" s="2"/>
      <c r="C2932" s="13" t="s">
        <v>17</v>
      </c>
      <c r="D2932" s="2" t="s">
        <v>144</v>
      </c>
      <c r="E2932" s="2"/>
      <c r="F2932" s="2"/>
      <c r="G2932" s="2"/>
      <c r="H2932" s="2"/>
      <c r="I2932" s="14">
        <v>0</v>
      </c>
      <c r="J2932" s="15" t="s">
        <v>13</v>
      </c>
      <c r="K2932" s="3"/>
    </row>
    <row r="2933" spans="2:11" ht="15.75" x14ac:dyDescent="0.25">
      <c r="B2933" s="2"/>
      <c r="C2933" s="13" t="s">
        <v>18</v>
      </c>
      <c r="D2933" s="2" t="s">
        <v>143</v>
      </c>
      <c r="E2933" s="2"/>
      <c r="F2933" s="2"/>
      <c r="G2933" s="2"/>
      <c r="H2933" s="2"/>
      <c r="I2933" s="14">
        <v>0</v>
      </c>
      <c r="J2933" s="15" t="s">
        <v>13</v>
      </c>
      <c r="K2933" s="3"/>
    </row>
    <row r="2934" spans="2:11" ht="15.75" x14ac:dyDescent="0.25">
      <c r="B2934" s="2"/>
      <c r="C2934" s="13" t="s">
        <v>19</v>
      </c>
      <c r="D2934" s="2" t="s">
        <v>142</v>
      </c>
      <c r="E2934" s="2"/>
      <c r="F2934" s="2"/>
      <c r="G2934" s="2"/>
      <c r="H2934" s="2"/>
      <c r="I2934" s="14">
        <v>0</v>
      </c>
      <c r="J2934" s="15" t="s">
        <v>13</v>
      </c>
      <c r="K2934" s="3"/>
    </row>
    <row r="2935" spans="2:11" ht="15.75" x14ac:dyDescent="0.25">
      <c r="B2935" s="2"/>
      <c r="C2935" s="13" t="s">
        <v>20</v>
      </c>
      <c r="D2935" s="2" t="s">
        <v>21</v>
      </c>
      <c r="E2935" s="2"/>
      <c r="F2935" s="2"/>
      <c r="G2935" s="14">
        <f>SUM(I2929:I2931)</f>
        <v>9988000</v>
      </c>
      <c r="H2935" s="2" t="s">
        <v>22</v>
      </c>
      <c r="I2935" s="11">
        <v>249700</v>
      </c>
      <c r="J2935" s="15" t="s">
        <v>13</v>
      </c>
      <c r="K2935" s="3"/>
    </row>
    <row r="2936" spans="2:11" ht="15.75" x14ac:dyDescent="0.25">
      <c r="B2936" s="2"/>
      <c r="C2936" s="13" t="s">
        <v>23</v>
      </c>
      <c r="D2936" s="2" t="s">
        <v>24</v>
      </c>
      <c r="E2936" s="2"/>
      <c r="F2936" s="2"/>
      <c r="G2936" s="14"/>
      <c r="H2936" s="2"/>
      <c r="I2936" s="11">
        <v>0</v>
      </c>
      <c r="J2936" s="15" t="s">
        <v>13</v>
      </c>
    </row>
    <row r="2937" spans="2:11" ht="15.75" x14ac:dyDescent="0.25">
      <c r="B2937" s="2"/>
      <c r="C2937" s="13" t="s">
        <v>25</v>
      </c>
      <c r="D2937" s="2" t="s">
        <v>41</v>
      </c>
      <c r="E2937" s="2"/>
      <c r="F2937" s="2"/>
      <c r="G2937" s="14"/>
      <c r="H2937" s="2"/>
      <c r="I2937" s="11">
        <v>0</v>
      </c>
      <c r="J2937" s="15" t="s">
        <v>13</v>
      </c>
      <c r="K2937" s="3"/>
    </row>
    <row r="2938" spans="2:11" ht="15.75" x14ac:dyDescent="0.25">
      <c r="B2938" s="2"/>
      <c r="C2938" s="13" t="s">
        <v>26</v>
      </c>
      <c r="D2938" s="2" t="s">
        <v>27</v>
      </c>
      <c r="E2938" s="2"/>
      <c r="F2938" s="2"/>
      <c r="G2938" s="14"/>
      <c r="H2938" s="2"/>
      <c r="I2938" s="11">
        <v>0</v>
      </c>
      <c r="J2938" s="15" t="s">
        <v>13</v>
      </c>
      <c r="K2938" s="3"/>
    </row>
    <row r="2939" spans="2:11" ht="15.75" x14ac:dyDescent="0.25">
      <c r="B2939" s="2"/>
      <c r="C2939" s="13" t="s">
        <v>28</v>
      </c>
      <c r="D2939" s="2" t="s">
        <v>29</v>
      </c>
      <c r="E2939" s="2"/>
      <c r="F2939" s="2"/>
      <c r="G2939" s="14"/>
      <c r="H2939" s="2"/>
      <c r="I2939" s="11">
        <v>0</v>
      </c>
      <c r="J2939" s="15" t="s">
        <v>13</v>
      </c>
      <c r="K2939" s="3"/>
    </row>
    <row r="2940" spans="2:11" ht="15.75" x14ac:dyDescent="0.25">
      <c r="B2940" s="2"/>
      <c r="C2940" s="13" t="s">
        <v>30</v>
      </c>
      <c r="D2940" s="2" t="s">
        <v>31</v>
      </c>
      <c r="E2940" s="2"/>
      <c r="F2940" s="2"/>
      <c r="G2940" s="14"/>
      <c r="H2940" s="2"/>
      <c r="I2940" s="11">
        <v>0</v>
      </c>
      <c r="J2940" s="15" t="s">
        <v>13</v>
      </c>
      <c r="K2940" s="3"/>
    </row>
    <row r="2941" spans="2:11" ht="15.75" x14ac:dyDescent="0.25">
      <c r="B2941" s="2"/>
      <c r="C2941" s="13" t="s">
        <v>32</v>
      </c>
      <c r="D2941" s="2" t="s">
        <v>33</v>
      </c>
      <c r="E2941" s="2"/>
      <c r="F2941" s="2"/>
      <c r="G2941" s="2"/>
      <c r="H2941" s="2"/>
      <c r="I2941" s="16">
        <f>SUM(I2929:I2940)</f>
        <v>10237700</v>
      </c>
      <c r="J2941" s="15" t="s">
        <v>13</v>
      </c>
      <c r="K2941" s="3"/>
    </row>
    <row r="2942" spans="2:11" ht="15.75" x14ac:dyDescent="0.25">
      <c r="B2942" s="2"/>
      <c r="C2942" s="13" t="s">
        <v>34</v>
      </c>
      <c r="D2942" s="2" t="s">
        <v>35</v>
      </c>
      <c r="E2942" s="2"/>
      <c r="F2942" s="2"/>
      <c r="G2942" s="2"/>
      <c r="H2942" s="2"/>
      <c r="I2942" s="17">
        <f>+B2926-I2941</f>
        <v>19762300</v>
      </c>
      <c r="J2942" s="15" t="s">
        <v>13</v>
      </c>
      <c r="K2942" s="3"/>
    </row>
    <row r="2943" spans="2:11" ht="15.75" x14ac:dyDescent="0.25">
      <c r="B2943" s="2"/>
      <c r="C2943" s="2"/>
      <c r="D2943" s="2" t="s">
        <v>114</v>
      </c>
      <c r="E2943" s="2"/>
      <c r="F2943" s="2"/>
      <c r="G2943" s="2"/>
      <c r="H2943" s="2"/>
      <c r="I2943" s="5"/>
      <c r="J2943" s="3"/>
      <c r="K2943" s="3"/>
    </row>
    <row r="2944" spans="2:11" ht="15.75" x14ac:dyDescent="0.25">
      <c r="B2944" s="2"/>
      <c r="C2944" s="2"/>
      <c r="D2944" s="2" t="s">
        <v>367</v>
      </c>
      <c r="E2944" s="2"/>
      <c r="F2944" s="2"/>
      <c r="G2944" s="2"/>
      <c r="H2944" s="2"/>
      <c r="I2944" s="2"/>
      <c r="J2944" s="3"/>
      <c r="K2944" s="3"/>
    </row>
    <row r="2945" spans="2:11" ht="15.75" x14ac:dyDescent="0.25">
      <c r="B2945" s="2"/>
      <c r="C2945" s="2"/>
      <c r="D2945" s="2"/>
      <c r="E2945" s="2"/>
      <c r="F2945" s="2"/>
      <c r="G2945" s="2"/>
      <c r="H2945" s="2"/>
      <c r="I2945" s="2"/>
      <c r="J2945" s="3"/>
      <c r="K2945" s="3"/>
    </row>
    <row r="2946" spans="2:11" ht="15.75" x14ac:dyDescent="0.25">
      <c r="B2946" s="2" t="s">
        <v>36</v>
      </c>
      <c r="C2946" s="2"/>
      <c r="D2946" s="2"/>
      <c r="E2946" s="2"/>
      <c r="F2946" s="2"/>
      <c r="G2946" s="2"/>
      <c r="H2946" s="2"/>
      <c r="I2946" s="2"/>
      <c r="J2946" s="3"/>
      <c r="K2946" s="3"/>
    </row>
    <row r="2947" spans="2:11" ht="15.75" x14ac:dyDescent="0.25">
      <c r="B2947" s="2" t="s">
        <v>37</v>
      </c>
      <c r="C2947" s="2"/>
      <c r="D2947" s="2"/>
      <c r="E2947" s="2"/>
      <c r="F2947" s="2"/>
      <c r="G2947" s="2"/>
      <c r="H2947" s="2"/>
      <c r="I2947" s="2"/>
      <c r="J2947" s="3"/>
      <c r="K2947" s="3"/>
    </row>
    <row r="2948" spans="2:11" ht="15.75" x14ac:dyDescent="0.25">
      <c r="B2948" s="2"/>
      <c r="C2948" s="2"/>
      <c r="D2948" s="2"/>
      <c r="E2948" s="2"/>
      <c r="F2948" s="2"/>
      <c r="G2948" s="2"/>
      <c r="H2948" s="2"/>
      <c r="I2948" s="2"/>
      <c r="J2948" s="3"/>
      <c r="K2948" s="3"/>
    </row>
    <row r="2949" spans="2:11" ht="15.75" x14ac:dyDescent="0.25">
      <c r="B2949" s="2" t="s">
        <v>368</v>
      </c>
      <c r="C2949" s="2"/>
      <c r="D2949" s="2"/>
      <c r="E2949" s="2"/>
      <c r="F2949" s="2"/>
      <c r="G2949" s="2"/>
      <c r="H2949" s="2"/>
      <c r="I2949" s="2"/>
      <c r="J2949" s="3"/>
      <c r="K2949" s="3"/>
    </row>
    <row r="2950" spans="2:11" ht="15.75" x14ac:dyDescent="0.25">
      <c r="B2950" s="4" t="s">
        <v>107</v>
      </c>
      <c r="C2950" s="2"/>
      <c r="D2950" s="2"/>
      <c r="E2950" s="2"/>
      <c r="F2950" s="2"/>
      <c r="G2950" s="2"/>
      <c r="H2950" s="2"/>
      <c r="I2950" s="2"/>
      <c r="J2950" s="3"/>
      <c r="K2950" s="3"/>
    </row>
    <row r="2951" spans="2:11" ht="15.75" x14ac:dyDescent="0.25">
      <c r="B2951" s="4" t="s">
        <v>156</v>
      </c>
      <c r="C2951" s="2"/>
      <c r="D2951" s="2"/>
      <c r="E2951" s="2"/>
      <c r="F2951" s="2"/>
      <c r="G2951" s="2"/>
      <c r="H2951" s="2"/>
      <c r="I2951" s="2"/>
      <c r="J2951" s="3"/>
      <c r="K2951" s="3"/>
    </row>
    <row r="2952" spans="2:11" ht="15.75" x14ac:dyDescent="0.25">
      <c r="B2952" s="4" t="s">
        <v>102</v>
      </c>
      <c r="C2952" s="2"/>
      <c r="D2952" s="2"/>
      <c r="E2952" s="2"/>
      <c r="F2952" s="2"/>
      <c r="G2952" s="2"/>
      <c r="H2952" s="2"/>
      <c r="I2952" s="2"/>
      <c r="J2952" s="3"/>
      <c r="K2952" s="3"/>
    </row>
    <row r="2953" spans="2:11" ht="15.75" x14ac:dyDescent="0.25">
      <c r="B2953" s="2"/>
      <c r="C2953" s="2"/>
      <c r="D2953" s="2"/>
      <c r="E2953" s="2"/>
      <c r="F2953" s="2"/>
      <c r="G2953" s="2"/>
      <c r="H2953" s="2"/>
      <c r="I2953" s="2"/>
      <c r="J2953" s="3"/>
      <c r="K2953" s="3"/>
    </row>
    <row r="2954" spans="2:11" ht="15.75" x14ac:dyDescent="0.25">
      <c r="B2954" s="2"/>
      <c r="C2954" s="2"/>
      <c r="D2954" s="2"/>
      <c r="E2954" s="2"/>
      <c r="F2954" s="2"/>
      <c r="G2954" s="2"/>
      <c r="H2954" s="2"/>
      <c r="J2954" s="3"/>
      <c r="K2954" s="3"/>
    </row>
    <row r="2955" spans="2:11" ht="15.75" x14ac:dyDescent="0.25">
      <c r="B2955" s="2"/>
      <c r="C2955" s="2"/>
      <c r="D2955" s="2"/>
      <c r="E2955" s="2"/>
      <c r="F2955" s="2"/>
      <c r="G2955" s="2"/>
      <c r="H2955" s="2"/>
      <c r="I2955" s="2"/>
      <c r="J2955" s="3"/>
      <c r="K2955" s="3"/>
    </row>
    <row r="2956" spans="2:11" ht="15.75" x14ac:dyDescent="0.25">
      <c r="B2956" s="2"/>
      <c r="C2956" s="2"/>
      <c r="D2956" s="2"/>
      <c r="E2956" s="2"/>
      <c r="F2956" s="2"/>
      <c r="G2956" s="2"/>
      <c r="H2956" s="2"/>
      <c r="I2956" s="2"/>
      <c r="J2956" s="3"/>
      <c r="K2956" s="3"/>
    </row>
    <row r="2957" spans="2:11" ht="15.75" x14ac:dyDescent="0.25">
      <c r="B2957" s="2"/>
      <c r="C2957" s="2"/>
      <c r="D2957" s="2"/>
      <c r="E2957" s="2"/>
      <c r="F2957" s="2"/>
      <c r="G2957" s="2"/>
      <c r="H2957" s="2" t="s">
        <v>390</v>
      </c>
      <c r="I2957" s="2"/>
      <c r="J2957" s="3"/>
      <c r="K2957" s="3"/>
    </row>
    <row r="2958" spans="2:11" ht="15.75" x14ac:dyDescent="0.25">
      <c r="B2958" s="2"/>
      <c r="C2958" s="2"/>
      <c r="D2958" s="2"/>
      <c r="E2958" s="2"/>
      <c r="F2958" s="2"/>
      <c r="G2958" s="2"/>
      <c r="H2958" s="2"/>
      <c r="I2958" s="2"/>
      <c r="J2958" s="3"/>
      <c r="K2958" s="3"/>
    </row>
    <row r="2959" spans="2:11" ht="15.75" x14ac:dyDescent="0.25">
      <c r="B2959" s="2"/>
      <c r="C2959" s="2"/>
      <c r="D2959" s="2"/>
      <c r="E2959" s="2"/>
      <c r="F2959" s="2"/>
      <c r="G2959" s="2"/>
      <c r="H2959" s="2"/>
      <c r="I2959" s="2"/>
      <c r="J2959" s="3"/>
      <c r="K2959" s="3"/>
    </row>
    <row r="2960" spans="2:11" ht="15.75" x14ac:dyDescent="0.25">
      <c r="B2960" s="2"/>
      <c r="C2960" s="2"/>
      <c r="D2960" s="2"/>
      <c r="E2960" s="2"/>
      <c r="F2960" s="2"/>
      <c r="G2960" s="2"/>
      <c r="H2960" s="2"/>
      <c r="I2960" s="2"/>
      <c r="J2960" s="3"/>
      <c r="K2960" s="3"/>
    </row>
    <row r="2961" spans="2:11" ht="15.75" x14ac:dyDescent="0.25">
      <c r="B2961" s="2"/>
      <c r="C2961" s="2"/>
      <c r="D2961" s="2"/>
      <c r="E2961" s="2"/>
      <c r="F2961" s="2"/>
      <c r="G2961" s="2"/>
      <c r="H2961" s="18" t="s">
        <v>38</v>
      </c>
      <c r="I2961" s="2"/>
      <c r="J2961" s="3"/>
      <c r="K2961" s="3"/>
    </row>
    <row r="2962" spans="2:11" ht="15.75" x14ac:dyDescent="0.25">
      <c r="B2962" s="2"/>
      <c r="C2962" s="2"/>
      <c r="D2962" s="2"/>
      <c r="E2962" s="2"/>
      <c r="F2962" s="2"/>
      <c r="G2962" s="2"/>
      <c r="H2962" s="18">
        <v>6000</v>
      </c>
      <c r="I2962" s="2"/>
      <c r="J2962" s="3"/>
      <c r="K2962" s="3"/>
    </row>
    <row r="2963" spans="2:11" ht="15.75" x14ac:dyDescent="0.25">
      <c r="B2963" s="2"/>
      <c r="C2963" s="2"/>
      <c r="D2963" s="2"/>
      <c r="E2963" s="2"/>
      <c r="F2963" s="2"/>
      <c r="G2963" s="2"/>
      <c r="H2963" s="18"/>
      <c r="I2963" s="2"/>
      <c r="J2963" s="3"/>
      <c r="K2963" s="3"/>
    </row>
    <row r="2964" spans="2:11" ht="15.75" x14ac:dyDescent="0.25">
      <c r="B2964" s="2"/>
      <c r="C2964" s="2"/>
      <c r="D2964" s="2"/>
      <c r="E2964" s="2"/>
      <c r="F2964" s="2"/>
      <c r="G2964" s="2"/>
      <c r="H2964" s="2"/>
      <c r="I2964" s="2"/>
      <c r="J2964" s="3"/>
      <c r="K2964" s="3"/>
    </row>
    <row r="2965" spans="2:11" ht="15.75" x14ac:dyDescent="0.25">
      <c r="B2965" s="2"/>
      <c r="C2965" s="2"/>
      <c r="D2965" s="2"/>
      <c r="E2965" s="2"/>
      <c r="F2965" s="2"/>
      <c r="G2965" s="2"/>
      <c r="H2965" s="25" t="s">
        <v>364</v>
      </c>
      <c r="I2965" s="2"/>
      <c r="J2965" s="3"/>
      <c r="K2965" s="3"/>
    </row>
    <row r="2966" spans="2:11" ht="15.75" x14ac:dyDescent="0.25">
      <c r="B2966" s="2"/>
      <c r="C2966" s="2"/>
      <c r="D2966" s="2"/>
      <c r="E2966" s="2"/>
      <c r="F2966" s="2"/>
      <c r="G2966" s="2"/>
      <c r="H2966" s="19" t="s">
        <v>39</v>
      </c>
      <c r="I2966" s="2"/>
      <c r="J2966" s="3"/>
      <c r="K2966" s="3"/>
    </row>
    <row r="2967" spans="2:11" ht="15.75" x14ac:dyDescent="0.25">
      <c r="B2967" s="2"/>
      <c r="C2967" s="2"/>
      <c r="D2967" s="2"/>
      <c r="E2967" s="2"/>
      <c r="F2967" s="2"/>
      <c r="G2967" s="2"/>
      <c r="H2967" s="19"/>
      <c r="I2967" s="2"/>
      <c r="J2967" s="3"/>
      <c r="K2967" s="3"/>
    </row>
    <row r="2968" spans="2:11" ht="15.75" x14ac:dyDescent="0.25">
      <c r="B2968" s="2"/>
      <c r="C2968" s="2"/>
      <c r="D2968" s="2"/>
      <c r="E2968" s="2"/>
      <c r="F2968" s="2"/>
      <c r="G2968" s="2"/>
      <c r="H2968" s="19"/>
      <c r="I2968" s="2"/>
      <c r="J2968" s="3"/>
      <c r="K2968" s="3"/>
    </row>
    <row r="2969" spans="2:11" ht="15.75" x14ac:dyDescent="0.25">
      <c r="B2969" s="19"/>
      <c r="C2969" s="2"/>
      <c r="D2969" s="2"/>
      <c r="E2969" s="2"/>
      <c r="F2969" s="2"/>
      <c r="G2969" s="2"/>
      <c r="H2969" s="2"/>
      <c r="I2969" s="2"/>
      <c r="J2969" s="3"/>
      <c r="K2969" s="3"/>
    </row>
    <row r="2970" spans="2:11" ht="15.75" x14ac:dyDescent="0.25">
      <c r="B2970" s="20" t="s">
        <v>40</v>
      </c>
      <c r="C2970" s="2"/>
      <c r="D2970" s="2"/>
      <c r="E2970" s="2"/>
      <c r="F2970" s="2"/>
      <c r="G2970" s="2"/>
      <c r="H2970" s="2"/>
      <c r="I2970" s="2"/>
      <c r="J2970" s="3"/>
      <c r="K2970" s="3"/>
    </row>
    <row r="2971" spans="2:11" ht="15.75" x14ac:dyDescent="0.25">
      <c r="B2971" s="2" t="s">
        <v>307</v>
      </c>
      <c r="C2971" s="3"/>
      <c r="D2971" s="3"/>
      <c r="E2971" s="3"/>
      <c r="F2971" s="3"/>
      <c r="G2971" s="3"/>
      <c r="H2971" s="3"/>
      <c r="I2971" s="3"/>
      <c r="J2971" s="3"/>
      <c r="K2971" s="3"/>
    </row>
    <row r="2973" spans="2:11" s="31" customFormat="1" ht="19.5" x14ac:dyDescent="0.3">
      <c r="B2973" s="61" t="s">
        <v>0</v>
      </c>
      <c r="C2973" s="61"/>
      <c r="D2973" s="61"/>
      <c r="E2973" s="61"/>
      <c r="F2973" s="61"/>
      <c r="G2973" s="61"/>
      <c r="H2973" s="61"/>
      <c r="I2973" s="61"/>
      <c r="J2973" s="30"/>
      <c r="K2973" s="30"/>
    </row>
    <row r="2974" spans="2:11" s="31" customFormat="1" ht="15.75" x14ac:dyDescent="0.25">
      <c r="B2974" s="32"/>
      <c r="C2974" s="32"/>
      <c r="D2974" s="32"/>
      <c r="E2974" s="32"/>
      <c r="F2974" s="32"/>
      <c r="G2974" s="32"/>
      <c r="H2974" s="32"/>
      <c r="I2974" s="32"/>
      <c r="J2974" s="30"/>
      <c r="K2974" s="30"/>
    </row>
    <row r="2975" spans="2:11" s="31" customFormat="1" ht="15.75" x14ac:dyDescent="0.25">
      <c r="B2975" s="33"/>
      <c r="C2975" s="33"/>
      <c r="D2975" s="33"/>
      <c r="E2975" s="33"/>
      <c r="F2975" s="33"/>
      <c r="G2975" s="33"/>
      <c r="H2975" s="33"/>
      <c r="I2975" s="33"/>
      <c r="J2975" s="30"/>
      <c r="K2975" s="30"/>
    </row>
    <row r="2976" spans="2:11" s="31" customFormat="1" ht="15.75" x14ac:dyDescent="0.25">
      <c r="B2976" s="33"/>
      <c r="C2976" s="33"/>
      <c r="D2976" s="33"/>
      <c r="E2976" s="33"/>
      <c r="F2976" s="33"/>
      <c r="G2976" s="33"/>
      <c r="H2976" s="33"/>
      <c r="I2976" s="33"/>
      <c r="J2976" s="30"/>
      <c r="K2976" s="30"/>
    </row>
    <row r="2977" spans="2:11" s="31" customFormat="1" ht="15.75" x14ac:dyDescent="0.25">
      <c r="B2977" s="33" t="s">
        <v>1</v>
      </c>
      <c r="C2977" s="33"/>
      <c r="D2977" s="33"/>
      <c r="E2977" s="33"/>
      <c r="F2977" s="33"/>
      <c r="G2977" s="33"/>
      <c r="H2977" s="33"/>
      <c r="I2977" s="57" t="s">
        <v>374</v>
      </c>
      <c r="J2977" s="30"/>
      <c r="K2977" s="30"/>
    </row>
    <row r="2978" spans="2:11" s="31" customFormat="1" ht="15.75" x14ac:dyDescent="0.25">
      <c r="B2978" s="33"/>
      <c r="C2978" s="33"/>
      <c r="D2978" s="33"/>
      <c r="E2978" s="33"/>
      <c r="F2978" s="33"/>
      <c r="G2978" s="33"/>
      <c r="H2978" s="33"/>
      <c r="I2978" s="33"/>
      <c r="J2978" s="30"/>
      <c r="K2978" s="30"/>
    </row>
    <row r="2979" spans="2:11" s="31" customFormat="1" ht="15.75" x14ac:dyDescent="0.25">
      <c r="B2979" s="33"/>
      <c r="C2979" s="33"/>
      <c r="D2979" s="33"/>
      <c r="E2979" s="33"/>
      <c r="F2979" s="33"/>
      <c r="G2979" s="33"/>
      <c r="H2979" s="33"/>
      <c r="I2979" s="33"/>
      <c r="J2979" s="30"/>
      <c r="K2979" s="30"/>
    </row>
    <row r="2980" spans="2:11" s="31" customFormat="1" ht="15.75" x14ac:dyDescent="0.25">
      <c r="B2980" s="33"/>
      <c r="C2980" s="33" t="s">
        <v>2</v>
      </c>
      <c r="D2980" s="33" t="s">
        <v>3</v>
      </c>
      <c r="E2980" s="34" t="s">
        <v>369</v>
      </c>
      <c r="F2980" s="35"/>
      <c r="G2980" s="33"/>
      <c r="H2980" s="33"/>
      <c r="I2980" s="33"/>
      <c r="J2980" s="30"/>
      <c r="K2980" s="30"/>
    </row>
    <row r="2981" spans="2:11" s="31" customFormat="1" ht="15.75" x14ac:dyDescent="0.25">
      <c r="B2981" s="33"/>
      <c r="C2981" s="33" t="s">
        <v>4</v>
      </c>
      <c r="D2981" s="33" t="s">
        <v>3</v>
      </c>
      <c r="E2981" s="36" t="s">
        <v>370</v>
      </c>
      <c r="F2981" s="37"/>
      <c r="G2981" s="33"/>
      <c r="H2981" s="33"/>
      <c r="I2981" s="33"/>
      <c r="J2981" s="30"/>
      <c r="K2981" s="30"/>
    </row>
    <row r="2982" spans="2:11" s="31" customFormat="1" ht="15.75" x14ac:dyDescent="0.25">
      <c r="B2982" s="33"/>
      <c r="C2982" s="38" t="s">
        <v>42</v>
      </c>
      <c r="D2982" s="38" t="s">
        <v>3</v>
      </c>
      <c r="E2982" s="39" t="s">
        <v>371</v>
      </c>
      <c r="F2982" s="40"/>
      <c r="G2982" s="33"/>
      <c r="H2982" s="33"/>
      <c r="I2982" s="33"/>
      <c r="J2982" s="30"/>
      <c r="K2982" s="30"/>
    </row>
    <row r="2983" spans="2:11" s="31" customFormat="1" ht="15.75" x14ac:dyDescent="0.25">
      <c r="B2983" s="33"/>
      <c r="C2983" s="33"/>
      <c r="D2983" s="33"/>
      <c r="E2983" s="36"/>
      <c r="F2983" s="33"/>
      <c r="G2983" s="33"/>
      <c r="H2983" s="33"/>
      <c r="I2983" s="33"/>
      <c r="J2983" s="30"/>
      <c r="K2983" s="30"/>
    </row>
    <row r="2984" spans="2:11" s="31" customFormat="1" ht="15.75" x14ac:dyDescent="0.25">
      <c r="B2984" s="41" t="s">
        <v>5</v>
      </c>
      <c r="C2984" s="41"/>
      <c r="D2984" s="41"/>
      <c r="E2984" s="41"/>
      <c r="F2984" s="41"/>
      <c r="G2984" s="41"/>
      <c r="H2984" s="41"/>
      <c r="I2984" s="41"/>
      <c r="J2984" s="30"/>
      <c r="K2984" s="30"/>
    </row>
    <row r="2985" spans="2:11" s="31" customFormat="1" ht="15.75" x14ac:dyDescent="0.25">
      <c r="B2985" s="42">
        <f>I3000+5000000</f>
        <v>19930150</v>
      </c>
      <c r="C2985" s="33" t="s">
        <v>6</v>
      </c>
      <c r="D2985" s="33"/>
      <c r="E2985" s="33"/>
      <c r="F2985" s="43">
        <f>(B2985/H2985)+(B2985*1.2%)</f>
        <v>1900007.6333333333</v>
      </c>
      <c r="G2985" s="44" t="s">
        <v>7</v>
      </c>
      <c r="H2985" s="33">
        <v>12</v>
      </c>
      <c r="I2985" s="33" t="s">
        <v>8</v>
      </c>
      <c r="J2985" s="30"/>
      <c r="K2985" s="30"/>
    </row>
    <row r="2986" spans="2:11" s="31" customFormat="1" ht="15.75" x14ac:dyDescent="0.25">
      <c r="B2986" s="41" t="s">
        <v>9</v>
      </c>
      <c r="C2986" s="41"/>
      <c r="D2986" s="41"/>
      <c r="E2986" s="41"/>
      <c r="F2986" s="45"/>
      <c r="G2986" s="41"/>
      <c r="H2986" s="41"/>
      <c r="I2986" s="41"/>
      <c r="J2986" s="30"/>
      <c r="K2986" s="30"/>
    </row>
    <row r="2987" spans="2:11" s="31" customFormat="1" ht="15.75" x14ac:dyDescent="0.25">
      <c r="B2987" s="33"/>
      <c r="C2987" s="33"/>
      <c r="D2987" s="33"/>
      <c r="E2987" s="33"/>
      <c r="F2987" s="33"/>
      <c r="G2987" s="33"/>
      <c r="H2987" s="33"/>
      <c r="I2987" s="33"/>
      <c r="J2987" s="30"/>
      <c r="K2987" s="46" t="s">
        <v>10</v>
      </c>
    </row>
    <row r="2988" spans="2:11" s="31" customFormat="1" ht="15.75" x14ac:dyDescent="0.25">
      <c r="B2988" s="33"/>
      <c r="C2988" s="47" t="s">
        <v>11</v>
      </c>
      <c r="D2988" s="33" t="s">
        <v>12</v>
      </c>
      <c r="E2988" s="33"/>
      <c r="F2988" s="33"/>
      <c r="G2988" s="33"/>
      <c r="H2988" s="33"/>
      <c r="I2988" s="48">
        <v>0</v>
      </c>
      <c r="J2988" s="49" t="s">
        <v>13</v>
      </c>
      <c r="K2988" s="30"/>
    </row>
    <row r="2989" spans="2:11" s="31" customFormat="1" ht="15.75" x14ac:dyDescent="0.25">
      <c r="B2989" s="33"/>
      <c r="C2989" s="47" t="s">
        <v>14</v>
      </c>
      <c r="D2989" s="33" t="s">
        <v>145</v>
      </c>
      <c r="E2989" s="33"/>
      <c r="F2989" s="33"/>
      <c r="G2989" s="33"/>
      <c r="H2989" s="33"/>
      <c r="I2989" s="48">
        <v>0</v>
      </c>
      <c r="J2989" s="49" t="s">
        <v>13</v>
      </c>
      <c r="K2989" s="30"/>
    </row>
    <row r="2990" spans="2:11" s="31" customFormat="1" ht="15.75" x14ac:dyDescent="0.25">
      <c r="B2990" s="33"/>
      <c r="C2990" s="47" t="s">
        <v>15</v>
      </c>
      <c r="D2990" s="33" t="s">
        <v>372</v>
      </c>
      <c r="E2990" s="33"/>
      <c r="F2990" s="33"/>
      <c r="G2990" s="33"/>
      <c r="H2990" s="33"/>
      <c r="I2990" s="48">
        <f>12488000+4579000-2084000-417000</f>
        <v>14566000</v>
      </c>
      <c r="J2990" s="49" t="s">
        <v>13</v>
      </c>
      <c r="K2990" s="30"/>
    </row>
    <row r="2991" spans="2:11" s="31" customFormat="1" ht="15.75" x14ac:dyDescent="0.25">
      <c r="B2991" s="33"/>
      <c r="C2991" s="47" t="s">
        <v>17</v>
      </c>
      <c r="D2991" s="33" t="s">
        <v>144</v>
      </c>
      <c r="E2991" s="33"/>
      <c r="F2991" s="33"/>
      <c r="G2991" s="33"/>
      <c r="H2991" s="33"/>
      <c r="I2991" s="48">
        <v>0</v>
      </c>
      <c r="J2991" s="49" t="s">
        <v>13</v>
      </c>
      <c r="K2991" s="30"/>
    </row>
    <row r="2992" spans="2:11" s="31" customFormat="1" ht="15.75" x14ac:dyDescent="0.25">
      <c r="B2992" s="33"/>
      <c r="C2992" s="47" t="s">
        <v>18</v>
      </c>
      <c r="D2992" s="33" t="s">
        <v>143</v>
      </c>
      <c r="E2992" s="33"/>
      <c r="F2992" s="33"/>
      <c r="G2992" s="33"/>
      <c r="H2992" s="33"/>
      <c r="I2992" s="48">
        <v>0</v>
      </c>
      <c r="J2992" s="49" t="s">
        <v>13</v>
      </c>
      <c r="K2992" s="30"/>
    </row>
    <row r="2993" spans="2:11" s="31" customFormat="1" ht="15.75" x14ac:dyDescent="0.25">
      <c r="B2993" s="33"/>
      <c r="C2993" s="47" t="s">
        <v>19</v>
      </c>
      <c r="D2993" s="33" t="s">
        <v>142</v>
      </c>
      <c r="E2993" s="33"/>
      <c r="F2993" s="33"/>
      <c r="G2993" s="33"/>
      <c r="H2993" s="33"/>
      <c r="I2993" s="48">
        <v>0</v>
      </c>
      <c r="J2993" s="49" t="s">
        <v>13</v>
      </c>
      <c r="K2993" s="30"/>
    </row>
    <row r="2994" spans="2:11" s="31" customFormat="1" ht="15.75" x14ac:dyDescent="0.25">
      <c r="B2994" s="33"/>
      <c r="C2994" s="47" t="s">
        <v>20</v>
      </c>
      <c r="D2994" s="33" t="s">
        <v>21</v>
      </c>
      <c r="E2994" s="33"/>
      <c r="F2994" s="33"/>
      <c r="G2994" s="48">
        <f>SUM(I2988:I2990)</f>
        <v>14566000</v>
      </c>
      <c r="H2994" s="33" t="s">
        <v>22</v>
      </c>
      <c r="I2994" s="50">
        <v>364150</v>
      </c>
      <c r="J2994" s="49" t="s">
        <v>13</v>
      </c>
      <c r="K2994" s="30"/>
    </row>
    <row r="2995" spans="2:11" s="31" customFormat="1" ht="15.75" x14ac:dyDescent="0.25">
      <c r="B2995" s="33"/>
      <c r="C2995" s="47" t="s">
        <v>23</v>
      </c>
      <c r="D2995" s="33" t="s">
        <v>24</v>
      </c>
      <c r="E2995" s="33"/>
      <c r="F2995" s="33"/>
      <c r="G2995" s="48"/>
      <c r="H2995" s="33"/>
      <c r="I2995" s="50">
        <v>0</v>
      </c>
      <c r="J2995" s="49" t="s">
        <v>13</v>
      </c>
    </row>
    <row r="2996" spans="2:11" s="31" customFormat="1" ht="15.75" x14ac:dyDescent="0.25">
      <c r="B2996" s="33"/>
      <c r="C2996" s="47" t="s">
        <v>25</v>
      </c>
      <c r="D2996" s="33" t="s">
        <v>41</v>
      </c>
      <c r="E2996" s="33"/>
      <c r="F2996" s="33"/>
      <c r="G2996" s="48"/>
      <c r="H2996" s="33"/>
      <c r="I2996" s="50">
        <v>0</v>
      </c>
      <c r="J2996" s="49" t="s">
        <v>13</v>
      </c>
      <c r="K2996" s="30"/>
    </row>
    <row r="2997" spans="2:11" s="31" customFormat="1" ht="15.75" x14ac:dyDescent="0.25">
      <c r="B2997" s="33"/>
      <c r="C2997" s="47" t="s">
        <v>26</v>
      </c>
      <c r="D2997" s="33" t="s">
        <v>27</v>
      </c>
      <c r="E2997" s="33"/>
      <c r="F2997" s="33"/>
      <c r="G2997" s="48"/>
      <c r="H2997" s="33"/>
      <c r="I2997" s="50">
        <v>0</v>
      </c>
      <c r="J2997" s="49" t="s">
        <v>13</v>
      </c>
      <c r="K2997" s="30"/>
    </row>
    <row r="2998" spans="2:11" s="31" customFormat="1" ht="15.75" x14ac:dyDescent="0.25">
      <c r="B2998" s="33"/>
      <c r="C2998" s="47" t="s">
        <v>28</v>
      </c>
      <c r="D2998" s="33" t="s">
        <v>29</v>
      </c>
      <c r="E2998" s="33"/>
      <c r="F2998" s="33"/>
      <c r="G2998" s="48"/>
      <c r="H2998" s="33"/>
      <c r="I2998" s="50">
        <v>0</v>
      </c>
      <c r="J2998" s="49" t="s">
        <v>13</v>
      </c>
      <c r="K2998" s="30"/>
    </row>
    <row r="2999" spans="2:11" s="31" customFormat="1" ht="15.75" x14ac:dyDescent="0.25">
      <c r="B2999" s="33"/>
      <c r="C2999" s="47" t="s">
        <v>30</v>
      </c>
      <c r="D2999" s="33" t="s">
        <v>31</v>
      </c>
      <c r="E2999" s="33"/>
      <c r="F2999" s="33"/>
      <c r="G2999" s="48"/>
      <c r="H2999" s="33"/>
      <c r="I2999" s="50">
        <v>0</v>
      </c>
      <c r="J2999" s="49" t="s">
        <v>13</v>
      </c>
      <c r="K2999" s="30"/>
    </row>
    <row r="3000" spans="2:11" s="31" customFormat="1" ht="15.75" x14ac:dyDescent="0.25">
      <c r="B3000" s="33"/>
      <c r="C3000" s="47" t="s">
        <v>32</v>
      </c>
      <c r="D3000" s="33" t="s">
        <v>33</v>
      </c>
      <c r="E3000" s="33"/>
      <c r="F3000" s="33"/>
      <c r="G3000" s="33"/>
      <c r="H3000" s="33"/>
      <c r="I3000" s="51">
        <f>SUM(I2988:I2999)</f>
        <v>14930150</v>
      </c>
      <c r="J3000" s="49" t="s">
        <v>13</v>
      </c>
      <c r="K3000" s="30"/>
    </row>
    <row r="3001" spans="2:11" s="31" customFormat="1" ht="15.75" x14ac:dyDescent="0.25">
      <c r="B3001" s="33"/>
      <c r="C3001" s="47" t="s">
        <v>34</v>
      </c>
      <c r="D3001" s="33" t="s">
        <v>35</v>
      </c>
      <c r="E3001" s="33"/>
      <c r="F3001" s="33"/>
      <c r="G3001" s="33"/>
      <c r="H3001" s="33"/>
      <c r="I3001" s="52">
        <f>+B2985-I3000</f>
        <v>5000000</v>
      </c>
      <c r="J3001" s="49" t="s">
        <v>13</v>
      </c>
      <c r="K3001" s="30"/>
    </row>
    <row r="3002" spans="2:11" s="31" customFormat="1" ht="15.75" x14ac:dyDescent="0.25">
      <c r="B3002" s="33"/>
      <c r="C3002" s="33"/>
      <c r="D3002" s="33" t="s">
        <v>93</v>
      </c>
      <c r="E3002" s="33"/>
      <c r="F3002" s="33"/>
      <c r="G3002" s="33"/>
      <c r="H3002" s="33"/>
      <c r="I3002" s="37"/>
      <c r="J3002" s="30"/>
      <c r="K3002" s="30"/>
    </row>
    <row r="3003" spans="2:11" s="31" customFormat="1" ht="15.75" x14ac:dyDescent="0.25">
      <c r="B3003" s="33"/>
      <c r="C3003" s="33"/>
      <c r="D3003" s="33" t="s">
        <v>373</v>
      </c>
      <c r="E3003" s="33"/>
      <c r="F3003" s="33"/>
      <c r="G3003" s="33"/>
      <c r="H3003" s="33"/>
      <c r="I3003" s="33"/>
      <c r="J3003" s="30"/>
      <c r="K3003" s="30"/>
    </row>
    <row r="3004" spans="2:11" s="31" customFormat="1" ht="15.75" x14ac:dyDescent="0.25">
      <c r="B3004" s="33"/>
      <c r="C3004" s="33"/>
      <c r="D3004" s="33"/>
      <c r="E3004" s="33"/>
      <c r="F3004" s="33"/>
      <c r="G3004" s="33"/>
      <c r="H3004" s="33"/>
      <c r="I3004" s="33"/>
      <c r="J3004" s="30"/>
      <c r="K3004" s="30"/>
    </row>
    <row r="3005" spans="2:11" s="31" customFormat="1" ht="15.75" x14ac:dyDescent="0.25">
      <c r="B3005" s="33" t="s">
        <v>36</v>
      </c>
      <c r="C3005" s="33"/>
      <c r="D3005" s="33"/>
      <c r="E3005" s="33"/>
      <c r="F3005" s="33"/>
      <c r="G3005" s="33"/>
      <c r="H3005" s="33"/>
      <c r="I3005" s="33"/>
      <c r="J3005" s="30"/>
      <c r="K3005" s="30"/>
    </row>
    <row r="3006" spans="2:11" s="31" customFormat="1" ht="15.75" x14ac:dyDescent="0.25">
      <c r="B3006" s="33" t="s">
        <v>37</v>
      </c>
      <c r="C3006" s="33"/>
      <c r="D3006" s="33"/>
      <c r="E3006" s="33"/>
      <c r="F3006" s="33"/>
      <c r="G3006" s="33"/>
      <c r="H3006" s="33"/>
      <c r="I3006" s="33"/>
      <c r="J3006" s="30"/>
      <c r="K3006" s="30"/>
    </row>
    <row r="3007" spans="2:11" s="31" customFormat="1" ht="15.75" x14ac:dyDescent="0.25">
      <c r="B3007" s="33"/>
      <c r="C3007" s="33"/>
      <c r="D3007" s="33"/>
      <c r="E3007" s="33"/>
      <c r="F3007" s="33"/>
      <c r="G3007" s="33"/>
      <c r="H3007" s="33"/>
      <c r="I3007" s="33"/>
      <c r="J3007" s="30"/>
      <c r="K3007" s="30"/>
    </row>
    <row r="3008" spans="2:11" s="31" customFormat="1" ht="15.75" x14ac:dyDescent="0.25">
      <c r="B3008" s="33"/>
      <c r="C3008" s="33"/>
      <c r="D3008" s="33"/>
      <c r="E3008" s="33"/>
      <c r="F3008" s="33"/>
      <c r="G3008" s="33"/>
      <c r="H3008" s="33"/>
      <c r="J3008" s="30"/>
      <c r="K3008" s="30"/>
    </row>
    <row r="3009" spans="2:11" s="31" customFormat="1" ht="15.75" x14ac:dyDescent="0.25">
      <c r="B3009" s="33"/>
      <c r="C3009" s="33"/>
      <c r="D3009" s="33"/>
      <c r="E3009" s="33"/>
      <c r="F3009" s="33"/>
      <c r="G3009" s="33"/>
      <c r="H3009" s="33"/>
      <c r="I3009" s="33"/>
      <c r="J3009" s="30"/>
      <c r="K3009" s="30"/>
    </row>
    <row r="3010" spans="2:11" s="31" customFormat="1" ht="15.75" x14ac:dyDescent="0.25">
      <c r="B3010" s="33"/>
      <c r="C3010" s="33"/>
      <c r="D3010" s="33"/>
      <c r="E3010" s="33"/>
      <c r="F3010" s="33"/>
      <c r="G3010" s="33"/>
      <c r="H3010" s="33"/>
      <c r="I3010" s="33"/>
      <c r="J3010" s="30"/>
      <c r="K3010" s="30"/>
    </row>
    <row r="3011" spans="2:11" s="31" customFormat="1" ht="15.75" x14ac:dyDescent="0.25">
      <c r="B3011" s="33"/>
      <c r="C3011" s="33"/>
      <c r="D3011" s="33"/>
      <c r="E3011" s="33"/>
      <c r="F3011" s="33"/>
      <c r="G3011" s="33"/>
      <c r="H3011" s="33" t="s">
        <v>363</v>
      </c>
      <c r="I3011" s="33"/>
      <c r="J3011" s="30"/>
      <c r="K3011" s="30"/>
    </row>
    <row r="3012" spans="2:11" s="31" customFormat="1" ht="15.75" x14ac:dyDescent="0.25">
      <c r="B3012" s="33"/>
      <c r="C3012" s="33"/>
      <c r="D3012" s="33"/>
      <c r="E3012" s="33"/>
      <c r="F3012" s="33"/>
      <c r="G3012" s="33"/>
      <c r="H3012" s="33"/>
      <c r="I3012" s="33"/>
      <c r="J3012" s="30"/>
      <c r="K3012" s="30"/>
    </row>
    <row r="3013" spans="2:11" s="31" customFormat="1" ht="15.75" x14ac:dyDescent="0.25">
      <c r="B3013" s="33"/>
      <c r="C3013" s="33"/>
      <c r="D3013" s="33"/>
      <c r="E3013" s="33"/>
      <c r="F3013" s="33"/>
      <c r="G3013" s="33"/>
      <c r="H3013" s="33"/>
      <c r="I3013" s="33"/>
      <c r="J3013" s="30"/>
      <c r="K3013" s="30"/>
    </row>
    <row r="3014" spans="2:11" s="31" customFormat="1" ht="15.75" x14ac:dyDescent="0.25">
      <c r="B3014" s="33"/>
      <c r="C3014" s="33"/>
      <c r="D3014" s="33"/>
      <c r="E3014" s="33"/>
      <c r="F3014" s="33"/>
      <c r="G3014" s="33"/>
      <c r="H3014" s="33"/>
      <c r="I3014" s="33"/>
      <c r="J3014" s="30"/>
      <c r="K3014" s="30"/>
    </row>
    <row r="3015" spans="2:11" s="31" customFormat="1" ht="15.75" x14ac:dyDescent="0.25">
      <c r="B3015" s="33"/>
      <c r="C3015" s="33"/>
      <c r="D3015" s="33"/>
      <c r="E3015" s="33"/>
      <c r="F3015" s="33"/>
      <c r="G3015" s="33"/>
      <c r="H3015" s="53" t="s">
        <v>38</v>
      </c>
      <c r="I3015" s="33"/>
      <c r="J3015" s="30"/>
      <c r="K3015" s="30"/>
    </row>
    <row r="3016" spans="2:11" s="31" customFormat="1" ht="15.75" x14ac:dyDescent="0.25">
      <c r="B3016" s="33"/>
      <c r="C3016" s="33"/>
      <c r="D3016" s="33"/>
      <c r="E3016" s="33"/>
      <c r="F3016" s="33"/>
      <c r="G3016" s="33"/>
      <c r="H3016" s="53">
        <v>6000</v>
      </c>
      <c r="I3016" s="33"/>
      <c r="J3016" s="30"/>
      <c r="K3016" s="30"/>
    </row>
    <row r="3017" spans="2:11" s="31" customFormat="1" ht="15.75" x14ac:dyDescent="0.25">
      <c r="B3017" s="33"/>
      <c r="C3017" s="33"/>
      <c r="D3017" s="33"/>
      <c r="E3017" s="33"/>
      <c r="F3017" s="33"/>
      <c r="G3017" s="33"/>
      <c r="H3017" s="53"/>
      <c r="I3017" s="33"/>
      <c r="J3017" s="30"/>
      <c r="K3017" s="30"/>
    </row>
    <row r="3018" spans="2:11" s="31" customFormat="1" ht="15.75" x14ac:dyDescent="0.25">
      <c r="B3018" s="33"/>
      <c r="C3018" s="33"/>
      <c r="D3018" s="33"/>
      <c r="E3018" s="33"/>
      <c r="F3018" s="33"/>
      <c r="G3018" s="33"/>
      <c r="H3018" s="33"/>
      <c r="I3018" s="33"/>
      <c r="J3018" s="30"/>
      <c r="K3018" s="30"/>
    </row>
    <row r="3019" spans="2:11" s="31" customFormat="1" ht="15.75" x14ac:dyDescent="0.25">
      <c r="B3019" s="33"/>
      <c r="C3019" s="33"/>
      <c r="D3019" s="33"/>
      <c r="E3019" s="33"/>
      <c r="F3019" s="33"/>
      <c r="G3019" s="33"/>
      <c r="H3019" s="54" t="s">
        <v>369</v>
      </c>
      <c r="I3019" s="33"/>
      <c r="J3019" s="30"/>
      <c r="K3019" s="30"/>
    </row>
    <row r="3020" spans="2:11" s="31" customFormat="1" ht="15.75" x14ac:dyDescent="0.25">
      <c r="B3020" s="33"/>
      <c r="C3020" s="33"/>
      <c r="D3020" s="33"/>
      <c r="E3020" s="33"/>
      <c r="F3020" s="33"/>
      <c r="G3020" s="33"/>
      <c r="H3020" s="55" t="s">
        <v>39</v>
      </c>
      <c r="I3020" s="33"/>
      <c r="J3020" s="30"/>
      <c r="K3020" s="30"/>
    </row>
    <row r="3021" spans="2:11" s="31" customFormat="1" ht="15.75" x14ac:dyDescent="0.25">
      <c r="B3021" s="33"/>
      <c r="C3021" s="33"/>
      <c r="D3021" s="33"/>
      <c r="E3021" s="33"/>
      <c r="F3021" s="33"/>
      <c r="G3021" s="33"/>
      <c r="H3021" s="55"/>
      <c r="I3021" s="33"/>
      <c r="J3021" s="30"/>
      <c r="K3021" s="30"/>
    </row>
    <row r="3022" spans="2:11" s="31" customFormat="1" ht="15.75" x14ac:dyDescent="0.25">
      <c r="B3022" s="33"/>
      <c r="C3022" s="33"/>
      <c r="D3022" s="33"/>
      <c r="E3022" s="33"/>
      <c r="F3022" s="33"/>
      <c r="G3022" s="33"/>
      <c r="H3022" s="55"/>
      <c r="I3022" s="33"/>
      <c r="J3022" s="30"/>
      <c r="K3022" s="30"/>
    </row>
    <row r="3023" spans="2:11" s="31" customFormat="1" ht="15.75" x14ac:dyDescent="0.25">
      <c r="B3023" s="55"/>
      <c r="C3023" s="33"/>
      <c r="D3023" s="33"/>
      <c r="E3023" s="33"/>
      <c r="F3023" s="33"/>
      <c r="G3023" s="33"/>
      <c r="H3023" s="33"/>
      <c r="I3023" s="33"/>
      <c r="J3023" s="30"/>
      <c r="K3023" s="30"/>
    </row>
    <row r="3024" spans="2:11" s="31" customFormat="1" ht="15.75" x14ac:dyDescent="0.25">
      <c r="B3024" s="56" t="s">
        <v>40</v>
      </c>
      <c r="C3024" s="33"/>
      <c r="D3024" s="33"/>
      <c r="E3024" s="33"/>
      <c r="F3024" s="33"/>
      <c r="G3024" s="33"/>
      <c r="H3024" s="33"/>
      <c r="I3024" s="33"/>
      <c r="J3024" s="30"/>
      <c r="K3024" s="30"/>
    </row>
    <row r="3025" spans="2:11" s="31" customFormat="1" ht="15.75" x14ac:dyDescent="0.25">
      <c r="B3025" s="33" t="s">
        <v>307</v>
      </c>
      <c r="C3025" s="30"/>
      <c r="D3025" s="30"/>
      <c r="E3025" s="30"/>
      <c r="F3025" s="30"/>
      <c r="G3025" s="30"/>
      <c r="H3025" s="30"/>
      <c r="I3025" s="30"/>
      <c r="J3025" s="30"/>
      <c r="K3025" s="30"/>
    </row>
    <row r="3027" spans="2:11" ht="19.5" x14ac:dyDescent="0.3">
      <c r="B3027" s="60" t="s">
        <v>0</v>
      </c>
      <c r="C3027" s="60"/>
      <c r="D3027" s="60"/>
      <c r="E3027" s="60"/>
      <c r="F3027" s="60"/>
      <c r="G3027" s="60"/>
      <c r="H3027" s="60"/>
      <c r="I3027" s="60"/>
      <c r="J3027" s="3"/>
      <c r="K3027" s="3"/>
    </row>
    <row r="3028" spans="2:11" ht="15.75" x14ac:dyDescent="0.25">
      <c r="B3028" s="12"/>
      <c r="C3028" s="12"/>
      <c r="D3028" s="12"/>
      <c r="E3028" s="12"/>
      <c r="F3028" s="12"/>
      <c r="G3028" s="12"/>
      <c r="H3028" s="12"/>
      <c r="I3028" s="12"/>
      <c r="J3028" s="3"/>
      <c r="K3028" s="3"/>
    </row>
    <row r="3029" spans="2:11" ht="15.75" x14ac:dyDescent="0.25">
      <c r="B3029" s="2"/>
      <c r="C3029" s="2"/>
      <c r="D3029" s="2"/>
      <c r="E3029" s="2"/>
      <c r="F3029" s="2"/>
      <c r="G3029" s="2"/>
      <c r="H3029" s="2"/>
      <c r="I3029" s="2"/>
      <c r="J3029" s="3"/>
      <c r="K3029" s="3"/>
    </row>
    <row r="3030" spans="2:11" ht="15.75" x14ac:dyDescent="0.25">
      <c r="B3030" s="2"/>
      <c r="C3030" s="2"/>
      <c r="D3030" s="2"/>
      <c r="E3030" s="2"/>
      <c r="F3030" s="2"/>
      <c r="G3030" s="2"/>
      <c r="H3030" s="2"/>
      <c r="I3030" s="2"/>
      <c r="J3030" s="3"/>
      <c r="K3030" s="3"/>
    </row>
    <row r="3031" spans="2:11" ht="15.75" x14ac:dyDescent="0.25">
      <c r="B3031" s="2" t="s">
        <v>1</v>
      </c>
      <c r="C3031" s="2"/>
      <c r="D3031" s="2"/>
      <c r="E3031" s="2"/>
      <c r="F3031" s="2"/>
      <c r="G3031" s="2"/>
      <c r="H3031" s="2"/>
      <c r="I3031" s="2"/>
      <c r="J3031" s="3"/>
      <c r="K3031" s="3"/>
    </row>
    <row r="3032" spans="2:11" ht="15.75" x14ac:dyDescent="0.25">
      <c r="B3032" s="2"/>
      <c r="C3032" s="2"/>
      <c r="D3032" s="2"/>
      <c r="E3032" s="2"/>
      <c r="F3032" s="2"/>
      <c r="G3032" s="2"/>
      <c r="H3032" s="2"/>
      <c r="I3032" s="2"/>
      <c r="J3032" s="3"/>
      <c r="K3032" s="3"/>
    </row>
    <row r="3033" spans="2:11" ht="15.75" x14ac:dyDescent="0.25">
      <c r="B3033" s="2"/>
      <c r="C3033" s="2"/>
      <c r="D3033" s="2"/>
      <c r="E3033" s="2"/>
      <c r="F3033" s="2"/>
      <c r="G3033" s="2"/>
      <c r="H3033" s="2"/>
      <c r="I3033" s="2"/>
      <c r="J3033" s="3"/>
      <c r="K3033" s="3"/>
    </row>
    <row r="3034" spans="2:11" ht="15.75" x14ac:dyDescent="0.25">
      <c r="B3034" s="2"/>
      <c r="C3034" s="2" t="s">
        <v>2</v>
      </c>
      <c r="D3034" s="2" t="s">
        <v>3</v>
      </c>
      <c r="E3034" s="24" t="s">
        <v>377</v>
      </c>
      <c r="F3034" s="29"/>
      <c r="G3034" s="2"/>
      <c r="H3034" s="2"/>
      <c r="I3034" s="2"/>
      <c r="J3034" s="3"/>
      <c r="K3034" s="3"/>
    </row>
    <row r="3035" spans="2:11" ht="15.75" x14ac:dyDescent="0.25">
      <c r="B3035" s="2"/>
      <c r="C3035" s="2" t="s">
        <v>4</v>
      </c>
      <c r="D3035" s="2" t="s">
        <v>3</v>
      </c>
      <c r="E3035" s="1" t="s">
        <v>378</v>
      </c>
      <c r="F3035" s="5"/>
      <c r="G3035" s="2"/>
      <c r="H3035" s="2"/>
      <c r="I3035" s="2"/>
      <c r="J3035" s="3"/>
      <c r="K3035" s="3"/>
    </row>
    <row r="3036" spans="2:11" ht="15.75" x14ac:dyDescent="0.25">
      <c r="B3036" s="2"/>
      <c r="C3036" s="22" t="s">
        <v>42</v>
      </c>
      <c r="D3036" s="22" t="s">
        <v>3</v>
      </c>
      <c r="E3036" s="23" t="s">
        <v>379</v>
      </c>
      <c r="F3036" s="21"/>
      <c r="G3036" s="2"/>
      <c r="H3036" s="2"/>
      <c r="I3036" s="2"/>
      <c r="J3036" s="3"/>
      <c r="K3036" s="3"/>
    </row>
    <row r="3037" spans="2:11" ht="15.75" x14ac:dyDescent="0.25">
      <c r="B3037" s="2"/>
      <c r="C3037" s="2"/>
      <c r="D3037" s="2"/>
      <c r="E3037" s="1"/>
      <c r="F3037" s="2"/>
      <c r="G3037" s="2"/>
      <c r="H3037" s="2"/>
      <c r="I3037" s="2"/>
      <c r="J3037" s="3"/>
      <c r="K3037" s="3"/>
    </row>
    <row r="3038" spans="2:11" ht="15.75" x14ac:dyDescent="0.25">
      <c r="B3038" s="6" t="s">
        <v>5</v>
      </c>
      <c r="C3038" s="6"/>
      <c r="D3038" s="6"/>
      <c r="E3038" s="6"/>
      <c r="F3038" s="6"/>
      <c r="G3038" s="6"/>
      <c r="H3038" s="6"/>
      <c r="I3038" s="6"/>
      <c r="J3038" s="3"/>
      <c r="K3038" s="3"/>
    </row>
    <row r="3039" spans="2:11" ht="15.75" x14ac:dyDescent="0.25">
      <c r="B3039" s="7">
        <f>40000000</f>
        <v>40000000</v>
      </c>
      <c r="C3039" s="2" t="s">
        <v>382</v>
      </c>
      <c r="D3039" s="2"/>
      <c r="E3039" s="2"/>
      <c r="F3039" s="8"/>
      <c r="G3039" s="4"/>
      <c r="H3039" s="2"/>
      <c r="I3039" s="2"/>
      <c r="J3039" s="3"/>
      <c r="K3039" s="3"/>
    </row>
    <row r="3040" spans="2:11" ht="15.75" x14ac:dyDescent="0.25">
      <c r="B3040" s="2" t="s">
        <v>348</v>
      </c>
      <c r="C3040" s="2"/>
      <c r="D3040" s="2"/>
      <c r="E3040" s="2"/>
      <c r="F3040" s="26"/>
      <c r="G3040" s="6"/>
      <c r="H3040" s="6"/>
      <c r="I3040" s="6"/>
      <c r="J3040" s="3"/>
      <c r="K3040" s="3"/>
    </row>
    <row r="3041" spans="2:11" ht="15.75" x14ac:dyDescent="0.25">
      <c r="B3041" s="2"/>
      <c r="C3041" s="2"/>
      <c r="D3041" s="2"/>
      <c r="E3041" s="2"/>
      <c r="F3041" s="2"/>
      <c r="G3041" s="2"/>
      <c r="H3041" s="2"/>
      <c r="I3041" s="2"/>
      <c r="J3041" s="3"/>
      <c r="K3041" s="10" t="s">
        <v>10</v>
      </c>
    </row>
    <row r="3042" spans="2:11" ht="15.75" x14ac:dyDescent="0.25">
      <c r="B3042" s="2"/>
      <c r="C3042" s="13" t="s">
        <v>11</v>
      </c>
      <c r="D3042" s="2" t="s">
        <v>12</v>
      </c>
      <c r="E3042" s="2"/>
      <c r="F3042" s="2"/>
      <c r="G3042" s="2"/>
      <c r="H3042" s="2"/>
      <c r="I3042" s="14">
        <f>29166000-834000</f>
        <v>28332000</v>
      </c>
      <c r="J3042" s="15" t="s">
        <v>13</v>
      </c>
      <c r="K3042" s="3"/>
    </row>
    <row r="3043" spans="2:11" ht="15.75" x14ac:dyDescent="0.25">
      <c r="B3043" s="2"/>
      <c r="C3043" s="13" t="s">
        <v>14</v>
      </c>
      <c r="D3043" s="2" t="s">
        <v>145</v>
      </c>
      <c r="E3043" s="2"/>
      <c r="F3043" s="2"/>
      <c r="G3043" s="2"/>
      <c r="H3043" s="2"/>
      <c r="I3043" s="14">
        <f>324000-54000</f>
        <v>270000</v>
      </c>
      <c r="J3043" s="15" t="s">
        <v>13</v>
      </c>
      <c r="K3043" s="3"/>
    </row>
    <row r="3044" spans="2:11" ht="15.75" x14ac:dyDescent="0.25">
      <c r="B3044" s="2"/>
      <c r="C3044" s="13" t="s">
        <v>15</v>
      </c>
      <c r="D3044" s="2" t="s">
        <v>60</v>
      </c>
      <c r="E3044" s="2"/>
      <c r="F3044" s="2"/>
      <c r="G3044" s="2"/>
      <c r="H3044" s="2"/>
      <c r="I3044" s="14">
        <v>0</v>
      </c>
      <c r="J3044" s="15" t="s">
        <v>13</v>
      </c>
      <c r="K3044" s="3"/>
    </row>
    <row r="3045" spans="2:11" ht="15.75" x14ac:dyDescent="0.25">
      <c r="B3045" s="2"/>
      <c r="C3045" s="13" t="s">
        <v>17</v>
      </c>
      <c r="D3045" s="2" t="s">
        <v>144</v>
      </c>
      <c r="E3045" s="2"/>
      <c r="F3045" s="2"/>
      <c r="G3045" s="2"/>
      <c r="H3045" s="2"/>
      <c r="I3045" s="14">
        <v>0</v>
      </c>
      <c r="J3045" s="15" t="s">
        <v>13</v>
      </c>
      <c r="K3045" s="3"/>
    </row>
    <row r="3046" spans="2:11" ht="15.75" x14ac:dyDescent="0.25">
      <c r="B3046" s="2"/>
      <c r="C3046" s="13" t="s">
        <v>18</v>
      </c>
      <c r="D3046" s="2" t="s">
        <v>143</v>
      </c>
      <c r="E3046" s="2"/>
      <c r="F3046" s="2"/>
      <c r="G3046" s="2"/>
      <c r="H3046" s="2"/>
      <c r="I3046" s="14">
        <v>0</v>
      </c>
      <c r="J3046" s="15" t="s">
        <v>13</v>
      </c>
      <c r="K3046" s="3"/>
    </row>
    <row r="3047" spans="2:11" ht="15.75" x14ac:dyDescent="0.25">
      <c r="B3047" s="2"/>
      <c r="C3047" s="13" t="s">
        <v>19</v>
      </c>
      <c r="D3047" s="2" t="s">
        <v>142</v>
      </c>
      <c r="E3047" s="2"/>
      <c r="F3047" s="2"/>
      <c r="G3047" s="2"/>
      <c r="H3047" s="2"/>
      <c r="I3047" s="14">
        <v>0</v>
      </c>
      <c r="J3047" s="15" t="s">
        <v>13</v>
      </c>
      <c r="K3047" s="3"/>
    </row>
    <row r="3048" spans="2:11" ht="15.75" x14ac:dyDescent="0.25">
      <c r="B3048" s="2"/>
      <c r="C3048" s="13" t="s">
        <v>20</v>
      </c>
      <c r="D3048" s="2" t="s">
        <v>21</v>
      </c>
      <c r="E3048" s="2"/>
      <c r="F3048" s="2"/>
      <c r="G3048" s="14">
        <f>SUM(I3042:I3044)</f>
        <v>28602000</v>
      </c>
      <c r="H3048" s="2" t="s">
        <v>22</v>
      </c>
      <c r="I3048" s="11">
        <v>715050</v>
      </c>
      <c r="J3048" s="15" t="s">
        <v>13</v>
      </c>
      <c r="K3048" s="3"/>
    </row>
    <row r="3049" spans="2:11" ht="15.75" x14ac:dyDescent="0.25">
      <c r="B3049" s="2"/>
      <c r="C3049" s="13" t="s">
        <v>23</v>
      </c>
      <c r="D3049" s="2" t="s">
        <v>24</v>
      </c>
      <c r="E3049" s="2"/>
      <c r="F3049" s="2"/>
      <c r="G3049" s="14"/>
      <c r="H3049" s="2"/>
      <c r="I3049" s="11">
        <v>150730</v>
      </c>
      <c r="J3049" s="15" t="s">
        <v>13</v>
      </c>
    </row>
    <row r="3050" spans="2:11" ht="15.75" x14ac:dyDescent="0.25">
      <c r="B3050" s="2"/>
      <c r="C3050" s="13" t="s">
        <v>25</v>
      </c>
      <c r="D3050" s="2" t="s">
        <v>41</v>
      </c>
      <c r="E3050" s="2"/>
      <c r="F3050" s="2"/>
      <c r="G3050" s="14"/>
      <c r="H3050" s="2"/>
      <c r="I3050" s="11">
        <v>0</v>
      </c>
      <c r="J3050" s="15" t="s">
        <v>13</v>
      </c>
      <c r="K3050" s="3"/>
    </row>
    <row r="3051" spans="2:11" ht="15.75" x14ac:dyDescent="0.25">
      <c r="B3051" s="2"/>
      <c r="C3051" s="13" t="s">
        <v>26</v>
      </c>
      <c r="D3051" s="2" t="s">
        <v>27</v>
      </c>
      <c r="E3051" s="2"/>
      <c r="F3051" s="2"/>
      <c r="G3051" s="14"/>
      <c r="H3051" s="2"/>
      <c r="I3051" s="11">
        <v>0</v>
      </c>
      <c r="J3051" s="15" t="s">
        <v>13</v>
      </c>
      <c r="K3051" s="3"/>
    </row>
    <row r="3052" spans="2:11" ht="15.75" x14ac:dyDescent="0.25">
      <c r="B3052" s="2"/>
      <c r="C3052" s="13" t="s">
        <v>28</v>
      </c>
      <c r="D3052" s="2" t="s">
        <v>29</v>
      </c>
      <c r="E3052" s="2"/>
      <c r="F3052" s="2"/>
      <c r="G3052" s="14"/>
      <c r="H3052" s="2"/>
      <c r="I3052" s="11">
        <v>100000</v>
      </c>
      <c r="J3052" s="15" t="s">
        <v>13</v>
      </c>
      <c r="K3052" s="3"/>
    </row>
    <row r="3053" spans="2:11" ht="15.75" x14ac:dyDescent="0.25">
      <c r="B3053" s="2"/>
      <c r="C3053" s="13" t="s">
        <v>30</v>
      </c>
      <c r="D3053" s="2" t="s">
        <v>31</v>
      </c>
      <c r="E3053" s="2"/>
      <c r="F3053" s="2"/>
      <c r="G3053" s="14"/>
      <c r="H3053" s="2"/>
      <c r="I3053" s="11">
        <v>200000</v>
      </c>
      <c r="J3053" s="15" t="s">
        <v>13</v>
      </c>
      <c r="K3053" s="3"/>
    </row>
    <row r="3054" spans="2:11" ht="15.75" x14ac:dyDescent="0.25">
      <c r="B3054" s="2"/>
      <c r="C3054" s="13" t="s">
        <v>32</v>
      </c>
      <c r="D3054" s="2" t="s">
        <v>33</v>
      </c>
      <c r="E3054" s="2"/>
      <c r="F3054" s="2"/>
      <c r="G3054" s="2"/>
      <c r="H3054" s="2"/>
      <c r="I3054" s="16">
        <f>SUM(I3042:I3053)</f>
        <v>29767780</v>
      </c>
      <c r="J3054" s="15" t="s">
        <v>13</v>
      </c>
      <c r="K3054" s="3"/>
    </row>
    <row r="3055" spans="2:11" ht="15.75" x14ac:dyDescent="0.25">
      <c r="B3055" s="2"/>
      <c r="C3055" s="13" t="s">
        <v>34</v>
      </c>
      <c r="D3055" s="2" t="s">
        <v>35</v>
      </c>
      <c r="E3055" s="2"/>
      <c r="F3055" s="2"/>
      <c r="G3055" s="2"/>
      <c r="H3055" s="2"/>
      <c r="I3055" s="17">
        <f>+B3039-I3054</f>
        <v>10232220</v>
      </c>
      <c r="J3055" s="15" t="s">
        <v>13</v>
      </c>
      <c r="K3055" s="3"/>
    </row>
    <row r="3056" spans="2:11" ht="15.75" x14ac:dyDescent="0.25">
      <c r="B3056" s="2"/>
      <c r="C3056" s="2"/>
      <c r="D3056" s="2" t="s">
        <v>61</v>
      </c>
      <c r="E3056" s="2"/>
      <c r="F3056" s="2"/>
      <c r="G3056" s="2"/>
      <c r="H3056" s="2"/>
      <c r="I3056" s="5"/>
      <c r="J3056" s="3"/>
      <c r="K3056" s="3"/>
    </row>
    <row r="3057" spans="2:11" ht="15.75" x14ac:dyDescent="0.25">
      <c r="B3057" s="2"/>
      <c r="C3057" s="2"/>
      <c r="D3057" s="2" t="s">
        <v>380</v>
      </c>
      <c r="E3057" s="2"/>
      <c r="F3057" s="2"/>
      <c r="G3057" s="2"/>
      <c r="H3057" s="2"/>
      <c r="I3057" s="2"/>
      <c r="J3057" s="3"/>
      <c r="K3057" s="3"/>
    </row>
    <row r="3058" spans="2:11" ht="15.75" x14ac:dyDescent="0.25">
      <c r="B3058" s="2"/>
      <c r="C3058" s="2"/>
      <c r="D3058" s="2"/>
      <c r="E3058" s="2"/>
      <c r="F3058" s="2"/>
      <c r="G3058" s="2"/>
      <c r="H3058" s="2"/>
      <c r="I3058" s="2"/>
      <c r="J3058" s="3"/>
      <c r="K3058" s="3"/>
    </row>
    <row r="3059" spans="2:11" ht="15.75" x14ac:dyDescent="0.25">
      <c r="B3059" s="2" t="s">
        <v>36</v>
      </c>
      <c r="C3059" s="2"/>
      <c r="D3059" s="2"/>
      <c r="E3059" s="2"/>
      <c r="F3059" s="2"/>
      <c r="G3059" s="2"/>
      <c r="H3059" s="2"/>
      <c r="I3059" s="2"/>
      <c r="J3059" s="3"/>
      <c r="K3059" s="3"/>
    </row>
    <row r="3060" spans="2:11" ht="15.75" x14ac:dyDescent="0.25">
      <c r="B3060" s="2" t="s">
        <v>37</v>
      </c>
      <c r="C3060" s="2"/>
      <c r="D3060" s="2"/>
      <c r="E3060" s="2"/>
      <c r="F3060" s="2"/>
      <c r="G3060" s="2"/>
      <c r="H3060" s="2"/>
      <c r="I3060" s="2"/>
      <c r="J3060" s="3"/>
      <c r="K3060" s="3"/>
    </row>
    <row r="3061" spans="2:11" ht="15.75" x14ac:dyDescent="0.25">
      <c r="B3061" s="2"/>
      <c r="C3061" s="2"/>
      <c r="D3061" s="2"/>
      <c r="E3061" s="2"/>
      <c r="F3061" s="2"/>
      <c r="G3061" s="2"/>
      <c r="H3061" s="2"/>
      <c r="I3061" s="2"/>
      <c r="J3061" s="3"/>
      <c r="K3061" s="3"/>
    </row>
    <row r="3062" spans="2:11" ht="15.75" x14ac:dyDescent="0.25">
      <c r="B3062" s="2" t="s">
        <v>383</v>
      </c>
      <c r="C3062" s="2"/>
      <c r="D3062" s="2"/>
      <c r="E3062" s="2"/>
      <c r="F3062" s="2"/>
      <c r="G3062" s="2"/>
      <c r="H3062" s="2"/>
      <c r="I3062" s="2"/>
      <c r="J3062" s="3"/>
      <c r="K3062" s="3"/>
    </row>
    <row r="3063" spans="2:11" ht="15.75" x14ac:dyDescent="0.25">
      <c r="B3063" s="4" t="s">
        <v>384</v>
      </c>
      <c r="C3063" s="2"/>
      <c r="D3063" s="2"/>
      <c r="E3063" s="2"/>
      <c r="F3063" s="2"/>
      <c r="G3063" s="2"/>
      <c r="H3063" s="2"/>
      <c r="I3063" s="2"/>
      <c r="J3063" s="3"/>
      <c r="K3063" s="3"/>
    </row>
    <row r="3064" spans="2:11" ht="15.75" x14ac:dyDescent="0.25">
      <c r="B3064" s="4" t="s">
        <v>436</v>
      </c>
      <c r="C3064" s="2"/>
      <c r="D3064" s="2"/>
      <c r="E3064" s="2"/>
      <c r="F3064" s="2"/>
      <c r="G3064" s="2"/>
      <c r="H3064" s="2"/>
      <c r="I3064" s="2"/>
      <c r="J3064" s="3"/>
      <c r="K3064" s="3"/>
    </row>
    <row r="3065" spans="2:11" ht="15.75" x14ac:dyDescent="0.25">
      <c r="B3065" s="4" t="s">
        <v>49</v>
      </c>
      <c r="C3065" s="2"/>
      <c r="D3065" s="2"/>
      <c r="E3065" s="2"/>
      <c r="F3065" s="2"/>
      <c r="G3065" s="2"/>
      <c r="H3065" s="2"/>
      <c r="I3065" s="2"/>
      <c r="J3065" s="3"/>
      <c r="K3065" s="3"/>
    </row>
    <row r="3066" spans="2:11" ht="15.75" x14ac:dyDescent="0.25">
      <c r="B3066" s="2"/>
      <c r="C3066" s="2"/>
      <c r="D3066" s="2"/>
      <c r="E3066" s="2"/>
      <c r="F3066" s="2"/>
      <c r="G3066" s="2"/>
      <c r="H3066" s="2"/>
      <c r="I3066" s="2"/>
      <c r="J3066" s="3"/>
      <c r="K3066" s="3"/>
    </row>
    <row r="3067" spans="2:11" ht="15.75" x14ac:dyDescent="0.25">
      <c r="B3067" s="2"/>
      <c r="C3067" s="2"/>
      <c r="D3067" s="2"/>
      <c r="E3067" s="2"/>
      <c r="F3067" s="2"/>
      <c r="G3067" s="2"/>
      <c r="H3067" s="2"/>
      <c r="J3067" s="3"/>
      <c r="K3067" s="3"/>
    </row>
    <row r="3068" spans="2:11" ht="15.75" x14ac:dyDescent="0.25">
      <c r="B3068" s="2"/>
      <c r="C3068" s="2"/>
      <c r="D3068" s="2"/>
      <c r="E3068" s="2"/>
      <c r="F3068" s="2"/>
      <c r="G3068" s="2"/>
      <c r="H3068" s="2"/>
      <c r="I3068" s="2"/>
      <c r="J3068" s="3"/>
      <c r="K3068" s="3"/>
    </row>
    <row r="3069" spans="2:11" ht="15.75" x14ac:dyDescent="0.25">
      <c r="B3069" s="2"/>
      <c r="C3069" s="2"/>
      <c r="D3069" s="2"/>
      <c r="E3069" s="2"/>
      <c r="F3069" s="2"/>
      <c r="G3069" s="2"/>
      <c r="H3069" s="2"/>
      <c r="I3069" s="2"/>
      <c r="J3069" s="3"/>
      <c r="K3069" s="3"/>
    </row>
    <row r="3070" spans="2:11" ht="15.75" x14ac:dyDescent="0.25">
      <c r="B3070" s="2"/>
      <c r="C3070" s="2"/>
      <c r="D3070" s="2"/>
      <c r="E3070" s="2"/>
      <c r="F3070" s="2"/>
      <c r="G3070" s="2"/>
      <c r="H3070" s="2" t="s">
        <v>381</v>
      </c>
      <c r="I3070" s="2"/>
      <c r="J3070" s="3"/>
      <c r="K3070" s="3"/>
    </row>
    <row r="3071" spans="2:11" ht="15.75" x14ac:dyDescent="0.25">
      <c r="B3071" s="2"/>
      <c r="C3071" s="2"/>
      <c r="D3071" s="2"/>
      <c r="E3071" s="2"/>
      <c r="F3071" s="2"/>
      <c r="G3071" s="2"/>
      <c r="H3071" s="2"/>
      <c r="I3071" s="2"/>
      <c r="J3071" s="3"/>
      <c r="K3071" s="3"/>
    </row>
    <row r="3072" spans="2:11" ht="15.75" x14ac:dyDescent="0.25">
      <c r="B3072" s="2"/>
      <c r="C3072" s="2"/>
      <c r="D3072" s="2"/>
      <c r="E3072" s="2"/>
      <c r="F3072" s="2"/>
      <c r="G3072" s="2"/>
      <c r="H3072" s="2"/>
      <c r="I3072" s="2"/>
      <c r="J3072" s="3"/>
      <c r="K3072" s="3"/>
    </row>
    <row r="3073" spans="2:12" ht="15.75" x14ac:dyDescent="0.25">
      <c r="B3073" s="2"/>
      <c r="C3073" s="2"/>
      <c r="D3073" s="2"/>
      <c r="E3073" s="2"/>
      <c r="F3073" s="2"/>
      <c r="G3073" s="2"/>
      <c r="H3073" s="2"/>
      <c r="I3073" s="2"/>
      <c r="J3073" s="3"/>
      <c r="K3073" s="3"/>
    </row>
    <row r="3074" spans="2:12" ht="15.75" x14ac:dyDescent="0.25">
      <c r="B3074" s="2"/>
      <c r="C3074" s="2"/>
      <c r="D3074" s="2"/>
      <c r="E3074" s="2"/>
      <c r="F3074" s="2"/>
      <c r="G3074" s="2"/>
      <c r="H3074" s="18" t="s">
        <v>38</v>
      </c>
      <c r="I3074" s="2"/>
      <c r="J3074" s="3"/>
      <c r="K3074" s="3"/>
    </row>
    <row r="3075" spans="2:12" ht="15.75" x14ac:dyDescent="0.25">
      <c r="B3075" s="2"/>
      <c r="C3075" s="2"/>
      <c r="D3075" s="2"/>
      <c r="E3075" s="2"/>
      <c r="F3075" s="2"/>
      <c r="G3075" s="2"/>
      <c r="H3075" s="18">
        <v>6000</v>
      </c>
      <c r="I3075" s="2"/>
      <c r="J3075" s="3"/>
      <c r="K3075" s="3"/>
    </row>
    <row r="3076" spans="2:12" ht="15.75" x14ac:dyDescent="0.25">
      <c r="B3076" s="2"/>
      <c r="C3076" s="2"/>
      <c r="D3076" s="2"/>
      <c r="E3076" s="2"/>
      <c r="F3076" s="2"/>
      <c r="G3076" s="2"/>
      <c r="H3076" s="18"/>
      <c r="I3076" s="2"/>
      <c r="J3076" s="3"/>
      <c r="K3076" s="3"/>
    </row>
    <row r="3077" spans="2:12" ht="15.75" x14ac:dyDescent="0.25">
      <c r="B3077" s="2"/>
      <c r="C3077" s="2"/>
      <c r="D3077" s="2"/>
      <c r="E3077" s="2"/>
      <c r="F3077" s="2"/>
      <c r="G3077" s="2"/>
      <c r="H3077" s="2"/>
      <c r="I3077" s="2"/>
      <c r="J3077" s="3"/>
      <c r="K3077" s="3"/>
    </row>
    <row r="3078" spans="2:12" ht="15.75" x14ac:dyDescent="0.25">
      <c r="B3078" s="2"/>
      <c r="C3078" s="2"/>
      <c r="D3078" s="2"/>
      <c r="E3078" s="2"/>
      <c r="F3078" s="2"/>
      <c r="G3078" s="2"/>
      <c r="H3078" s="25" t="s">
        <v>377</v>
      </c>
      <c r="I3078" s="2"/>
      <c r="J3078" s="3"/>
      <c r="K3078" s="3"/>
    </row>
    <row r="3079" spans="2:12" ht="15.75" x14ac:dyDescent="0.25">
      <c r="B3079" s="2"/>
      <c r="C3079" s="2"/>
      <c r="D3079" s="2"/>
      <c r="E3079" s="2"/>
      <c r="F3079" s="2"/>
      <c r="G3079" s="2"/>
      <c r="H3079" s="19" t="s">
        <v>39</v>
      </c>
      <c r="I3079" s="2"/>
      <c r="J3079" s="3"/>
      <c r="K3079" s="3"/>
    </row>
    <row r="3080" spans="2:12" ht="15.75" x14ac:dyDescent="0.25">
      <c r="B3080" s="2"/>
      <c r="C3080" s="2"/>
      <c r="D3080" s="2"/>
      <c r="E3080" s="2"/>
      <c r="F3080" s="2"/>
      <c r="G3080" s="2"/>
      <c r="H3080" s="19"/>
      <c r="I3080" s="2"/>
      <c r="J3080" s="3"/>
      <c r="K3080" s="3"/>
    </row>
    <row r="3081" spans="2:12" ht="15.75" x14ac:dyDescent="0.25">
      <c r="B3081" s="2"/>
      <c r="C3081" s="2"/>
      <c r="D3081" s="2"/>
      <c r="E3081" s="2"/>
      <c r="F3081" s="2"/>
      <c r="G3081" s="2"/>
      <c r="H3081" s="19"/>
      <c r="I3081" s="2"/>
      <c r="J3081" s="3"/>
      <c r="K3081" s="3"/>
    </row>
    <row r="3082" spans="2:12" ht="15.75" x14ac:dyDescent="0.25">
      <c r="B3082" s="19"/>
      <c r="C3082" s="2"/>
      <c r="D3082" s="2"/>
      <c r="E3082" s="2"/>
      <c r="F3082" s="2"/>
      <c r="G3082" s="2"/>
      <c r="H3082" s="2"/>
      <c r="I3082" s="2"/>
      <c r="J3082" s="3"/>
      <c r="K3082" s="3"/>
    </row>
    <row r="3083" spans="2:12" ht="15.75" x14ac:dyDescent="0.25">
      <c r="B3083" s="20" t="s">
        <v>40</v>
      </c>
      <c r="C3083" s="2"/>
      <c r="D3083" s="2"/>
      <c r="E3083" s="2"/>
      <c r="F3083" s="2"/>
      <c r="G3083" s="2"/>
      <c r="H3083" s="2"/>
      <c r="I3083" s="2"/>
      <c r="J3083" s="3"/>
      <c r="K3083" s="3"/>
    </row>
    <row r="3084" spans="2:12" ht="15.75" x14ac:dyDescent="0.25">
      <c r="B3084" s="2" t="s">
        <v>307</v>
      </c>
      <c r="C3084" s="3"/>
      <c r="D3084" s="3"/>
      <c r="E3084" s="3"/>
      <c r="F3084" s="3"/>
      <c r="G3084" s="3"/>
      <c r="H3084" s="3"/>
      <c r="I3084" s="3"/>
      <c r="J3084" s="3"/>
      <c r="K3084" s="3"/>
    </row>
    <row r="3086" spans="2:12" ht="19.5" x14ac:dyDescent="0.3">
      <c r="B3086" s="60" t="s">
        <v>0</v>
      </c>
      <c r="C3086" s="60"/>
      <c r="D3086" s="60"/>
      <c r="E3086" s="60"/>
      <c r="F3086" s="60"/>
      <c r="G3086" s="60"/>
      <c r="H3086" s="60"/>
      <c r="I3086" s="60"/>
      <c r="J3086" s="3"/>
      <c r="K3086" s="3"/>
    </row>
    <row r="3087" spans="2:12" ht="15.75" x14ac:dyDescent="0.25">
      <c r="B3087" s="12"/>
      <c r="C3087" s="12"/>
      <c r="D3087" s="12"/>
      <c r="E3087" s="12"/>
      <c r="F3087" s="12"/>
      <c r="G3087" s="12"/>
      <c r="H3087" s="12"/>
      <c r="I3087" s="12"/>
      <c r="J3087" s="3"/>
      <c r="K3087" s="3"/>
    </row>
    <row r="3088" spans="2:12" ht="15.75" x14ac:dyDescent="0.25">
      <c r="B3088" s="2"/>
      <c r="C3088" s="2"/>
      <c r="D3088" s="2"/>
      <c r="E3088" s="2"/>
      <c r="F3088" s="2"/>
      <c r="G3088" s="2"/>
      <c r="H3088" s="2"/>
      <c r="I3088" s="2"/>
      <c r="J3088" s="3"/>
      <c r="K3088" s="3"/>
      <c r="L3088" s="58" t="s">
        <v>393</v>
      </c>
    </row>
    <row r="3089" spans="2:12" ht="15.75" x14ac:dyDescent="0.25">
      <c r="B3089" s="2"/>
      <c r="C3089" s="2"/>
      <c r="D3089" s="2"/>
      <c r="E3089" s="2"/>
      <c r="F3089" s="2"/>
      <c r="G3089" s="2"/>
      <c r="H3089" s="2"/>
      <c r="I3089" s="2"/>
      <c r="J3089" s="3"/>
      <c r="K3089" s="3"/>
      <c r="L3089" t="s">
        <v>412</v>
      </c>
    </row>
    <row r="3090" spans="2:12" ht="15.75" x14ac:dyDescent="0.25">
      <c r="B3090" s="2" t="s">
        <v>1</v>
      </c>
      <c r="C3090" s="2"/>
      <c r="D3090" s="2"/>
      <c r="E3090" s="2"/>
      <c r="F3090" s="2"/>
      <c r="G3090" s="2"/>
      <c r="H3090" s="2"/>
      <c r="I3090" s="2"/>
      <c r="J3090" s="3"/>
      <c r="K3090" s="3"/>
    </row>
    <row r="3091" spans="2:12" ht="15.75" x14ac:dyDescent="0.25">
      <c r="B3091" s="2"/>
      <c r="C3091" s="2"/>
      <c r="D3091" s="2"/>
      <c r="E3091" s="2"/>
      <c r="F3091" s="2"/>
      <c r="G3091" s="2"/>
      <c r="H3091" s="2"/>
      <c r="I3091" s="2"/>
      <c r="J3091" s="3"/>
      <c r="K3091" s="3"/>
    </row>
    <row r="3092" spans="2:12" ht="15.75" x14ac:dyDescent="0.25">
      <c r="B3092" s="2"/>
      <c r="C3092" s="2"/>
      <c r="D3092" s="2"/>
      <c r="E3092" s="2"/>
      <c r="F3092" s="2"/>
      <c r="G3092" s="2"/>
      <c r="H3092" s="2"/>
      <c r="I3092" s="2"/>
      <c r="J3092" s="3"/>
      <c r="K3092" s="3"/>
    </row>
    <row r="3093" spans="2:12" ht="15.75" x14ac:dyDescent="0.25">
      <c r="B3093" s="2"/>
      <c r="C3093" s="2" t="s">
        <v>2</v>
      </c>
      <c r="D3093" s="2" t="s">
        <v>3</v>
      </c>
      <c r="E3093" s="24" t="s">
        <v>385</v>
      </c>
      <c r="G3093" s="2"/>
      <c r="H3093" s="2"/>
      <c r="I3093" s="2"/>
      <c r="J3093" s="3"/>
      <c r="K3093" s="3"/>
    </row>
    <row r="3094" spans="2:12" ht="15.75" x14ac:dyDescent="0.25">
      <c r="B3094" s="2"/>
      <c r="C3094" s="2" t="s">
        <v>4</v>
      </c>
      <c r="D3094" s="2" t="s">
        <v>3</v>
      </c>
      <c r="E3094" s="1" t="s">
        <v>386</v>
      </c>
      <c r="F3094" s="5"/>
      <c r="G3094" s="2"/>
      <c r="H3094" s="2"/>
      <c r="I3094" s="2"/>
      <c r="J3094" s="3"/>
      <c r="K3094" s="3"/>
    </row>
    <row r="3095" spans="2:12" ht="15.75" x14ac:dyDescent="0.25">
      <c r="B3095" s="2"/>
      <c r="C3095" s="22" t="s">
        <v>42</v>
      </c>
      <c r="D3095" s="22" t="s">
        <v>3</v>
      </c>
      <c r="E3095" s="23" t="s">
        <v>387</v>
      </c>
      <c r="F3095" s="21"/>
      <c r="G3095" s="2"/>
      <c r="H3095" s="2"/>
      <c r="I3095" s="2"/>
      <c r="J3095" s="3"/>
      <c r="K3095" s="3"/>
    </row>
    <row r="3096" spans="2:12" ht="15.75" x14ac:dyDescent="0.25">
      <c r="B3096" s="2"/>
      <c r="C3096" s="2"/>
      <c r="D3096" s="2"/>
      <c r="E3096" s="1"/>
      <c r="F3096" s="2"/>
      <c r="G3096" s="2"/>
      <c r="H3096" s="2"/>
      <c r="I3096" s="2"/>
      <c r="J3096" s="3"/>
      <c r="K3096" s="3"/>
    </row>
    <row r="3097" spans="2:12" ht="15.75" x14ac:dyDescent="0.25">
      <c r="B3097" s="6" t="s">
        <v>5</v>
      </c>
      <c r="C3097" s="6"/>
      <c r="D3097" s="6"/>
      <c r="E3097" s="6"/>
      <c r="F3097" s="6"/>
      <c r="G3097" s="6"/>
      <c r="H3097" s="6"/>
      <c r="I3097" s="6"/>
      <c r="J3097" s="3"/>
      <c r="K3097" s="3"/>
    </row>
    <row r="3098" spans="2:12" ht="15.75" x14ac:dyDescent="0.25">
      <c r="B3098" s="7">
        <f>76000000</f>
        <v>76000000</v>
      </c>
      <c r="C3098" s="2" t="s">
        <v>395</v>
      </c>
      <c r="D3098" s="2"/>
      <c r="E3098" s="2"/>
      <c r="F3098" s="8"/>
      <c r="G3098" s="4"/>
      <c r="H3098" s="2"/>
      <c r="I3098" s="2"/>
      <c r="J3098" s="3"/>
      <c r="K3098" s="3"/>
    </row>
    <row r="3099" spans="2:12" ht="15.75" x14ac:dyDescent="0.25">
      <c r="B3099" s="2" t="s">
        <v>105</v>
      </c>
      <c r="C3099" s="2"/>
      <c r="D3099" s="2"/>
      <c r="E3099" s="2"/>
      <c r="F3099" s="26"/>
      <c r="G3099" s="6"/>
      <c r="H3099" s="6"/>
      <c r="I3099" s="6"/>
      <c r="J3099" s="3"/>
      <c r="K3099" s="3"/>
    </row>
    <row r="3100" spans="2:12" ht="15.75" x14ac:dyDescent="0.25">
      <c r="B3100" s="2"/>
      <c r="C3100" s="2"/>
      <c r="D3100" s="2"/>
      <c r="E3100" s="2"/>
      <c r="F3100" s="2"/>
      <c r="G3100" s="2"/>
      <c r="H3100" s="2"/>
      <c r="I3100" s="2"/>
      <c r="J3100" s="3"/>
      <c r="K3100" s="10" t="s">
        <v>10</v>
      </c>
    </row>
    <row r="3101" spans="2:12" ht="15.75" x14ac:dyDescent="0.25">
      <c r="B3101" s="2"/>
      <c r="C3101" s="13" t="s">
        <v>11</v>
      </c>
      <c r="D3101" s="2" t="s">
        <v>12</v>
      </c>
      <c r="E3101" s="2"/>
      <c r="F3101" s="2"/>
      <c r="G3101" s="2"/>
      <c r="H3101" s="2"/>
      <c r="I3101" s="14">
        <v>0</v>
      </c>
      <c r="J3101" s="15" t="s">
        <v>13</v>
      </c>
      <c r="K3101" s="3"/>
    </row>
    <row r="3102" spans="2:12" ht="15.75" x14ac:dyDescent="0.25">
      <c r="B3102" s="2"/>
      <c r="C3102" s="13" t="s">
        <v>14</v>
      </c>
      <c r="D3102" s="2" t="s">
        <v>145</v>
      </c>
      <c r="E3102" s="2"/>
      <c r="F3102" s="2"/>
      <c r="G3102" s="2"/>
      <c r="H3102" s="2"/>
      <c r="I3102" s="14">
        <v>0</v>
      </c>
      <c r="J3102" s="15" t="s">
        <v>13</v>
      </c>
      <c r="K3102" s="3"/>
    </row>
    <row r="3103" spans="2:12" ht="15.75" x14ac:dyDescent="0.25">
      <c r="B3103" s="2"/>
      <c r="C3103" s="13" t="s">
        <v>15</v>
      </c>
      <c r="D3103" s="2" t="s">
        <v>16</v>
      </c>
      <c r="E3103" s="2"/>
      <c r="F3103" s="2"/>
      <c r="G3103" s="2"/>
      <c r="H3103" s="2"/>
      <c r="I3103" s="14">
        <v>0</v>
      </c>
      <c r="J3103" s="15" t="s">
        <v>13</v>
      </c>
      <c r="K3103" s="3"/>
    </row>
    <row r="3104" spans="2:12" ht="15.75" x14ac:dyDescent="0.25">
      <c r="B3104" s="2"/>
      <c r="C3104" s="13" t="s">
        <v>17</v>
      </c>
      <c r="D3104" s="2" t="s">
        <v>144</v>
      </c>
      <c r="E3104" s="2"/>
      <c r="F3104" s="2"/>
      <c r="G3104" s="2"/>
      <c r="H3104" s="2"/>
      <c r="I3104" s="14">
        <v>0</v>
      </c>
      <c r="J3104" s="15" t="s">
        <v>13</v>
      </c>
      <c r="K3104" s="3"/>
    </row>
    <row r="3105" spans="2:11" ht="15.75" x14ac:dyDescent="0.25">
      <c r="B3105" s="2"/>
      <c r="C3105" s="13" t="s">
        <v>18</v>
      </c>
      <c r="D3105" s="2" t="s">
        <v>143</v>
      </c>
      <c r="E3105" s="2"/>
      <c r="F3105" s="2"/>
      <c r="G3105" s="2"/>
      <c r="H3105" s="2"/>
      <c r="I3105" s="14">
        <v>0</v>
      </c>
      <c r="J3105" s="15" t="s">
        <v>13</v>
      </c>
      <c r="K3105" s="3"/>
    </row>
    <row r="3106" spans="2:11" ht="15.75" x14ac:dyDescent="0.25">
      <c r="B3106" s="2"/>
      <c r="C3106" s="13" t="s">
        <v>19</v>
      </c>
      <c r="D3106" s="2" t="s">
        <v>142</v>
      </c>
      <c r="E3106" s="2"/>
      <c r="F3106" s="2"/>
      <c r="G3106" s="2"/>
      <c r="H3106" s="2"/>
      <c r="I3106" s="14">
        <v>0</v>
      </c>
      <c r="J3106" s="15" t="s">
        <v>13</v>
      </c>
      <c r="K3106" s="3"/>
    </row>
    <row r="3107" spans="2:11" ht="15.75" x14ac:dyDescent="0.25">
      <c r="B3107" s="2"/>
      <c r="C3107" s="13" t="s">
        <v>20</v>
      </c>
      <c r="D3107" s="2" t="s">
        <v>21</v>
      </c>
      <c r="E3107" s="2"/>
      <c r="F3107" s="2"/>
      <c r="G3107" s="14">
        <f>SUM(I3101:I3103)</f>
        <v>0</v>
      </c>
      <c r="H3107" s="2" t="s">
        <v>22</v>
      </c>
      <c r="I3107" s="11">
        <v>0</v>
      </c>
      <c r="J3107" s="15" t="s">
        <v>13</v>
      </c>
      <c r="K3107" s="3"/>
    </row>
    <row r="3108" spans="2:11" ht="15.75" x14ac:dyDescent="0.25">
      <c r="B3108" s="2"/>
      <c r="C3108" s="13" t="s">
        <v>23</v>
      </c>
      <c r="D3108" s="2" t="s">
        <v>24</v>
      </c>
      <c r="E3108" s="2"/>
      <c r="F3108" s="2"/>
      <c r="G3108" s="14"/>
      <c r="H3108" s="2"/>
      <c r="I3108" s="11">
        <v>0</v>
      </c>
      <c r="J3108" s="15" t="s">
        <v>13</v>
      </c>
    </row>
    <row r="3109" spans="2:11" ht="15.75" x14ac:dyDescent="0.25">
      <c r="B3109" s="2"/>
      <c r="C3109" s="13" t="s">
        <v>25</v>
      </c>
      <c r="D3109" s="2" t="s">
        <v>41</v>
      </c>
      <c r="E3109" s="2"/>
      <c r="F3109" s="2"/>
      <c r="G3109" s="14"/>
      <c r="H3109" s="2"/>
      <c r="I3109" s="11">
        <v>0</v>
      </c>
      <c r="J3109" s="15" t="s">
        <v>13</v>
      </c>
      <c r="K3109" s="3"/>
    </row>
    <row r="3110" spans="2:11" ht="15.75" x14ac:dyDescent="0.25">
      <c r="B3110" s="2"/>
      <c r="C3110" s="13" t="s">
        <v>26</v>
      </c>
      <c r="D3110" s="2" t="s">
        <v>27</v>
      </c>
      <c r="E3110" s="2"/>
      <c r="F3110" s="2"/>
      <c r="G3110" s="14"/>
      <c r="H3110" s="2"/>
      <c r="I3110" s="11">
        <v>0</v>
      </c>
      <c r="J3110" s="15" t="s">
        <v>13</v>
      </c>
      <c r="K3110" s="3"/>
    </row>
    <row r="3111" spans="2:11" ht="15.75" x14ac:dyDescent="0.25">
      <c r="B3111" s="2"/>
      <c r="C3111" s="13" t="s">
        <v>28</v>
      </c>
      <c r="D3111" s="2" t="s">
        <v>29</v>
      </c>
      <c r="E3111" s="2"/>
      <c r="F3111" s="2"/>
      <c r="G3111" s="14"/>
      <c r="H3111" s="2"/>
      <c r="I3111" s="11">
        <v>760000</v>
      </c>
      <c r="J3111" s="15" t="s">
        <v>13</v>
      </c>
      <c r="K3111" s="3"/>
    </row>
    <row r="3112" spans="2:11" ht="15.75" x14ac:dyDescent="0.25">
      <c r="B3112" s="2"/>
      <c r="C3112" s="13" t="s">
        <v>30</v>
      </c>
      <c r="D3112" s="2" t="s">
        <v>31</v>
      </c>
      <c r="E3112" s="2"/>
      <c r="F3112" s="2"/>
      <c r="G3112" s="14"/>
      <c r="H3112" s="2"/>
      <c r="I3112" s="11">
        <v>200000</v>
      </c>
      <c r="J3112" s="15" t="s">
        <v>13</v>
      </c>
      <c r="K3112" s="3"/>
    </row>
    <row r="3113" spans="2:11" ht="15.75" x14ac:dyDescent="0.25">
      <c r="B3113" s="2"/>
      <c r="C3113" s="13" t="s">
        <v>32</v>
      </c>
      <c r="D3113" s="2" t="s">
        <v>33</v>
      </c>
      <c r="E3113" s="2"/>
      <c r="F3113" s="2"/>
      <c r="G3113" s="2"/>
      <c r="H3113" s="2"/>
      <c r="I3113" s="16">
        <f>SUM(I3101:I3112)</f>
        <v>960000</v>
      </c>
      <c r="J3113" s="15" t="s">
        <v>13</v>
      </c>
      <c r="K3113" s="3"/>
    </row>
    <row r="3114" spans="2:11" ht="15.75" x14ac:dyDescent="0.25">
      <c r="B3114" s="2"/>
      <c r="C3114" s="13" t="s">
        <v>34</v>
      </c>
      <c r="D3114" s="2" t="s">
        <v>35</v>
      </c>
      <c r="E3114" s="2"/>
      <c r="F3114" s="2"/>
      <c r="G3114" s="2"/>
      <c r="H3114" s="2"/>
      <c r="I3114" s="17">
        <f>+B3098-I3113</f>
        <v>75040000</v>
      </c>
      <c r="J3114" s="15" t="s">
        <v>13</v>
      </c>
      <c r="K3114" s="3"/>
    </row>
    <row r="3115" spans="2:11" ht="15.75" x14ac:dyDescent="0.25">
      <c r="B3115" s="2"/>
      <c r="C3115" s="2"/>
      <c r="D3115" s="2" t="s">
        <v>388</v>
      </c>
      <c r="E3115" s="2"/>
      <c r="F3115" s="2"/>
      <c r="G3115" s="2"/>
      <c r="H3115" s="2"/>
      <c r="I3115" s="5"/>
      <c r="J3115" s="3"/>
      <c r="K3115" s="3"/>
    </row>
    <row r="3116" spans="2:11" ht="15.75" x14ac:dyDescent="0.25">
      <c r="B3116" s="2"/>
      <c r="C3116" s="2"/>
      <c r="D3116" s="2" t="s">
        <v>389</v>
      </c>
      <c r="E3116" s="2"/>
      <c r="F3116" s="2"/>
      <c r="G3116" s="2"/>
      <c r="H3116" s="2"/>
      <c r="I3116" s="2"/>
      <c r="J3116" s="3"/>
      <c r="K3116" s="3"/>
    </row>
    <row r="3117" spans="2:11" ht="15.75" x14ac:dyDescent="0.25">
      <c r="B3117" s="2"/>
      <c r="C3117" s="2"/>
      <c r="D3117" s="2"/>
      <c r="E3117" s="2"/>
      <c r="F3117" s="2"/>
      <c r="G3117" s="2"/>
      <c r="H3117" s="2"/>
      <c r="I3117" s="2"/>
      <c r="J3117" s="3"/>
      <c r="K3117" s="3"/>
    </row>
    <row r="3118" spans="2:11" ht="15.75" x14ac:dyDescent="0.25">
      <c r="B3118" s="2" t="s">
        <v>36</v>
      </c>
      <c r="C3118" s="2"/>
      <c r="D3118" s="2"/>
      <c r="E3118" s="2"/>
      <c r="F3118" s="2"/>
      <c r="G3118" s="2"/>
      <c r="H3118" s="2"/>
      <c r="I3118" s="2"/>
      <c r="J3118" s="3"/>
      <c r="K3118" s="3"/>
    </row>
    <row r="3119" spans="2:11" ht="15.75" x14ac:dyDescent="0.25">
      <c r="B3119" s="2" t="s">
        <v>37</v>
      </c>
      <c r="C3119" s="2"/>
      <c r="D3119" s="2"/>
      <c r="E3119" s="2"/>
      <c r="F3119" s="2"/>
      <c r="G3119" s="2"/>
      <c r="H3119" s="2"/>
      <c r="I3119" s="2"/>
      <c r="J3119" s="3"/>
      <c r="K3119" s="3"/>
    </row>
    <row r="3120" spans="2:11" ht="15.75" x14ac:dyDescent="0.25">
      <c r="B3120" s="2"/>
      <c r="C3120" s="2"/>
      <c r="D3120" s="2"/>
      <c r="E3120" s="2"/>
      <c r="F3120" s="2"/>
      <c r="G3120" s="2"/>
      <c r="H3120" s="2"/>
      <c r="I3120" s="2"/>
      <c r="J3120" s="3"/>
      <c r="K3120" s="3"/>
    </row>
    <row r="3121" spans="2:11" ht="15.75" x14ac:dyDescent="0.25">
      <c r="B3121" s="2" t="s">
        <v>391</v>
      </c>
      <c r="C3121" s="2"/>
      <c r="D3121" s="2"/>
      <c r="E3121" s="2"/>
      <c r="F3121" s="2"/>
      <c r="G3121" s="2"/>
      <c r="H3121" s="2"/>
      <c r="I3121" s="2"/>
      <c r="J3121" s="3"/>
      <c r="K3121" s="3"/>
    </row>
    <row r="3122" spans="2:11" ht="15.75" x14ac:dyDescent="0.25">
      <c r="B3122" s="4" t="s">
        <v>392</v>
      </c>
      <c r="C3122" s="2"/>
      <c r="D3122" s="2"/>
      <c r="E3122" s="2"/>
      <c r="F3122" s="2"/>
      <c r="G3122" s="2"/>
      <c r="H3122" s="2"/>
      <c r="I3122" s="2"/>
      <c r="J3122" s="3"/>
      <c r="K3122" s="3"/>
    </row>
    <row r="3123" spans="2:11" ht="15.75" x14ac:dyDescent="0.25">
      <c r="B3123" s="4" t="s">
        <v>156</v>
      </c>
      <c r="C3123" s="2"/>
      <c r="D3123" s="2"/>
      <c r="E3123" s="2"/>
      <c r="F3123" s="2"/>
      <c r="G3123" s="2"/>
      <c r="H3123" s="2"/>
      <c r="I3123" s="2"/>
      <c r="J3123" s="3"/>
      <c r="K3123" s="3"/>
    </row>
    <row r="3124" spans="2:11" ht="15.75" x14ac:dyDescent="0.25">
      <c r="B3124" s="4" t="s">
        <v>49</v>
      </c>
      <c r="C3124" s="2"/>
      <c r="D3124" s="2"/>
      <c r="E3124" s="2"/>
      <c r="F3124" s="2"/>
      <c r="G3124" s="2"/>
      <c r="H3124" s="2"/>
      <c r="I3124" s="2"/>
      <c r="J3124" s="3"/>
      <c r="K3124" s="3"/>
    </row>
    <row r="3125" spans="2:11" ht="15.75" x14ac:dyDescent="0.25">
      <c r="B3125" s="2"/>
      <c r="C3125" s="2"/>
      <c r="D3125" s="2"/>
      <c r="E3125" s="2"/>
      <c r="F3125" s="2"/>
      <c r="G3125" s="2"/>
      <c r="H3125" s="2"/>
      <c r="J3125" s="3"/>
      <c r="K3125" s="3"/>
    </row>
    <row r="3126" spans="2:11" ht="15.75" x14ac:dyDescent="0.25">
      <c r="B3126" s="2"/>
      <c r="C3126" s="2"/>
      <c r="D3126" s="2"/>
      <c r="E3126" s="2"/>
      <c r="F3126" s="2"/>
      <c r="G3126" s="2"/>
      <c r="H3126" s="2"/>
      <c r="I3126" s="2"/>
      <c r="J3126" s="3"/>
      <c r="K3126" s="3"/>
    </row>
    <row r="3127" spans="2:11" ht="15.75" x14ac:dyDescent="0.25">
      <c r="B3127" s="2"/>
      <c r="C3127" s="2"/>
      <c r="D3127" s="2"/>
      <c r="E3127" s="2"/>
      <c r="F3127" s="2"/>
      <c r="G3127" s="2"/>
      <c r="H3127" s="2"/>
      <c r="I3127" s="2"/>
      <c r="J3127" s="3"/>
      <c r="K3127" s="3"/>
    </row>
    <row r="3128" spans="2:11" ht="15.75" x14ac:dyDescent="0.25">
      <c r="B3128" s="2"/>
      <c r="C3128" s="2"/>
      <c r="D3128" s="2"/>
      <c r="E3128" s="2"/>
      <c r="F3128" s="2"/>
      <c r="G3128" s="2"/>
      <c r="H3128" s="2" t="s">
        <v>390</v>
      </c>
      <c r="I3128" s="2"/>
      <c r="J3128" s="3"/>
      <c r="K3128" s="3"/>
    </row>
    <row r="3129" spans="2:11" ht="15.75" x14ac:dyDescent="0.25">
      <c r="B3129" s="2"/>
      <c r="C3129" s="2"/>
      <c r="D3129" s="2"/>
      <c r="E3129" s="2"/>
      <c r="F3129" s="2"/>
      <c r="G3129" s="2"/>
      <c r="H3129" s="2"/>
      <c r="I3129" s="2"/>
      <c r="J3129" s="3"/>
      <c r="K3129" s="3"/>
    </row>
    <row r="3130" spans="2:11" ht="15.75" x14ac:dyDescent="0.25">
      <c r="B3130" s="2"/>
      <c r="C3130" s="2"/>
      <c r="D3130" s="2"/>
      <c r="E3130" s="2"/>
      <c r="F3130" s="2"/>
      <c r="G3130" s="2"/>
      <c r="H3130" s="2"/>
      <c r="I3130" s="2"/>
      <c r="J3130" s="3"/>
      <c r="K3130" s="3"/>
    </row>
    <row r="3131" spans="2:11" ht="15.75" x14ac:dyDescent="0.25">
      <c r="B3131" s="2"/>
      <c r="C3131" s="2"/>
      <c r="D3131" s="2"/>
      <c r="E3131" s="2"/>
      <c r="F3131" s="2"/>
      <c r="G3131" s="2"/>
      <c r="H3131" s="2"/>
      <c r="I3131" s="2"/>
      <c r="J3131" s="3"/>
      <c r="K3131" s="3"/>
    </row>
    <row r="3132" spans="2:11" ht="15.75" x14ac:dyDescent="0.25">
      <c r="B3132" s="2"/>
      <c r="C3132" s="2"/>
      <c r="D3132" s="2"/>
      <c r="E3132" s="2"/>
      <c r="F3132" s="2"/>
      <c r="G3132" s="2"/>
      <c r="H3132" s="18" t="s">
        <v>38</v>
      </c>
      <c r="I3132" s="2"/>
      <c r="J3132" s="3"/>
      <c r="K3132" s="3"/>
    </row>
    <row r="3133" spans="2:11" ht="15.75" x14ac:dyDescent="0.25">
      <c r="B3133" s="2"/>
      <c r="C3133" s="2"/>
      <c r="D3133" s="2"/>
      <c r="E3133" s="2"/>
      <c r="F3133" s="2"/>
      <c r="G3133" s="2"/>
      <c r="H3133" s="18">
        <v>6000</v>
      </c>
      <c r="I3133" s="2"/>
      <c r="J3133" s="3"/>
      <c r="K3133" s="3"/>
    </row>
    <row r="3134" spans="2:11" ht="15.75" x14ac:dyDescent="0.25">
      <c r="B3134" s="2"/>
      <c r="C3134" s="2"/>
      <c r="D3134" s="2"/>
      <c r="E3134" s="2"/>
      <c r="F3134" s="2"/>
      <c r="G3134" s="2"/>
      <c r="H3134" s="18"/>
      <c r="I3134" s="2"/>
      <c r="J3134" s="3"/>
      <c r="K3134" s="3"/>
    </row>
    <row r="3135" spans="2:11" ht="15.75" x14ac:dyDescent="0.25">
      <c r="B3135" s="2"/>
      <c r="C3135" s="2"/>
      <c r="D3135" s="2"/>
      <c r="E3135" s="2"/>
      <c r="F3135" s="2"/>
      <c r="G3135" s="2"/>
      <c r="H3135" s="2"/>
      <c r="I3135" s="2"/>
      <c r="J3135" s="3"/>
      <c r="K3135" s="3"/>
    </row>
    <row r="3136" spans="2:11" ht="15.75" x14ac:dyDescent="0.25">
      <c r="B3136" s="2"/>
      <c r="C3136" s="2"/>
      <c r="D3136" s="2"/>
      <c r="E3136" s="2"/>
      <c r="F3136" s="2"/>
      <c r="G3136" s="2"/>
      <c r="H3136" s="25" t="s">
        <v>385</v>
      </c>
      <c r="I3136" s="2"/>
      <c r="J3136" s="3"/>
      <c r="K3136" s="3"/>
    </row>
    <row r="3137" spans="2:11" ht="15.75" x14ac:dyDescent="0.25">
      <c r="B3137" s="2"/>
      <c r="C3137" s="2"/>
      <c r="D3137" s="2"/>
      <c r="E3137" s="2"/>
      <c r="F3137" s="2"/>
      <c r="G3137" s="2"/>
      <c r="H3137" s="19" t="s">
        <v>39</v>
      </c>
      <c r="I3137" s="2"/>
      <c r="J3137" s="3"/>
      <c r="K3137" s="3"/>
    </row>
    <row r="3138" spans="2:11" ht="15.75" x14ac:dyDescent="0.25">
      <c r="B3138" s="2"/>
      <c r="C3138" s="2"/>
      <c r="D3138" s="2"/>
      <c r="E3138" s="2"/>
      <c r="F3138" s="2"/>
      <c r="G3138" s="2"/>
      <c r="H3138" s="19"/>
      <c r="I3138" s="2"/>
      <c r="J3138" s="3"/>
      <c r="K3138" s="3"/>
    </row>
    <row r="3139" spans="2:11" ht="15.75" x14ac:dyDescent="0.25">
      <c r="B3139" s="2"/>
      <c r="C3139" s="2"/>
      <c r="D3139" s="2"/>
      <c r="E3139" s="2"/>
      <c r="F3139" s="2"/>
      <c r="G3139" s="2"/>
      <c r="H3139" s="19"/>
      <c r="I3139" s="2"/>
      <c r="J3139" s="3"/>
      <c r="K3139" s="3"/>
    </row>
    <row r="3140" spans="2:11" ht="15.75" x14ac:dyDescent="0.25">
      <c r="B3140" s="19"/>
      <c r="C3140" s="2"/>
      <c r="D3140" s="2"/>
      <c r="E3140" s="2"/>
      <c r="F3140" s="2"/>
      <c r="G3140" s="2"/>
      <c r="H3140" s="2"/>
      <c r="I3140" s="2"/>
      <c r="J3140" s="3"/>
      <c r="K3140" s="3"/>
    </row>
    <row r="3141" spans="2:11" ht="15.75" x14ac:dyDescent="0.25">
      <c r="B3141" s="20" t="s">
        <v>40</v>
      </c>
      <c r="C3141" s="2"/>
      <c r="D3141" s="2"/>
      <c r="E3141" s="2"/>
      <c r="F3141" s="2"/>
      <c r="G3141" s="2"/>
      <c r="H3141" s="2"/>
      <c r="I3141" s="2"/>
      <c r="J3141" s="3"/>
      <c r="K3141" s="3"/>
    </row>
    <row r="3142" spans="2:11" ht="15.75" x14ac:dyDescent="0.25">
      <c r="B3142" s="2" t="s">
        <v>307</v>
      </c>
      <c r="C3142" s="3"/>
      <c r="D3142" s="3"/>
      <c r="E3142" s="3"/>
      <c r="F3142" s="3"/>
      <c r="G3142" s="3"/>
      <c r="H3142" s="3"/>
      <c r="I3142" s="3"/>
      <c r="J3142" s="3"/>
      <c r="K3142" s="3"/>
    </row>
    <row r="3144" spans="2:11" ht="19.5" x14ac:dyDescent="0.3">
      <c r="B3144" s="60" t="s">
        <v>0</v>
      </c>
      <c r="C3144" s="60"/>
      <c r="D3144" s="60"/>
      <c r="E3144" s="60"/>
      <c r="F3144" s="60"/>
      <c r="G3144" s="60"/>
      <c r="H3144" s="60"/>
      <c r="I3144" s="60"/>
      <c r="J3144" s="3"/>
      <c r="K3144" s="3"/>
    </row>
    <row r="3145" spans="2:11" ht="15.75" x14ac:dyDescent="0.25">
      <c r="B3145" s="12"/>
      <c r="C3145" s="12"/>
      <c r="D3145" s="12"/>
      <c r="E3145" s="12"/>
      <c r="F3145" s="12"/>
      <c r="G3145" s="12"/>
      <c r="H3145" s="12"/>
      <c r="I3145" s="12"/>
      <c r="J3145" s="3"/>
      <c r="K3145" s="3"/>
    </row>
    <row r="3146" spans="2:11" ht="15.75" x14ac:dyDescent="0.25">
      <c r="B3146" s="2"/>
      <c r="C3146" s="2"/>
      <c r="D3146" s="2"/>
      <c r="E3146" s="2"/>
      <c r="F3146" s="2"/>
      <c r="G3146" s="2"/>
      <c r="H3146" s="2"/>
      <c r="I3146" s="2"/>
      <c r="J3146" s="3"/>
      <c r="K3146" s="3"/>
    </row>
    <row r="3147" spans="2:11" ht="15.75" x14ac:dyDescent="0.25">
      <c r="B3147" s="2"/>
      <c r="C3147" s="2"/>
      <c r="D3147" s="2"/>
      <c r="E3147" s="2"/>
      <c r="F3147" s="2"/>
      <c r="G3147" s="2"/>
      <c r="H3147" s="2"/>
      <c r="I3147" s="2"/>
      <c r="J3147" s="3"/>
      <c r="K3147" s="3"/>
    </row>
    <row r="3148" spans="2:11" ht="15.75" x14ac:dyDescent="0.25">
      <c r="B3148" s="2" t="s">
        <v>1</v>
      </c>
      <c r="C3148" s="2"/>
      <c r="D3148" s="2"/>
      <c r="E3148" s="2"/>
      <c r="F3148" s="2"/>
      <c r="G3148" s="2"/>
      <c r="H3148" s="2"/>
      <c r="I3148" s="2"/>
      <c r="J3148" s="3"/>
      <c r="K3148" s="3"/>
    </row>
    <row r="3149" spans="2:11" ht="15.75" x14ac:dyDescent="0.25">
      <c r="B3149" s="2"/>
      <c r="C3149" s="2"/>
      <c r="D3149" s="2"/>
      <c r="E3149" s="2"/>
      <c r="F3149" s="2"/>
      <c r="G3149" s="2"/>
      <c r="H3149" s="2"/>
      <c r="I3149" s="2"/>
      <c r="J3149" s="3"/>
      <c r="K3149" s="3"/>
    </row>
    <row r="3150" spans="2:11" ht="15.75" x14ac:dyDescent="0.25">
      <c r="B3150" s="2"/>
      <c r="C3150" s="2"/>
      <c r="D3150" s="2"/>
      <c r="E3150" s="2"/>
      <c r="F3150" s="2"/>
      <c r="G3150" s="2"/>
      <c r="H3150" s="2"/>
      <c r="I3150" s="2"/>
      <c r="J3150" s="3"/>
      <c r="K3150" s="3"/>
    </row>
    <row r="3151" spans="2:11" ht="15.75" x14ac:dyDescent="0.25">
      <c r="B3151" s="2"/>
      <c r="C3151" s="2" t="s">
        <v>2</v>
      </c>
      <c r="D3151" s="2" t="s">
        <v>3</v>
      </c>
      <c r="E3151" s="24" t="s">
        <v>428</v>
      </c>
      <c r="G3151" s="2"/>
      <c r="H3151" s="2"/>
      <c r="I3151" s="2"/>
      <c r="J3151" s="3"/>
      <c r="K3151" s="3"/>
    </row>
    <row r="3152" spans="2:11" ht="15.75" x14ac:dyDescent="0.25">
      <c r="B3152" s="2"/>
      <c r="C3152" s="2" t="s">
        <v>4</v>
      </c>
      <c r="D3152" s="2" t="s">
        <v>3</v>
      </c>
      <c r="E3152" s="1" t="s">
        <v>429</v>
      </c>
      <c r="F3152" s="5"/>
      <c r="G3152" s="2"/>
      <c r="H3152" s="2"/>
      <c r="I3152" s="2"/>
      <c r="J3152" s="3"/>
      <c r="K3152" s="3"/>
    </row>
    <row r="3153" spans="2:11" ht="15.75" x14ac:dyDescent="0.25">
      <c r="B3153" s="2"/>
      <c r="C3153" s="22" t="s">
        <v>42</v>
      </c>
      <c r="D3153" s="22" t="s">
        <v>3</v>
      </c>
      <c r="E3153" s="23" t="s">
        <v>430</v>
      </c>
      <c r="F3153" s="21"/>
      <c r="G3153" s="2"/>
      <c r="H3153" s="2"/>
      <c r="I3153" s="2"/>
      <c r="J3153" s="3"/>
      <c r="K3153" s="3"/>
    </row>
    <row r="3154" spans="2:11" ht="15.75" x14ac:dyDescent="0.25">
      <c r="B3154" s="2"/>
      <c r="C3154" s="2"/>
      <c r="D3154" s="2"/>
      <c r="E3154" s="1"/>
      <c r="F3154" s="2"/>
      <c r="G3154" s="2"/>
      <c r="H3154" s="2"/>
      <c r="I3154" s="2"/>
      <c r="J3154" s="3"/>
      <c r="K3154" s="3"/>
    </row>
    <row r="3155" spans="2:11" ht="15.75" x14ac:dyDescent="0.25">
      <c r="B3155" s="6" t="s">
        <v>5</v>
      </c>
      <c r="C3155" s="6"/>
      <c r="D3155" s="6"/>
      <c r="E3155" s="6"/>
      <c r="F3155" s="6"/>
      <c r="G3155" s="6"/>
      <c r="H3155" s="6"/>
      <c r="I3155" s="6"/>
      <c r="J3155" s="3"/>
      <c r="K3155" s="3"/>
    </row>
    <row r="3156" spans="2:11" ht="15.75" x14ac:dyDescent="0.25">
      <c r="B3156" s="7">
        <f>I3171+50000000</f>
        <v>258429958</v>
      </c>
      <c r="C3156" s="2" t="s">
        <v>433</v>
      </c>
      <c r="D3156" s="2"/>
      <c r="E3156" s="2"/>
      <c r="F3156" s="8"/>
      <c r="G3156" s="4"/>
      <c r="H3156" s="2"/>
      <c r="I3156" s="2"/>
      <c r="J3156" s="3"/>
      <c r="K3156" s="3"/>
    </row>
    <row r="3157" spans="2:11" ht="15.75" x14ac:dyDescent="0.25">
      <c r="B3157" s="2" t="s">
        <v>432</v>
      </c>
      <c r="C3157" s="2"/>
      <c r="D3157" s="2"/>
      <c r="E3157" s="2"/>
      <c r="F3157" s="26"/>
      <c r="G3157" s="6"/>
      <c r="H3157" s="6"/>
      <c r="I3157" s="6"/>
      <c r="J3157" s="3"/>
      <c r="K3157" s="3"/>
    </row>
    <row r="3158" spans="2:11" ht="15.75" x14ac:dyDescent="0.25">
      <c r="B3158" s="2"/>
      <c r="C3158" s="2"/>
      <c r="D3158" s="2"/>
      <c r="E3158" s="2"/>
      <c r="F3158" s="2"/>
      <c r="G3158" s="2"/>
      <c r="H3158" s="2"/>
      <c r="I3158" s="2"/>
      <c r="J3158" s="3"/>
      <c r="K3158" s="10" t="s">
        <v>10</v>
      </c>
    </row>
    <row r="3159" spans="2:11" ht="15.75" x14ac:dyDescent="0.25">
      <c r="B3159" s="2"/>
      <c r="C3159" s="13" t="s">
        <v>11</v>
      </c>
      <c r="D3159" s="2" t="s">
        <v>12</v>
      </c>
      <c r="E3159" s="2"/>
      <c r="F3159" s="2"/>
      <c r="G3159" s="2"/>
      <c r="H3159" s="2"/>
      <c r="I3159" s="14">
        <v>0</v>
      </c>
      <c r="J3159" s="15" t="s">
        <v>13</v>
      </c>
      <c r="K3159" s="3"/>
    </row>
    <row r="3160" spans="2:11" ht="15.75" x14ac:dyDescent="0.25">
      <c r="B3160" s="2"/>
      <c r="C3160" s="13" t="s">
        <v>14</v>
      </c>
      <c r="D3160" s="2" t="s">
        <v>145</v>
      </c>
      <c r="E3160" s="2"/>
      <c r="F3160" s="2"/>
      <c r="G3160" s="2"/>
      <c r="H3160" s="2"/>
      <c r="I3160" s="14">
        <v>0</v>
      </c>
      <c r="J3160" s="15" t="s">
        <v>13</v>
      </c>
      <c r="K3160" s="3"/>
    </row>
    <row r="3161" spans="2:11" ht="15.75" x14ac:dyDescent="0.25">
      <c r="B3161" s="2"/>
      <c r="C3161" s="13" t="s">
        <v>15</v>
      </c>
      <c r="D3161" s="2" t="s">
        <v>16</v>
      </c>
      <c r="E3161" s="2"/>
      <c r="F3161" s="2"/>
      <c r="G3161" s="2"/>
      <c r="H3161" s="2"/>
      <c r="I3161" s="14">
        <f>94698710+93258099+12077500</f>
        <v>200034309</v>
      </c>
      <c r="J3161" s="15" t="s">
        <v>13</v>
      </c>
      <c r="K3161" s="3"/>
    </row>
    <row r="3162" spans="2:11" ht="15.75" x14ac:dyDescent="0.25">
      <c r="B3162" s="2"/>
      <c r="C3162" s="13" t="s">
        <v>17</v>
      </c>
      <c r="D3162" s="2" t="s">
        <v>144</v>
      </c>
      <c r="E3162" s="2"/>
      <c r="F3162" s="2"/>
      <c r="G3162" s="2"/>
      <c r="H3162" s="2"/>
      <c r="I3162" s="14">
        <v>0</v>
      </c>
      <c r="J3162" s="15" t="s">
        <v>13</v>
      </c>
      <c r="K3162" s="3"/>
    </row>
    <row r="3163" spans="2:11" ht="15.75" x14ac:dyDescent="0.25">
      <c r="B3163" s="2"/>
      <c r="C3163" s="13" t="s">
        <v>18</v>
      </c>
      <c r="D3163" s="2" t="s">
        <v>143</v>
      </c>
      <c r="E3163" s="2"/>
      <c r="F3163" s="2"/>
      <c r="G3163" s="2"/>
      <c r="H3163" s="2"/>
      <c r="I3163" s="14">
        <v>0</v>
      </c>
      <c r="J3163" s="15" t="s">
        <v>13</v>
      </c>
      <c r="K3163" s="3"/>
    </row>
    <row r="3164" spans="2:11" ht="15.75" x14ac:dyDescent="0.25">
      <c r="B3164" s="2"/>
      <c r="C3164" s="13" t="s">
        <v>19</v>
      </c>
      <c r="D3164" s="2" t="s">
        <v>142</v>
      </c>
      <c r="E3164" s="2"/>
      <c r="F3164" s="2"/>
      <c r="G3164" s="2"/>
      <c r="H3164" s="2"/>
      <c r="I3164" s="14">
        <v>0</v>
      </c>
      <c r="J3164" s="15" t="s">
        <v>13</v>
      </c>
      <c r="K3164" s="3"/>
    </row>
    <row r="3165" spans="2:11" ht="15.75" x14ac:dyDescent="0.25">
      <c r="B3165" s="2"/>
      <c r="C3165" s="13" t="s">
        <v>20</v>
      </c>
      <c r="D3165" s="2" t="s">
        <v>21</v>
      </c>
      <c r="E3165" s="2"/>
      <c r="F3165" s="2"/>
      <c r="G3165" s="14">
        <f>SUM(I3159:I3161)</f>
        <v>200034309</v>
      </c>
      <c r="H3165" s="2" t="s">
        <v>22</v>
      </c>
      <c r="I3165" s="11">
        <v>5000858</v>
      </c>
      <c r="J3165" s="15" t="s">
        <v>13</v>
      </c>
      <c r="K3165" s="3"/>
    </row>
    <row r="3166" spans="2:11" ht="15.75" x14ac:dyDescent="0.25">
      <c r="B3166" s="2"/>
      <c r="C3166" s="13" t="s">
        <v>23</v>
      </c>
      <c r="D3166" s="2" t="s">
        <v>24</v>
      </c>
      <c r="E3166" s="2"/>
      <c r="F3166" s="2"/>
      <c r="G3166" s="14"/>
      <c r="H3166" s="2"/>
      <c r="I3166" s="11">
        <v>2694791</v>
      </c>
      <c r="J3166" s="15" t="s">
        <v>13</v>
      </c>
    </row>
    <row r="3167" spans="2:11" ht="15.75" x14ac:dyDescent="0.25">
      <c r="B3167" s="2"/>
      <c r="C3167" s="13" t="s">
        <v>25</v>
      </c>
      <c r="D3167" s="2" t="s">
        <v>41</v>
      </c>
      <c r="E3167" s="2"/>
      <c r="F3167" s="2"/>
      <c r="G3167" s="14"/>
      <c r="H3167" s="2"/>
      <c r="I3167" s="11">
        <v>0</v>
      </c>
      <c r="J3167" s="15" t="s">
        <v>13</v>
      </c>
      <c r="K3167" s="3"/>
    </row>
    <row r="3168" spans="2:11" ht="15.75" x14ac:dyDescent="0.25">
      <c r="B3168" s="2"/>
      <c r="C3168" s="13" t="s">
        <v>26</v>
      </c>
      <c r="D3168" s="2" t="s">
        <v>27</v>
      </c>
      <c r="E3168" s="2"/>
      <c r="F3168" s="2"/>
      <c r="G3168" s="14"/>
      <c r="H3168" s="2"/>
      <c r="I3168" s="11">
        <v>0</v>
      </c>
      <c r="J3168" s="15" t="s">
        <v>13</v>
      </c>
      <c r="K3168" s="3"/>
    </row>
    <row r="3169" spans="2:11" ht="15.75" x14ac:dyDescent="0.25">
      <c r="B3169" s="2"/>
      <c r="C3169" s="13" t="s">
        <v>28</v>
      </c>
      <c r="D3169" s="2" t="s">
        <v>29</v>
      </c>
      <c r="E3169" s="2"/>
      <c r="F3169" s="2"/>
      <c r="G3169" s="14"/>
      <c r="H3169" s="2"/>
      <c r="I3169" s="11">
        <v>500000</v>
      </c>
      <c r="J3169" s="15" t="s">
        <v>13</v>
      </c>
      <c r="K3169" s="3"/>
    </row>
    <row r="3170" spans="2:11" ht="15.75" x14ac:dyDescent="0.25">
      <c r="B3170" s="2"/>
      <c r="C3170" s="13" t="s">
        <v>30</v>
      </c>
      <c r="D3170" s="2" t="s">
        <v>31</v>
      </c>
      <c r="E3170" s="2"/>
      <c r="F3170" s="2"/>
      <c r="G3170" s="14"/>
      <c r="H3170" s="2"/>
      <c r="I3170" s="11">
        <v>200000</v>
      </c>
      <c r="J3170" s="15" t="s">
        <v>13</v>
      </c>
      <c r="K3170" s="3"/>
    </row>
    <row r="3171" spans="2:11" ht="15.75" x14ac:dyDescent="0.25">
      <c r="B3171" s="2"/>
      <c r="C3171" s="13" t="s">
        <v>32</v>
      </c>
      <c r="D3171" s="2" t="s">
        <v>33</v>
      </c>
      <c r="E3171" s="2"/>
      <c r="F3171" s="2"/>
      <c r="G3171" s="2"/>
      <c r="H3171" s="2"/>
      <c r="I3171" s="16">
        <f>SUM(I3159:I3170)</f>
        <v>208429958</v>
      </c>
      <c r="J3171" s="15" t="s">
        <v>13</v>
      </c>
      <c r="K3171" s="3"/>
    </row>
    <row r="3172" spans="2:11" ht="15.75" x14ac:dyDescent="0.25">
      <c r="B3172" s="2"/>
      <c r="C3172" s="13" t="s">
        <v>34</v>
      </c>
      <c r="D3172" s="2" t="s">
        <v>35</v>
      </c>
      <c r="E3172" s="2"/>
      <c r="F3172" s="2"/>
      <c r="G3172" s="2"/>
      <c r="H3172" s="2"/>
      <c r="I3172" s="17">
        <f>+B3156-I3171</f>
        <v>50000000</v>
      </c>
      <c r="J3172" s="15" t="s">
        <v>13</v>
      </c>
      <c r="K3172" s="3"/>
    </row>
    <row r="3173" spans="2:11" ht="15.75" x14ac:dyDescent="0.25">
      <c r="B3173" s="2"/>
      <c r="C3173" s="2"/>
      <c r="D3173" s="2" t="s">
        <v>114</v>
      </c>
      <c r="E3173" s="2"/>
      <c r="F3173" s="2"/>
      <c r="G3173" s="2"/>
      <c r="H3173" s="2"/>
      <c r="I3173" s="5"/>
      <c r="J3173" s="3"/>
      <c r="K3173" s="3"/>
    </row>
    <row r="3174" spans="2:11" ht="15.75" x14ac:dyDescent="0.25">
      <c r="B3174" s="2"/>
      <c r="C3174" s="2"/>
      <c r="D3174" s="2" t="s">
        <v>431</v>
      </c>
      <c r="E3174" s="2"/>
      <c r="F3174" s="2"/>
      <c r="G3174" s="2"/>
      <c r="H3174" s="2"/>
      <c r="I3174" s="2"/>
      <c r="J3174" s="3"/>
      <c r="K3174" s="3"/>
    </row>
    <row r="3175" spans="2:11" ht="15.75" x14ac:dyDescent="0.25">
      <c r="B3175" s="2"/>
      <c r="C3175" s="2"/>
      <c r="D3175" s="2"/>
      <c r="E3175" s="2"/>
      <c r="F3175" s="2"/>
      <c r="G3175" s="2"/>
      <c r="H3175" s="2"/>
      <c r="I3175" s="2"/>
      <c r="J3175" s="3"/>
      <c r="K3175" s="3"/>
    </row>
    <row r="3176" spans="2:11" ht="15.75" x14ac:dyDescent="0.25">
      <c r="B3176" s="2" t="s">
        <v>36</v>
      </c>
      <c r="C3176" s="2"/>
      <c r="D3176" s="2"/>
      <c r="E3176" s="2"/>
      <c r="F3176" s="2"/>
      <c r="G3176" s="2"/>
      <c r="H3176" s="2"/>
      <c r="I3176" s="2"/>
      <c r="J3176" s="3"/>
      <c r="K3176" s="3"/>
    </row>
    <row r="3177" spans="2:11" ht="15.75" x14ac:dyDescent="0.25">
      <c r="B3177" s="2" t="s">
        <v>37</v>
      </c>
      <c r="C3177" s="2"/>
      <c r="D3177" s="2"/>
      <c r="E3177" s="2"/>
      <c r="F3177" s="2"/>
      <c r="G3177" s="2"/>
      <c r="H3177" s="2"/>
      <c r="I3177" s="2"/>
      <c r="J3177" s="3"/>
      <c r="K3177" s="3"/>
    </row>
    <row r="3178" spans="2:11" ht="15.75" x14ac:dyDescent="0.25">
      <c r="B3178" s="2"/>
      <c r="C3178" s="2"/>
      <c r="D3178" s="2"/>
      <c r="E3178" s="2"/>
      <c r="F3178" s="2"/>
      <c r="G3178" s="2"/>
      <c r="H3178" s="2"/>
      <c r="I3178" s="2"/>
      <c r="J3178" s="3"/>
      <c r="K3178" s="3"/>
    </row>
    <row r="3179" spans="2:11" ht="15.75" x14ac:dyDescent="0.25">
      <c r="B3179" s="2" t="s">
        <v>434</v>
      </c>
      <c r="C3179" s="2"/>
      <c r="D3179" s="2"/>
      <c r="E3179" s="2"/>
      <c r="F3179" s="2"/>
      <c r="G3179" s="2"/>
      <c r="H3179" s="2"/>
      <c r="I3179" s="2"/>
      <c r="J3179" s="3"/>
      <c r="K3179" s="3"/>
    </row>
    <row r="3180" spans="2:11" ht="15.75" x14ac:dyDescent="0.25">
      <c r="B3180" s="4" t="s">
        <v>435</v>
      </c>
      <c r="C3180" s="2"/>
      <c r="D3180" s="2"/>
      <c r="E3180" s="2"/>
      <c r="F3180" s="2"/>
      <c r="G3180" s="2"/>
      <c r="H3180" s="2"/>
      <c r="I3180" s="2"/>
      <c r="J3180" s="3"/>
      <c r="K3180" s="3"/>
    </row>
    <row r="3181" spans="2:11" ht="15.75" x14ac:dyDescent="0.25">
      <c r="B3181" s="4" t="s">
        <v>156</v>
      </c>
      <c r="C3181" s="2"/>
      <c r="D3181" s="2"/>
      <c r="E3181" s="2"/>
      <c r="F3181" s="2"/>
      <c r="G3181" s="2"/>
      <c r="H3181" s="2"/>
      <c r="I3181" s="2"/>
      <c r="J3181" s="3"/>
      <c r="K3181" s="3"/>
    </row>
    <row r="3182" spans="2:11" ht="15.75" x14ac:dyDescent="0.25">
      <c r="B3182" s="4" t="s">
        <v>49</v>
      </c>
      <c r="C3182" s="2"/>
      <c r="D3182" s="2"/>
      <c r="E3182" s="2"/>
      <c r="F3182" s="2"/>
      <c r="G3182" s="2"/>
      <c r="H3182" s="2"/>
      <c r="I3182" s="2"/>
      <c r="J3182" s="3"/>
      <c r="K3182" s="3"/>
    </row>
    <row r="3183" spans="2:11" ht="15.75" x14ac:dyDescent="0.25">
      <c r="B3183" s="2"/>
      <c r="C3183" s="2"/>
      <c r="D3183" s="2"/>
      <c r="E3183" s="2"/>
      <c r="F3183" s="2"/>
      <c r="G3183" s="2"/>
      <c r="H3183" s="2"/>
      <c r="J3183" s="3"/>
      <c r="K3183" s="3"/>
    </row>
    <row r="3184" spans="2:11" ht="15.75" x14ac:dyDescent="0.25">
      <c r="B3184" s="2"/>
      <c r="C3184" s="2"/>
      <c r="D3184" s="2"/>
      <c r="E3184" s="2"/>
      <c r="F3184" s="2"/>
      <c r="G3184" s="2"/>
      <c r="H3184" s="2"/>
      <c r="I3184" s="2"/>
      <c r="J3184" s="3"/>
      <c r="K3184" s="3"/>
    </row>
    <row r="3185" spans="2:11" ht="15.75" x14ac:dyDescent="0.25">
      <c r="B3185" s="2"/>
      <c r="C3185" s="2"/>
      <c r="D3185" s="2"/>
      <c r="E3185" s="2"/>
      <c r="F3185" s="2"/>
      <c r="G3185" s="2"/>
      <c r="H3185" s="2"/>
      <c r="I3185" s="2"/>
      <c r="J3185" s="3"/>
      <c r="K3185" s="3"/>
    </row>
    <row r="3186" spans="2:11" ht="15.75" x14ac:dyDescent="0.25">
      <c r="B3186" s="2"/>
      <c r="C3186" s="2"/>
      <c r="D3186" s="2"/>
      <c r="E3186" s="2"/>
      <c r="F3186" s="2"/>
      <c r="G3186" s="2"/>
      <c r="H3186" s="2" t="s">
        <v>409</v>
      </c>
      <c r="I3186" s="2"/>
      <c r="J3186" s="3"/>
      <c r="K3186" s="3"/>
    </row>
    <row r="3187" spans="2:11" ht="15.75" x14ac:dyDescent="0.25">
      <c r="B3187" s="2"/>
      <c r="C3187" s="2"/>
      <c r="D3187" s="2"/>
      <c r="E3187" s="2"/>
      <c r="F3187" s="2"/>
      <c r="G3187" s="2"/>
      <c r="H3187" s="2"/>
      <c r="I3187" s="2"/>
      <c r="J3187" s="3"/>
      <c r="K3187" s="3"/>
    </row>
    <row r="3188" spans="2:11" ht="15.75" x14ac:dyDescent="0.25">
      <c r="B3188" s="2"/>
      <c r="C3188" s="2"/>
      <c r="D3188" s="2"/>
      <c r="E3188" s="2"/>
      <c r="F3188" s="2"/>
      <c r="G3188" s="2"/>
      <c r="H3188" s="2"/>
      <c r="I3188" s="2"/>
      <c r="J3188" s="3"/>
      <c r="K3188" s="3"/>
    </row>
    <row r="3189" spans="2:11" ht="15.75" x14ac:dyDescent="0.25">
      <c r="B3189" s="2"/>
      <c r="C3189" s="2"/>
      <c r="D3189" s="2"/>
      <c r="E3189" s="2"/>
      <c r="F3189" s="2"/>
      <c r="G3189" s="2"/>
      <c r="H3189" s="2"/>
      <c r="I3189" s="2"/>
      <c r="J3189" s="3"/>
      <c r="K3189" s="3"/>
    </row>
    <row r="3190" spans="2:11" ht="15.75" x14ac:dyDescent="0.25">
      <c r="B3190" s="2"/>
      <c r="C3190" s="2"/>
      <c r="D3190" s="2"/>
      <c r="E3190" s="2"/>
      <c r="F3190" s="2"/>
      <c r="G3190" s="2"/>
      <c r="H3190" s="18" t="s">
        <v>38</v>
      </c>
      <c r="I3190" s="2"/>
      <c r="J3190" s="3"/>
      <c r="K3190" s="3"/>
    </row>
    <row r="3191" spans="2:11" ht="15.75" x14ac:dyDescent="0.25">
      <c r="B3191" s="2"/>
      <c r="C3191" s="2"/>
      <c r="D3191" s="2"/>
      <c r="E3191" s="2"/>
      <c r="F3191" s="2"/>
      <c r="G3191" s="2"/>
      <c r="H3191" s="18">
        <v>6000</v>
      </c>
      <c r="I3191" s="2"/>
      <c r="J3191" s="3"/>
      <c r="K3191" s="3"/>
    </row>
    <row r="3192" spans="2:11" ht="15.75" x14ac:dyDescent="0.25">
      <c r="B3192" s="2"/>
      <c r="C3192" s="2"/>
      <c r="D3192" s="2"/>
      <c r="E3192" s="2"/>
      <c r="F3192" s="2"/>
      <c r="G3192" s="2"/>
      <c r="H3192" s="18"/>
      <c r="I3192" s="2"/>
      <c r="J3192" s="3"/>
      <c r="K3192" s="3"/>
    </row>
    <row r="3193" spans="2:11" ht="15.75" x14ac:dyDescent="0.25">
      <c r="B3193" s="2"/>
      <c r="C3193" s="2"/>
      <c r="D3193" s="2"/>
      <c r="E3193" s="2"/>
      <c r="F3193" s="2"/>
      <c r="G3193" s="2"/>
      <c r="H3193" s="2"/>
      <c r="I3193" s="2"/>
      <c r="J3193" s="3"/>
      <c r="K3193" s="3"/>
    </row>
    <row r="3194" spans="2:11" ht="15.75" x14ac:dyDescent="0.25">
      <c r="B3194" s="2"/>
      <c r="C3194" s="2"/>
      <c r="D3194" s="2"/>
      <c r="E3194" s="2"/>
      <c r="F3194" s="2"/>
      <c r="G3194" s="2"/>
      <c r="H3194" s="25" t="s">
        <v>428</v>
      </c>
      <c r="I3194" s="2"/>
      <c r="J3194" s="3"/>
      <c r="K3194" s="3"/>
    </row>
    <row r="3195" spans="2:11" ht="15.75" x14ac:dyDescent="0.25">
      <c r="B3195" s="2"/>
      <c r="C3195" s="2"/>
      <c r="D3195" s="2"/>
      <c r="E3195" s="2"/>
      <c r="F3195" s="2"/>
      <c r="G3195" s="2"/>
      <c r="H3195" s="19" t="s">
        <v>39</v>
      </c>
      <c r="I3195" s="2"/>
      <c r="J3195" s="3"/>
      <c r="K3195" s="3"/>
    </row>
    <row r="3196" spans="2:11" ht="15.75" x14ac:dyDescent="0.25">
      <c r="B3196" s="2"/>
      <c r="C3196" s="2"/>
      <c r="D3196" s="2"/>
      <c r="E3196" s="2"/>
      <c r="F3196" s="2"/>
      <c r="G3196" s="2"/>
      <c r="H3196" s="19"/>
      <c r="I3196" s="2"/>
      <c r="J3196" s="3"/>
      <c r="K3196" s="3"/>
    </row>
    <row r="3197" spans="2:11" ht="15.75" x14ac:dyDescent="0.25">
      <c r="B3197" s="2"/>
      <c r="C3197" s="2"/>
      <c r="D3197" s="2"/>
      <c r="E3197" s="2"/>
      <c r="F3197" s="2"/>
      <c r="G3197" s="2"/>
      <c r="H3197" s="19"/>
      <c r="I3197" s="2"/>
      <c r="J3197" s="3"/>
      <c r="K3197" s="3"/>
    </row>
    <row r="3198" spans="2:11" ht="15.75" x14ac:dyDescent="0.25">
      <c r="B3198" s="19"/>
      <c r="C3198" s="2"/>
      <c r="D3198" s="2"/>
      <c r="E3198" s="2"/>
      <c r="F3198" s="2"/>
      <c r="G3198" s="2"/>
      <c r="H3198" s="2"/>
      <c r="I3198" s="2"/>
      <c r="J3198" s="3"/>
      <c r="K3198" s="3"/>
    </row>
    <row r="3199" spans="2:11" ht="15.75" x14ac:dyDescent="0.25">
      <c r="B3199" s="20" t="s">
        <v>40</v>
      </c>
      <c r="C3199" s="2"/>
      <c r="D3199" s="2"/>
      <c r="E3199" s="2"/>
      <c r="F3199" s="2"/>
      <c r="G3199" s="2"/>
      <c r="H3199" s="2"/>
      <c r="I3199" s="2"/>
      <c r="J3199" s="3"/>
      <c r="K3199" s="3"/>
    </row>
    <row r="3200" spans="2:11" ht="15.75" x14ac:dyDescent="0.25">
      <c r="B3200" s="2" t="s">
        <v>307</v>
      </c>
      <c r="C3200" s="3"/>
      <c r="D3200" s="3"/>
      <c r="E3200" s="3"/>
      <c r="F3200" s="3"/>
      <c r="G3200" s="3"/>
      <c r="H3200" s="3"/>
      <c r="I3200" s="3"/>
      <c r="J3200" s="3"/>
      <c r="K3200" s="3"/>
    </row>
  </sheetData>
  <mergeCells count="58">
    <mergeCell ref="B1318:I1318"/>
    <mergeCell ref="B1593:I1593"/>
    <mergeCell ref="B1651:I1651"/>
    <mergeCell ref="B2530:I2530"/>
    <mergeCell ref="B2584:I2584"/>
    <mergeCell ref="B2093:I2093"/>
    <mergeCell ref="B1709:I1709"/>
    <mergeCell ref="B1477:I1477"/>
    <mergeCell ref="B1535:I1535"/>
    <mergeCell ref="B1767:I1767"/>
    <mergeCell ref="B1879:I1879"/>
    <mergeCell ref="B1931:I1931"/>
    <mergeCell ref="B2039:I2039"/>
    <mergeCell ref="B1985:I1985"/>
    <mergeCell ref="B1825:I1825"/>
    <mergeCell ref="B2147:I2147"/>
    <mergeCell ref="B2422:I2422"/>
    <mergeCell ref="B2368:I2368"/>
    <mergeCell ref="B2206:I2206"/>
    <mergeCell ref="B2638:I2638"/>
    <mergeCell ref="B2260:I2260"/>
    <mergeCell ref="B2314:I2314"/>
    <mergeCell ref="B2476:I2476"/>
    <mergeCell ref="B1212:I1212"/>
    <mergeCell ref="B1265:I1265"/>
    <mergeCell ref="B1:I1"/>
    <mergeCell ref="B59:I59"/>
    <mergeCell ref="B112:I112"/>
    <mergeCell ref="B165:I165"/>
    <mergeCell ref="B218:I218"/>
    <mergeCell ref="B604:I604"/>
    <mergeCell ref="B836:I836"/>
    <mergeCell ref="B1000:I1000"/>
    <mergeCell ref="B1053:I1053"/>
    <mergeCell ref="B1159:I1159"/>
    <mergeCell ref="B2696:I2696"/>
    <mergeCell ref="B2807:I2807"/>
    <mergeCell ref="B271:I271"/>
    <mergeCell ref="B324:I324"/>
    <mergeCell ref="B377:I377"/>
    <mergeCell ref="B430:I430"/>
    <mergeCell ref="B488:I488"/>
    <mergeCell ref="B1106:I1106"/>
    <mergeCell ref="B1371:I1371"/>
    <mergeCell ref="B1424:I1424"/>
    <mergeCell ref="B546:I546"/>
    <mergeCell ref="B662:I662"/>
    <mergeCell ref="B947:I947"/>
    <mergeCell ref="B720:I720"/>
    <mergeCell ref="B778:I778"/>
    <mergeCell ref="B894:I894"/>
    <mergeCell ref="B3144:I3144"/>
    <mergeCell ref="B3086:I3086"/>
    <mergeCell ref="B2914:I2914"/>
    <mergeCell ref="B2973:I2973"/>
    <mergeCell ref="B2754:I2754"/>
    <mergeCell ref="B3027:I3027"/>
    <mergeCell ref="B2860:I2860"/>
  </mergeCells>
  <pageMargins left="0.70866141732283472" right="0.70866141732283472" top="0.74803149606299213" bottom="0.74803149606299213" header="0.31496062992125984" footer="0.31496062992125984"/>
  <pageSetup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36"/>
  <sheetViews>
    <sheetView topLeftCell="A110" workbookViewId="0">
      <selection activeCell="I117" sqref="I117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60" t="s">
        <v>0</v>
      </c>
      <c r="C1" s="60"/>
      <c r="D1" s="60"/>
      <c r="E1" s="60"/>
      <c r="F1" s="60"/>
      <c r="G1" s="60"/>
      <c r="H1" s="60"/>
      <c r="I1" s="60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396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397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398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30000000</f>
        <v>30000000</v>
      </c>
      <c r="C13" s="2" t="s">
        <v>6</v>
      </c>
      <c r="D13" s="2"/>
      <c r="E13" s="2"/>
      <c r="F13" s="8">
        <f>(B13/H13)+(B13*1.2%)</f>
        <v>1193333.3333333335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18324000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60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18324000</v>
      </c>
      <c r="H22" s="2" t="s">
        <v>22</v>
      </c>
      <c r="I22" s="11">
        <v>458100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18782100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11217900</v>
      </c>
      <c r="J29" s="15" t="s">
        <v>13</v>
      </c>
      <c r="K29" s="3"/>
    </row>
    <row r="30" spans="2:11" ht="15.75" x14ac:dyDescent="0.25">
      <c r="B30" s="2"/>
      <c r="C30" s="2"/>
      <c r="D30" s="2" t="s">
        <v>399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400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401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396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307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s="59" customFormat="1" ht="19.5" x14ac:dyDescent="0.3">
      <c r="B55" s="60" t="s">
        <v>0</v>
      </c>
      <c r="C55" s="60"/>
      <c r="D55" s="60"/>
      <c r="E55" s="60"/>
      <c r="F55" s="60"/>
      <c r="G55" s="60"/>
      <c r="H55" s="60"/>
      <c r="I55" s="60"/>
      <c r="J55" s="3"/>
      <c r="K55" s="3"/>
    </row>
    <row r="56" spans="2:11" s="59" customFormat="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s="59" customFormat="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s="59" customFormat="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s="59" customFormat="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s="59" customFormat="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s="59" customFormat="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s="59" customFormat="1" ht="15.75" x14ac:dyDescent="0.25">
      <c r="B62" s="2"/>
      <c r="C62" s="2" t="s">
        <v>2</v>
      </c>
      <c r="D62" s="2" t="s">
        <v>3</v>
      </c>
      <c r="E62" s="24" t="s">
        <v>402</v>
      </c>
      <c r="G62" s="2"/>
      <c r="H62" s="2"/>
      <c r="I62" s="2"/>
      <c r="J62" s="3"/>
      <c r="K62" s="3"/>
    </row>
    <row r="63" spans="2:11" s="59" customFormat="1" ht="15.75" x14ac:dyDescent="0.25">
      <c r="B63" s="2"/>
      <c r="C63" s="2" t="s">
        <v>4</v>
      </c>
      <c r="D63" s="2" t="s">
        <v>3</v>
      </c>
      <c r="E63" s="1" t="s">
        <v>403</v>
      </c>
      <c r="F63" s="5"/>
      <c r="G63" s="2"/>
      <c r="H63" s="2"/>
      <c r="I63" s="2"/>
      <c r="J63" s="3"/>
      <c r="K63" s="3"/>
    </row>
    <row r="64" spans="2:11" s="59" customFormat="1" ht="15.75" x14ac:dyDescent="0.25">
      <c r="B64" s="2"/>
      <c r="C64" s="22" t="s">
        <v>42</v>
      </c>
      <c r="D64" s="22" t="s">
        <v>3</v>
      </c>
      <c r="E64" s="23" t="s">
        <v>404</v>
      </c>
      <c r="F64" s="21"/>
      <c r="G64" s="2"/>
      <c r="H64" s="2"/>
      <c r="I64" s="2"/>
      <c r="J64" s="3"/>
      <c r="K64" s="3"/>
    </row>
    <row r="65" spans="2:11" s="59" customFormat="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80000000</f>
        <v>80000000</v>
      </c>
      <c r="C67" s="2" t="s">
        <v>346</v>
      </c>
      <c r="D67" s="2"/>
      <c r="E67" s="2"/>
      <c r="F67" s="8"/>
      <c r="G67" s="4"/>
      <c r="H67" s="2"/>
      <c r="I67" s="2"/>
      <c r="J67" s="3"/>
      <c r="K67" s="3"/>
    </row>
    <row r="68" spans="2:11" ht="15.75" x14ac:dyDescent="0.25">
      <c r="B68" s="2" t="s">
        <v>348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s="59" customFormat="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s="59" customFormat="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s="59" customFormat="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s="59" customFormat="1" ht="15.75" x14ac:dyDescent="0.25">
      <c r="B72" s="2"/>
      <c r="C72" s="13" t="s">
        <v>15</v>
      </c>
      <c r="D72" s="2" t="s">
        <v>16</v>
      </c>
      <c r="E72" s="2"/>
      <c r="F72" s="2"/>
      <c r="G72" s="2"/>
      <c r="H72" s="2"/>
      <c r="I72" s="14">
        <f>23333000-2083500</f>
        <v>21249500</v>
      </c>
      <c r="J72" s="15" t="s">
        <v>13</v>
      </c>
      <c r="K72" s="3"/>
    </row>
    <row r="73" spans="2:11" s="59" customFormat="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s="59" customFormat="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s="59" customFormat="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s="59" customFormat="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21249500</v>
      </c>
      <c r="H76" s="2" t="s">
        <v>22</v>
      </c>
      <c r="I76" s="11">
        <v>531238</v>
      </c>
      <c r="J76" s="15" t="s">
        <v>13</v>
      </c>
      <c r="K76" s="3"/>
    </row>
    <row r="77" spans="2:11" s="59" customFormat="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1146774</v>
      </c>
      <c r="J77" s="15" t="s">
        <v>13</v>
      </c>
    </row>
    <row r="78" spans="2:11" s="59" customFormat="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s="59" customFormat="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s="59" customFormat="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500000</v>
      </c>
      <c r="J80" s="15" t="s">
        <v>13</v>
      </c>
      <c r="K80" s="3"/>
    </row>
    <row r="81" spans="2:11" s="59" customFormat="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s="59" customFormat="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23627512</v>
      </c>
      <c r="J82" s="15" t="s">
        <v>13</v>
      </c>
      <c r="K82" s="3"/>
    </row>
    <row r="83" spans="2:11" s="59" customFormat="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56372488</v>
      </c>
      <c r="J83" s="15" t="s">
        <v>13</v>
      </c>
      <c r="K83" s="3"/>
    </row>
    <row r="84" spans="2:11" s="59" customFormat="1" ht="15.75" x14ac:dyDescent="0.2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s="59" customFormat="1" ht="15.75" x14ac:dyDescent="0.25">
      <c r="B85" s="2"/>
      <c r="C85" s="2"/>
      <c r="D85" s="2" t="s">
        <v>420</v>
      </c>
      <c r="E85" s="2"/>
      <c r="F85" s="2"/>
      <c r="G85" s="2"/>
      <c r="H85" s="2"/>
      <c r="I85" s="2"/>
      <c r="J85" s="3"/>
      <c r="K85" s="3"/>
    </row>
    <row r="86" spans="2:11" s="59" customFormat="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s="59" customFormat="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s="59" customFormat="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s="59" customFormat="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s="59" customFormat="1" ht="15.75" x14ac:dyDescent="0.25">
      <c r="B90" s="2" t="s">
        <v>43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s="59" customFormat="1" ht="15.75" x14ac:dyDescent="0.2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s="59" customFormat="1" ht="15.75" x14ac:dyDescent="0.25">
      <c r="B92" s="4" t="s">
        <v>156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s="59" customFormat="1" ht="15.75" x14ac:dyDescent="0.25">
      <c r="B93" s="4" t="s">
        <v>49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s="59" customFormat="1" ht="15.75" x14ac:dyDescent="0.25">
      <c r="B94" s="2"/>
      <c r="C94" s="2"/>
      <c r="D94" s="2"/>
      <c r="E94" s="2"/>
      <c r="F94" s="2"/>
      <c r="G94" s="2"/>
      <c r="H94" s="2"/>
      <c r="J94" s="3"/>
      <c r="K94" s="3"/>
    </row>
    <row r="95" spans="2:11" s="59" customFormat="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s="59" customFormat="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s="59" customFormat="1" ht="15.75" x14ac:dyDescent="0.25">
      <c r="B97" s="2"/>
      <c r="C97" s="2"/>
      <c r="D97" s="2"/>
      <c r="E97" s="2"/>
      <c r="F97" s="2"/>
      <c r="G97" s="2"/>
      <c r="H97" s="2" t="s">
        <v>409</v>
      </c>
      <c r="I97" s="2"/>
      <c r="J97" s="3"/>
      <c r="K97" s="3"/>
    </row>
    <row r="98" spans="2:11" s="59" customFormat="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s="59" customFormat="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s="59" customFormat="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s="59" customFormat="1" ht="15.75" x14ac:dyDescent="0.2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s="59" customFormat="1" ht="15.75" x14ac:dyDescent="0.2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s="59" customFormat="1" ht="15.75" x14ac:dyDescent="0.2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s="59" customFormat="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s="59" customFormat="1" ht="15.75" x14ac:dyDescent="0.25">
      <c r="B105" s="2"/>
      <c r="C105" s="2"/>
      <c r="D105" s="2"/>
      <c r="E105" s="2"/>
      <c r="F105" s="2"/>
      <c r="G105" s="2"/>
      <c r="H105" s="25" t="s">
        <v>402</v>
      </c>
      <c r="I105" s="2"/>
      <c r="J105" s="3"/>
      <c r="K105" s="3"/>
    </row>
    <row r="106" spans="2:11" s="59" customFormat="1" ht="15.75" x14ac:dyDescent="0.2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s="59" customFormat="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s="59" customFormat="1" ht="15.75" x14ac:dyDescent="0.2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s="59" customFormat="1" ht="15.75" x14ac:dyDescent="0.2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s="59" customFormat="1" ht="15.75" x14ac:dyDescent="0.2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s="59" customFormat="1" ht="15.75" x14ac:dyDescent="0.25">
      <c r="B111" s="2" t="s">
        <v>307</v>
      </c>
      <c r="C111" s="3"/>
      <c r="D111" s="3"/>
      <c r="E111" s="3"/>
      <c r="F111" s="3"/>
      <c r="G111" s="3"/>
      <c r="H111" s="3"/>
      <c r="I111" s="3"/>
      <c r="J111" s="3"/>
      <c r="K111" s="3"/>
    </row>
    <row r="112" spans="2:11" s="59" customFormat="1" x14ac:dyDescent="0.25"/>
    <row r="113" spans="2:11" ht="19.5" x14ac:dyDescent="0.3">
      <c r="B113" s="60" t="s">
        <v>0</v>
      </c>
      <c r="C113" s="60"/>
      <c r="D113" s="60"/>
      <c r="E113" s="60"/>
      <c r="F113" s="60"/>
      <c r="G113" s="60"/>
      <c r="H113" s="60"/>
      <c r="I113" s="60"/>
      <c r="J113" s="3"/>
      <c r="K113" s="3"/>
    </row>
    <row r="114" spans="2:11" ht="15.75" x14ac:dyDescent="0.2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 t="s">
        <v>2</v>
      </c>
      <c r="D120" s="2" t="s">
        <v>3</v>
      </c>
      <c r="E120" s="24" t="s">
        <v>405</v>
      </c>
      <c r="F120" s="29"/>
      <c r="G120" s="2"/>
      <c r="H120" s="2"/>
      <c r="I120" s="2"/>
      <c r="J120" s="3"/>
      <c r="K120" s="3"/>
    </row>
    <row r="121" spans="2:11" ht="15.75" x14ac:dyDescent="0.25">
      <c r="B121" s="2"/>
      <c r="C121" s="2" t="s">
        <v>4</v>
      </c>
      <c r="D121" s="2" t="s">
        <v>3</v>
      </c>
      <c r="E121" s="1" t="s">
        <v>406</v>
      </c>
      <c r="F121" s="5"/>
      <c r="G121" s="2"/>
      <c r="H121" s="2"/>
      <c r="I121" s="2"/>
      <c r="J121" s="3"/>
      <c r="K121" s="3"/>
    </row>
    <row r="122" spans="2:11" ht="15.75" x14ac:dyDescent="0.25">
      <c r="B122" s="2"/>
      <c r="C122" s="22" t="s">
        <v>42</v>
      </c>
      <c r="D122" s="22" t="s">
        <v>3</v>
      </c>
      <c r="E122" s="23" t="s">
        <v>407</v>
      </c>
      <c r="F122" s="21"/>
      <c r="G122" s="2"/>
      <c r="H122" s="2"/>
      <c r="I122" s="2"/>
      <c r="J122" s="3"/>
      <c r="K122" s="3"/>
    </row>
    <row r="123" spans="2:11" ht="15.75" x14ac:dyDescent="0.2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 x14ac:dyDescent="0.25">
      <c r="B124" s="6" t="s">
        <v>5</v>
      </c>
      <c r="C124" s="6"/>
      <c r="D124" s="6"/>
      <c r="E124" s="6"/>
      <c r="F124" s="6"/>
      <c r="G124" s="6"/>
      <c r="H124" s="6"/>
      <c r="I124" s="6"/>
      <c r="J124" s="3"/>
      <c r="K124" s="3"/>
    </row>
    <row r="125" spans="2:11" ht="15.75" x14ac:dyDescent="0.25">
      <c r="B125" s="7">
        <f>50000000</f>
        <v>50000000</v>
      </c>
      <c r="C125" s="2" t="s">
        <v>6</v>
      </c>
      <c r="D125" s="2"/>
      <c r="E125" s="2"/>
      <c r="F125" s="8">
        <f>(B125/H125)+(B125*1.2%)</f>
        <v>1988888.888888889</v>
      </c>
      <c r="G125" s="4" t="s">
        <v>7</v>
      </c>
      <c r="H125" s="2">
        <v>36</v>
      </c>
      <c r="I125" s="2" t="s">
        <v>8</v>
      </c>
      <c r="J125" s="3"/>
      <c r="K125" s="3"/>
    </row>
    <row r="126" spans="2:11" ht="15.75" x14ac:dyDescent="0.25">
      <c r="B126" s="6" t="s">
        <v>9</v>
      </c>
      <c r="C126" s="6"/>
      <c r="D126" s="6"/>
      <c r="E126" s="6"/>
      <c r="F126" s="9"/>
      <c r="G126" s="6"/>
      <c r="H126" s="6"/>
      <c r="I126" s="6"/>
      <c r="J126" s="3"/>
      <c r="K126" s="3"/>
    </row>
    <row r="127" spans="2:11" ht="15.75" x14ac:dyDescent="0.25">
      <c r="B127" s="2"/>
      <c r="C127" s="2"/>
      <c r="D127" s="2"/>
      <c r="E127" s="2"/>
      <c r="F127" s="2"/>
      <c r="G127" s="2"/>
      <c r="H127" s="2"/>
      <c r="I127" s="2"/>
      <c r="J127" s="3"/>
      <c r="K127" s="10" t="s">
        <v>10</v>
      </c>
    </row>
    <row r="128" spans="2:11" ht="15.75" x14ac:dyDescent="0.25">
      <c r="B128" s="2"/>
      <c r="C128" s="13" t="s">
        <v>11</v>
      </c>
      <c r="D128" s="2" t="s">
        <v>12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14</v>
      </c>
      <c r="D129" s="2" t="s">
        <v>145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15</v>
      </c>
      <c r="D130" s="2" t="s">
        <v>372</v>
      </c>
      <c r="E130" s="2"/>
      <c r="F130" s="2"/>
      <c r="G130" s="2"/>
      <c r="H130" s="2"/>
      <c r="I130" s="14">
        <v>24158500</v>
      </c>
      <c r="J130" s="15" t="s">
        <v>13</v>
      </c>
      <c r="K130" s="3"/>
    </row>
    <row r="131" spans="2:11" ht="15.75" x14ac:dyDescent="0.25">
      <c r="B131" s="2"/>
      <c r="C131" s="13" t="s">
        <v>17</v>
      </c>
      <c r="D131" s="2" t="s">
        <v>144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18</v>
      </c>
      <c r="D132" s="2" t="s">
        <v>143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19</v>
      </c>
      <c r="D133" s="2" t="s">
        <v>142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20</v>
      </c>
      <c r="D134" s="2" t="s">
        <v>21</v>
      </c>
      <c r="E134" s="2"/>
      <c r="F134" s="2"/>
      <c r="G134" s="14">
        <f>SUM(I128:I130)</f>
        <v>24158500</v>
      </c>
      <c r="H134" s="2" t="s">
        <v>22</v>
      </c>
      <c r="I134" s="11">
        <v>603963</v>
      </c>
      <c r="J134" s="15" t="s">
        <v>13</v>
      </c>
      <c r="K134" s="3"/>
    </row>
    <row r="135" spans="2:11" ht="15.75" x14ac:dyDescent="0.25">
      <c r="B135" s="2"/>
      <c r="C135" s="13" t="s">
        <v>23</v>
      </c>
      <c r="D135" s="2" t="s">
        <v>24</v>
      </c>
      <c r="E135" s="2"/>
      <c r="F135" s="2"/>
      <c r="G135" s="14"/>
      <c r="H135" s="2"/>
      <c r="I135" s="11">
        <v>171290</v>
      </c>
      <c r="J135" s="15" t="s">
        <v>13</v>
      </c>
    </row>
    <row r="136" spans="2:11" ht="15.75" x14ac:dyDescent="0.25">
      <c r="B136" s="2"/>
      <c r="C136" s="13" t="s">
        <v>25</v>
      </c>
      <c r="D136" s="2" t="s">
        <v>41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26</v>
      </c>
      <c r="D137" s="2" t="s">
        <v>27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 x14ac:dyDescent="0.25">
      <c r="B138" s="2"/>
      <c r="C138" s="13" t="s">
        <v>28</v>
      </c>
      <c r="D138" s="2" t="s">
        <v>29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 x14ac:dyDescent="0.25">
      <c r="B139" s="2"/>
      <c r="C139" s="13" t="s">
        <v>30</v>
      </c>
      <c r="D139" s="2" t="s">
        <v>31</v>
      </c>
      <c r="E139" s="2"/>
      <c r="F139" s="2"/>
      <c r="G139" s="14"/>
      <c r="H139" s="2"/>
      <c r="I139" s="11">
        <v>200000</v>
      </c>
      <c r="J139" s="15" t="s">
        <v>13</v>
      </c>
      <c r="K139" s="3"/>
    </row>
    <row r="140" spans="2:11" ht="15.75" x14ac:dyDescent="0.25">
      <c r="B140" s="2"/>
      <c r="C140" s="13" t="s">
        <v>32</v>
      </c>
      <c r="D140" s="2" t="s">
        <v>33</v>
      </c>
      <c r="E140" s="2"/>
      <c r="F140" s="2"/>
      <c r="G140" s="2"/>
      <c r="H140" s="2"/>
      <c r="I140" s="16">
        <f>SUM(I128:I139)</f>
        <v>25333753</v>
      </c>
      <c r="J140" s="15" t="s">
        <v>13</v>
      </c>
      <c r="K140" s="3"/>
    </row>
    <row r="141" spans="2:11" ht="15.75" x14ac:dyDescent="0.25">
      <c r="B141" s="2"/>
      <c r="C141" s="13" t="s">
        <v>34</v>
      </c>
      <c r="D141" s="2" t="s">
        <v>35</v>
      </c>
      <c r="E141" s="2"/>
      <c r="F141" s="2"/>
      <c r="G141" s="2"/>
      <c r="H141" s="2"/>
      <c r="I141" s="17">
        <f>+B125-I140</f>
        <v>24666247</v>
      </c>
      <c r="J141" s="15" t="s">
        <v>13</v>
      </c>
      <c r="K141" s="3"/>
    </row>
    <row r="142" spans="2:11" ht="15.75" x14ac:dyDescent="0.25">
      <c r="B142" s="2"/>
      <c r="C142" s="2"/>
      <c r="D142" s="2" t="s">
        <v>114</v>
      </c>
      <c r="E142" s="2"/>
      <c r="F142" s="2"/>
      <c r="G142" s="2"/>
      <c r="H142" s="2"/>
      <c r="I142" s="5"/>
      <c r="J142" s="3"/>
      <c r="K142" s="3"/>
    </row>
    <row r="143" spans="2:11" ht="15.75" x14ac:dyDescent="0.25">
      <c r="B143" s="2"/>
      <c r="C143" s="2"/>
      <c r="D143" s="2" t="s">
        <v>408</v>
      </c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/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36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 t="s">
        <v>37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 t="s">
        <v>455</v>
      </c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 t="s">
        <v>38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>
        <v>6000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18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5" t="s">
        <v>405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 t="s">
        <v>39</v>
      </c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 x14ac:dyDescent="0.25">
      <c r="B163" s="19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 x14ac:dyDescent="0.25">
      <c r="B164" s="20" t="s">
        <v>40</v>
      </c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 x14ac:dyDescent="0.25">
      <c r="B165" s="2" t="s">
        <v>307</v>
      </c>
      <c r="C165" s="3"/>
      <c r="D165" s="3"/>
      <c r="E165" s="3"/>
      <c r="F165" s="3"/>
      <c r="G165" s="3"/>
      <c r="H165" s="3"/>
      <c r="I165" s="3"/>
      <c r="J165" s="3"/>
      <c r="K165" s="3"/>
    </row>
    <row r="167" spans="2:11" ht="19.5" x14ac:dyDescent="0.3">
      <c r="B167" s="60" t="s">
        <v>0</v>
      </c>
      <c r="C167" s="60"/>
      <c r="D167" s="60"/>
      <c r="E167" s="60"/>
      <c r="F167" s="60"/>
      <c r="G167" s="60"/>
      <c r="H167" s="60"/>
      <c r="I167" s="60"/>
      <c r="J167" s="3"/>
      <c r="K167" s="3"/>
    </row>
    <row r="168" spans="2:11" ht="15.75" x14ac:dyDescent="0.25">
      <c r="B168" s="12"/>
      <c r="C168" s="12"/>
      <c r="D168" s="12"/>
      <c r="E168" s="12"/>
      <c r="F168" s="12"/>
      <c r="G168" s="12"/>
      <c r="H168" s="12"/>
      <c r="I168" s="12"/>
      <c r="J168" s="3"/>
      <c r="K168" s="3"/>
    </row>
    <row r="169" spans="2:11" ht="15.75" x14ac:dyDescent="0.25">
      <c r="B169" s="2"/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 t="s">
        <v>1</v>
      </c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 x14ac:dyDescent="0.25">
      <c r="B174" s="2"/>
      <c r="C174" s="2" t="s">
        <v>2</v>
      </c>
      <c r="D174" s="2" t="s">
        <v>3</v>
      </c>
      <c r="E174" s="24" t="s">
        <v>413</v>
      </c>
      <c r="F174" s="29"/>
      <c r="G174" s="2"/>
      <c r="H174" s="2"/>
      <c r="I174" s="2"/>
      <c r="J174" s="3"/>
      <c r="K174" s="3"/>
    </row>
    <row r="175" spans="2:11" ht="15.75" x14ac:dyDescent="0.25">
      <c r="B175" s="2"/>
      <c r="C175" s="2" t="s">
        <v>4</v>
      </c>
      <c r="D175" s="2" t="s">
        <v>3</v>
      </c>
      <c r="E175" s="1" t="s">
        <v>414</v>
      </c>
      <c r="F175" s="5"/>
      <c r="G175" s="2"/>
      <c r="H175" s="2"/>
      <c r="I175" s="2"/>
      <c r="J175" s="3"/>
      <c r="K175" s="3"/>
    </row>
    <row r="176" spans="2:11" ht="15.75" x14ac:dyDescent="0.25">
      <c r="B176" s="2"/>
      <c r="C176" s="22" t="s">
        <v>42</v>
      </c>
      <c r="D176" s="22" t="s">
        <v>3</v>
      </c>
      <c r="E176" s="23" t="s">
        <v>415</v>
      </c>
      <c r="F176" s="21"/>
      <c r="G176" s="2"/>
      <c r="H176" s="2"/>
      <c r="I176" s="2"/>
      <c r="J176" s="3"/>
      <c r="K176" s="3"/>
    </row>
    <row r="177" spans="2:11" ht="15.75" x14ac:dyDescent="0.25">
      <c r="B177" s="2"/>
      <c r="C177" s="2"/>
      <c r="D177" s="2"/>
      <c r="E177" s="1"/>
      <c r="F177" s="2"/>
      <c r="G177" s="2"/>
      <c r="H177" s="2"/>
      <c r="I177" s="2"/>
      <c r="J177" s="3"/>
      <c r="K177" s="3"/>
    </row>
    <row r="178" spans="2:11" ht="15.75" x14ac:dyDescent="0.25">
      <c r="B178" s="6" t="s">
        <v>5</v>
      </c>
      <c r="C178" s="6"/>
      <c r="D178" s="6"/>
      <c r="E178" s="6"/>
      <c r="F178" s="6"/>
      <c r="G178" s="6"/>
      <c r="H178" s="6"/>
      <c r="I178" s="6"/>
      <c r="J178" s="3"/>
      <c r="K178" s="3"/>
    </row>
    <row r="179" spans="2:11" ht="15.75" x14ac:dyDescent="0.25">
      <c r="B179" s="7">
        <f>50000000</f>
        <v>50000000</v>
      </c>
      <c r="C179" s="2" t="s">
        <v>416</v>
      </c>
      <c r="D179" s="2"/>
      <c r="E179" s="2"/>
      <c r="F179" s="8"/>
      <c r="G179" s="4"/>
      <c r="H179" s="2"/>
      <c r="I179" s="2"/>
      <c r="J179" s="3"/>
      <c r="K179" s="3"/>
    </row>
    <row r="180" spans="2:11" ht="15.75" x14ac:dyDescent="0.25">
      <c r="B180" s="2" t="s">
        <v>348</v>
      </c>
      <c r="C180" s="2"/>
      <c r="D180" s="2"/>
      <c r="E180" s="2"/>
      <c r="F180" s="26"/>
      <c r="G180" s="6"/>
      <c r="H180" s="6"/>
      <c r="I180" s="6"/>
      <c r="J180" s="3"/>
      <c r="K180" s="3"/>
    </row>
    <row r="181" spans="2:11" ht="15.75" x14ac:dyDescent="0.25">
      <c r="B181" s="2"/>
      <c r="C181" s="2"/>
      <c r="D181" s="2"/>
      <c r="E181" s="2"/>
      <c r="F181" s="2"/>
      <c r="G181" s="2"/>
      <c r="H181" s="2"/>
      <c r="I181" s="2"/>
      <c r="J181" s="3"/>
      <c r="K181" s="10" t="s">
        <v>10</v>
      </c>
    </row>
    <row r="182" spans="2:11" ht="15.75" x14ac:dyDescent="0.25">
      <c r="B182" s="2"/>
      <c r="C182" s="13" t="s">
        <v>11</v>
      </c>
      <c r="D182" s="2" t="s">
        <v>12</v>
      </c>
      <c r="E182" s="2"/>
      <c r="F182" s="2"/>
      <c r="G182" s="2"/>
      <c r="H182" s="2"/>
      <c r="I182" s="14">
        <v>0</v>
      </c>
      <c r="J182" s="15" t="s">
        <v>13</v>
      </c>
      <c r="K182" s="3"/>
    </row>
    <row r="183" spans="2:11" ht="15.75" x14ac:dyDescent="0.25">
      <c r="B183" s="2"/>
      <c r="C183" s="13" t="s">
        <v>14</v>
      </c>
      <c r="D183" s="2" t="s">
        <v>145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15</v>
      </c>
      <c r="D184" s="2" t="s">
        <v>372</v>
      </c>
      <c r="E184" s="2"/>
      <c r="F184" s="2"/>
      <c r="G184" s="2"/>
      <c r="H184" s="2"/>
      <c r="I184" s="14">
        <f>3000000+2207600+29323226</f>
        <v>34530826</v>
      </c>
      <c r="J184" s="15" t="s">
        <v>13</v>
      </c>
      <c r="K184" s="3"/>
    </row>
    <row r="185" spans="2:11" ht="15.75" x14ac:dyDescent="0.25">
      <c r="B185" s="2"/>
      <c r="C185" s="13" t="s">
        <v>17</v>
      </c>
      <c r="D185" s="2" t="s">
        <v>144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18</v>
      </c>
      <c r="D186" s="2" t="s">
        <v>143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19</v>
      </c>
      <c r="D187" s="2" t="s">
        <v>142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20</v>
      </c>
      <c r="D188" s="2" t="s">
        <v>21</v>
      </c>
      <c r="E188" s="2"/>
      <c r="F188" s="2"/>
      <c r="G188" s="14">
        <f>SUM(I182:I184)</f>
        <v>34530826</v>
      </c>
      <c r="H188" s="2" t="s">
        <v>22</v>
      </c>
      <c r="I188" s="11">
        <v>863271</v>
      </c>
      <c r="J188" s="15" t="s">
        <v>13</v>
      </c>
      <c r="K188" s="3"/>
    </row>
    <row r="189" spans="2:11" ht="15.75" x14ac:dyDescent="0.25">
      <c r="B189" s="2"/>
      <c r="C189" s="13" t="s">
        <v>23</v>
      </c>
      <c r="D189" s="2" t="s">
        <v>24</v>
      </c>
      <c r="E189" s="2"/>
      <c r="F189" s="2"/>
      <c r="G189" s="14"/>
      <c r="H189" s="2"/>
      <c r="I189" s="11">
        <v>222057</v>
      </c>
      <c r="J189" s="15" t="s">
        <v>13</v>
      </c>
    </row>
    <row r="190" spans="2:11" ht="15.75" x14ac:dyDescent="0.25">
      <c r="B190" s="2"/>
      <c r="C190" s="13" t="s">
        <v>25</v>
      </c>
      <c r="D190" s="2" t="s">
        <v>41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26</v>
      </c>
      <c r="D191" s="2" t="s">
        <v>27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28</v>
      </c>
      <c r="D192" s="2" t="s">
        <v>29</v>
      </c>
      <c r="E192" s="2"/>
      <c r="F192" s="2"/>
      <c r="G192" s="14"/>
      <c r="H192" s="2"/>
      <c r="I192" s="11">
        <v>154692</v>
      </c>
      <c r="J192" s="15" t="s">
        <v>13</v>
      </c>
      <c r="K192" s="3"/>
    </row>
    <row r="193" spans="2:11" ht="15.75" x14ac:dyDescent="0.25">
      <c r="B193" s="2"/>
      <c r="C193" s="13" t="s">
        <v>30</v>
      </c>
      <c r="D193" s="2" t="s">
        <v>31</v>
      </c>
      <c r="E193" s="2"/>
      <c r="F193" s="2"/>
      <c r="G193" s="14"/>
      <c r="H193" s="2"/>
      <c r="I193" s="11">
        <v>200000</v>
      </c>
      <c r="J193" s="15" t="s">
        <v>13</v>
      </c>
      <c r="K193" s="3"/>
    </row>
    <row r="194" spans="2:11" ht="15.75" x14ac:dyDescent="0.25">
      <c r="B194" s="2"/>
      <c r="C194" s="13" t="s">
        <v>32</v>
      </c>
      <c r="D194" s="2" t="s">
        <v>33</v>
      </c>
      <c r="E194" s="2"/>
      <c r="F194" s="2"/>
      <c r="G194" s="2"/>
      <c r="H194" s="2"/>
      <c r="I194" s="16">
        <f>SUM(I182:I193)</f>
        <v>35970846</v>
      </c>
      <c r="J194" s="15" t="s">
        <v>13</v>
      </c>
      <c r="K194" s="3"/>
    </row>
    <row r="195" spans="2:11" ht="15.75" x14ac:dyDescent="0.25">
      <c r="B195" s="2"/>
      <c r="C195" s="13" t="s">
        <v>34</v>
      </c>
      <c r="D195" s="2" t="s">
        <v>35</v>
      </c>
      <c r="E195" s="2"/>
      <c r="F195" s="2"/>
      <c r="G195" s="2"/>
      <c r="H195" s="2"/>
      <c r="I195" s="17">
        <f>+B179-I194</f>
        <v>14029154</v>
      </c>
      <c r="J195" s="15" t="s">
        <v>13</v>
      </c>
      <c r="K195" s="3"/>
    </row>
    <row r="196" spans="2:11" ht="15.75" x14ac:dyDescent="0.25">
      <c r="B196" s="2"/>
      <c r="C196" s="2"/>
      <c r="D196" s="2" t="s">
        <v>295</v>
      </c>
      <c r="E196" s="2"/>
      <c r="F196" s="2"/>
      <c r="G196" s="2"/>
      <c r="H196" s="2"/>
      <c r="I196" s="5"/>
      <c r="J196" s="3"/>
      <c r="K196" s="3"/>
    </row>
    <row r="197" spans="2:11" ht="15.75" x14ac:dyDescent="0.25">
      <c r="B197" s="2"/>
      <c r="C197" s="2"/>
      <c r="D197" s="2" t="s">
        <v>417</v>
      </c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/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 t="s">
        <v>36</v>
      </c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 t="s">
        <v>37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 t="s">
        <v>155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4" t="s">
        <v>418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4" t="s">
        <v>156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4" t="s">
        <v>419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 t="s">
        <v>409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 t="s">
        <v>38</v>
      </c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18">
        <v>6000</v>
      </c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18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"/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25" t="s">
        <v>413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 t="s">
        <v>39</v>
      </c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19"/>
      <c r="I221" s="2"/>
      <c r="J221" s="3"/>
      <c r="K221" s="3"/>
    </row>
    <row r="222" spans="2:11" ht="15.75" x14ac:dyDescent="0.25">
      <c r="B222" s="19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0" t="s">
        <v>40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 t="s">
        <v>307</v>
      </c>
      <c r="C224" s="3"/>
      <c r="D224" s="3"/>
      <c r="E224" s="3"/>
      <c r="F224" s="3"/>
      <c r="G224" s="3"/>
      <c r="H224" s="3"/>
      <c r="I224" s="3"/>
      <c r="J224" s="3"/>
      <c r="K224" s="3"/>
    </row>
    <row r="226" spans="2:11" ht="19.5" x14ac:dyDescent="0.3">
      <c r="B226" s="60" t="s">
        <v>0</v>
      </c>
      <c r="C226" s="60"/>
      <c r="D226" s="60"/>
      <c r="E226" s="60"/>
      <c r="F226" s="60"/>
      <c r="G226" s="60"/>
      <c r="H226" s="60"/>
      <c r="I226" s="60"/>
      <c r="J226" s="3"/>
      <c r="K226" s="3"/>
    </row>
    <row r="227" spans="2:11" ht="15.75" x14ac:dyDescent="0.25">
      <c r="B227" s="12"/>
      <c r="C227" s="12"/>
      <c r="D227" s="12"/>
      <c r="E227" s="12"/>
      <c r="F227" s="12"/>
      <c r="G227" s="12"/>
      <c r="H227" s="12"/>
      <c r="I227" s="12"/>
      <c r="J227" s="3"/>
      <c r="K227" s="3"/>
    </row>
    <row r="228" spans="2:11" ht="15.75" x14ac:dyDescent="0.25">
      <c r="B228" s="2"/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 t="s">
        <v>1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3"/>
    </row>
    <row r="233" spans="2:11" ht="15.75" x14ac:dyDescent="0.25">
      <c r="B233" s="2"/>
      <c r="C233" s="2" t="s">
        <v>2</v>
      </c>
      <c r="D233" s="2" t="s">
        <v>3</v>
      </c>
      <c r="E233" s="24" t="s">
        <v>421</v>
      </c>
      <c r="F233" s="59"/>
      <c r="G233" s="2"/>
      <c r="H233" s="2"/>
      <c r="I233" s="2"/>
      <c r="J233" s="3"/>
      <c r="K233" s="3"/>
    </row>
    <row r="234" spans="2:11" ht="15.75" x14ac:dyDescent="0.25">
      <c r="B234" s="2"/>
      <c r="C234" s="2" t="s">
        <v>4</v>
      </c>
      <c r="D234" s="2" t="s">
        <v>3</v>
      </c>
      <c r="E234" s="1" t="s">
        <v>422</v>
      </c>
      <c r="F234" s="5"/>
      <c r="G234" s="2"/>
      <c r="H234" s="2"/>
      <c r="I234" s="2"/>
      <c r="J234" s="3"/>
      <c r="K234" s="3"/>
    </row>
    <row r="235" spans="2:11" ht="15.75" x14ac:dyDescent="0.25">
      <c r="B235" s="2"/>
      <c r="C235" s="22" t="s">
        <v>42</v>
      </c>
      <c r="D235" s="22" t="s">
        <v>3</v>
      </c>
      <c r="E235" s="23" t="s">
        <v>423</v>
      </c>
      <c r="F235" s="21"/>
      <c r="G235" s="2"/>
      <c r="H235" s="2"/>
      <c r="I235" s="2"/>
      <c r="J235" s="3"/>
      <c r="K235" s="3"/>
    </row>
    <row r="236" spans="2:11" ht="15.75" x14ac:dyDescent="0.25">
      <c r="B236" s="2"/>
      <c r="C236" s="2"/>
      <c r="D236" s="2"/>
      <c r="E236" s="1"/>
      <c r="F236" s="2"/>
      <c r="G236" s="2"/>
      <c r="H236" s="2"/>
      <c r="I236" s="2"/>
      <c r="J236" s="3"/>
      <c r="K236" s="3"/>
    </row>
    <row r="237" spans="2:11" ht="15.75" x14ac:dyDescent="0.25">
      <c r="B237" s="6" t="s">
        <v>5</v>
      </c>
      <c r="C237" s="6"/>
      <c r="D237" s="6"/>
      <c r="E237" s="6"/>
      <c r="F237" s="6"/>
      <c r="G237" s="6"/>
      <c r="H237" s="6"/>
      <c r="I237" s="6"/>
      <c r="J237" s="3"/>
      <c r="K237" s="3"/>
    </row>
    <row r="238" spans="2:11" ht="15.75" x14ac:dyDescent="0.25">
      <c r="B238" s="7">
        <f>100000000</f>
        <v>100000000</v>
      </c>
      <c r="C238" s="2" t="s">
        <v>424</v>
      </c>
      <c r="D238" s="2"/>
      <c r="E238" s="2"/>
      <c r="F238" s="8"/>
      <c r="G238" s="4"/>
      <c r="H238" s="2"/>
      <c r="I238" s="2"/>
      <c r="J238" s="3"/>
      <c r="K238" s="3"/>
    </row>
    <row r="239" spans="2:11" ht="15.75" x14ac:dyDescent="0.25">
      <c r="B239" s="2" t="s">
        <v>425</v>
      </c>
      <c r="C239" s="2"/>
      <c r="D239" s="2"/>
      <c r="E239" s="2"/>
      <c r="F239" s="26"/>
      <c r="G239" s="6"/>
      <c r="H239" s="6"/>
      <c r="I239" s="6"/>
      <c r="J239" s="3"/>
      <c r="K239" s="3"/>
    </row>
    <row r="240" spans="2:11" ht="15.75" x14ac:dyDescent="0.25">
      <c r="B240" s="2"/>
      <c r="C240" s="2"/>
      <c r="D240" s="2"/>
      <c r="E240" s="2"/>
      <c r="F240" s="2"/>
      <c r="G240" s="2"/>
      <c r="H240" s="2"/>
      <c r="I240" s="2"/>
      <c r="J240" s="3"/>
      <c r="K240" s="10" t="s">
        <v>10</v>
      </c>
    </row>
    <row r="241" spans="2:11" ht="15.75" x14ac:dyDescent="0.25">
      <c r="B241" s="2"/>
      <c r="C241" s="13" t="s">
        <v>11</v>
      </c>
      <c r="D241" s="2" t="s">
        <v>12</v>
      </c>
      <c r="E241" s="2"/>
      <c r="F241" s="2"/>
      <c r="G241" s="2"/>
      <c r="H241" s="2"/>
      <c r="I241" s="14">
        <v>0</v>
      </c>
      <c r="J241" s="15" t="s">
        <v>13</v>
      </c>
      <c r="K241" s="3"/>
    </row>
    <row r="242" spans="2:11" ht="15.75" x14ac:dyDescent="0.25">
      <c r="B242" s="2"/>
      <c r="C242" s="13" t="s">
        <v>14</v>
      </c>
      <c r="D242" s="2" t="s">
        <v>145</v>
      </c>
      <c r="E242" s="2"/>
      <c r="F242" s="2"/>
      <c r="G242" s="2"/>
      <c r="H242" s="2"/>
      <c r="I242" s="14">
        <v>1870880</v>
      </c>
      <c r="J242" s="15" t="s">
        <v>13</v>
      </c>
      <c r="K242" s="3"/>
    </row>
    <row r="243" spans="2:11" ht="15.75" x14ac:dyDescent="0.25">
      <c r="B243" s="2"/>
      <c r="C243" s="13" t="s">
        <v>15</v>
      </c>
      <c r="D243" s="2" t="s">
        <v>16</v>
      </c>
      <c r="E243" s="2"/>
      <c r="F243" s="2"/>
      <c r="G243" s="2"/>
      <c r="H243" s="2"/>
      <c r="I243" s="14">
        <v>53887000</v>
      </c>
      <c r="J243" s="15" t="s">
        <v>13</v>
      </c>
      <c r="K243" s="3"/>
    </row>
    <row r="244" spans="2:11" ht="15.75" x14ac:dyDescent="0.25">
      <c r="B244" s="2"/>
      <c r="C244" s="13" t="s">
        <v>17</v>
      </c>
      <c r="D244" s="2" t="s">
        <v>144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18</v>
      </c>
      <c r="D245" s="2" t="s">
        <v>143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 x14ac:dyDescent="0.25">
      <c r="B246" s="2"/>
      <c r="C246" s="13" t="s">
        <v>19</v>
      </c>
      <c r="D246" s="2" t="s">
        <v>142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 x14ac:dyDescent="0.25">
      <c r="B247" s="2"/>
      <c r="C247" s="13" t="s">
        <v>20</v>
      </c>
      <c r="D247" s="2" t="s">
        <v>21</v>
      </c>
      <c r="E247" s="2"/>
      <c r="F247" s="2"/>
      <c r="G247" s="14">
        <f>SUM(I241:I243)</f>
        <v>55757880</v>
      </c>
      <c r="H247" s="2" t="s">
        <v>22</v>
      </c>
      <c r="I247" s="11">
        <v>1393947</v>
      </c>
      <c r="J247" s="15" t="s">
        <v>13</v>
      </c>
      <c r="K247" s="3"/>
    </row>
    <row r="248" spans="2:11" ht="15.75" x14ac:dyDescent="0.25">
      <c r="B248" s="2"/>
      <c r="C248" s="13" t="s">
        <v>23</v>
      </c>
      <c r="D248" s="2" t="s">
        <v>24</v>
      </c>
      <c r="E248" s="2"/>
      <c r="F248" s="2"/>
      <c r="G248" s="14"/>
      <c r="H248" s="2"/>
      <c r="I248" s="11">
        <v>635767</v>
      </c>
      <c r="J248" s="15" t="s">
        <v>13</v>
      </c>
      <c r="K248" s="59"/>
    </row>
    <row r="249" spans="2:11" ht="15.75" x14ac:dyDescent="0.25">
      <c r="B249" s="2"/>
      <c r="C249" s="13" t="s">
        <v>25</v>
      </c>
      <c r="D249" s="2" t="s">
        <v>41</v>
      </c>
      <c r="E249" s="2"/>
      <c r="F249" s="2"/>
      <c r="G249" s="14"/>
      <c r="H249" s="2"/>
      <c r="I249" s="11">
        <v>0</v>
      </c>
      <c r="J249" s="15" t="s">
        <v>13</v>
      </c>
      <c r="K249" s="3"/>
    </row>
    <row r="250" spans="2:11" ht="15.75" x14ac:dyDescent="0.25">
      <c r="B250" s="2"/>
      <c r="C250" s="13" t="s">
        <v>26</v>
      </c>
      <c r="D250" s="2" t="s">
        <v>27</v>
      </c>
      <c r="E250" s="2"/>
      <c r="F250" s="2"/>
      <c r="G250" s="14"/>
      <c r="H250" s="2"/>
      <c r="I250" s="11">
        <v>0</v>
      </c>
      <c r="J250" s="15" t="s">
        <v>13</v>
      </c>
      <c r="K250" s="3"/>
    </row>
    <row r="251" spans="2:11" ht="15.75" x14ac:dyDescent="0.25">
      <c r="B251" s="2"/>
      <c r="C251" s="13" t="s">
        <v>28</v>
      </c>
      <c r="D251" s="2" t="s">
        <v>29</v>
      </c>
      <c r="E251" s="2"/>
      <c r="F251" s="2"/>
      <c r="G251" s="14"/>
      <c r="H251" s="2"/>
      <c r="I251" s="11">
        <v>442421</v>
      </c>
      <c r="J251" s="15" t="s">
        <v>13</v>
      </c>
      <c r="K251" s="3"/>
    </row>
    <row r="252" spans="2:11" ht="15.75" x14ac:dyDescent="0.25">
      <c r="B252" s="2"/>
      <c r="C252" s="13" t="s">
        <v>30</v>
      </c>
      <c r="D252" s="2" t="s">
        <v>31</v>
      </c>
      <c r="E252" s="2"/>
      <c r="F252" s="2"/>
      <c r="G252" s="14"/>
      <c r="H252" s="2"/>
      <c r="I252" s="11">
        <v>200000</v>
      </c>
      <c r="J252" s="15" t="s">
        <v>13</v>
      </c>
      <c r="K252" s="3"/>
    </row>
    <row r="253" spans="2:11" ht="15.75" x14ac:dyDescent="0.25">
      <c r="B253" s="2"/>
      <c r="C253" s="13" t="s">
        <v>32</v>
      </c>
      <c r="D253" s="2" t="s">
        <v>33</v>
      </c>
      <c r="E253" s="2"/>
      <c r="F253" s="2"/>
      <c r="G253" s="2"/>
      <c r="H253" s="2"/>
      <c r="I253" s="16">
        <f>SUM(I241:I252)</f>
        <v>58430015</v>
      </c>
      <c r="J253" s="15" t="s">
        <v>13</v>
      </c>
      <c r="K253" s="3"/>
    </row>
    <row r="254" spans="2:11" ht="15.75" x14ac:dyDescent="0.25">
      <c r="B254" s="2"/>
      <c r="C254" s="13" t="s">
        <v>34</v>
      </c>
      <c r="D254" s="2" t="s">
        <v>35</v>
      </c>
      <c r="E254" s="2"/>
      <c r="F254" s="2"/>
      <c r="G254" s="2"/>
      <c r="H254" s="2"/>
      <c r="I254" s="17">
        <f>+B238-I253</f>
        <v>41569985</v>
      </c>
      <c r="J254" s="15" t="s">
        <v>13</v>
      </c>
      <c r="K254" s="3"/>
    </row>
    <row r="255" spans="2:11" ht="15.75" x14ac:dyDescent="0.25">
      <c r="B255" s="2"/>
      <c r="C255" s="2"/>
      <c r="D255" s="2" t="s">
        <v>426</v>
      </c>
      <c r="E255" s="2"/>
      <c r="F255" s="2"/>
      <c r="G255" s="2"/>
      <c r="H255" s="2"/>
      <c r="I255" s="5"/>
      <c r="J255" s="3"/>
      <c r="K255" s="3"/>
    </row>
    <row r="256" spans="2:11" ht="15.75" x14ac:dyDescent="0.25">
      <c r="B256" s="2"/>
      <c r="C256" s="2"/>
      <c r="D256" s="2" t="s">
        <v>427</v>
      </c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 t="s">
        <v>36</v>
      </c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 t="s">
        <v>37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 t="s">
        <v>116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118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4" t="s">
        <v>119</v>
      </c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4" t="s">
        <v>120</v>
      </c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59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 t="s">
        <v>409</v>
      </c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2"/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2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 t="s">
        <v>38</v>
      </c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18">
        <v>6000</v>
      </c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18"/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25" t="s">
        <v>421</v>
      </c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 t="s">
        <v>39</v>
      </c>
      <c r="I277" s="2"/>
      <c r="J277" s="3"/>
      <c r="K277" s="3"/>
    </row>
    <row r="278" spans="2:11" ht="15.75" x14ac:dyDescent="0.25">
      <c r="B278" s="2"/>
      <c r="C278" s="2"/>
      <c r="D278" s="2"/>
      <c r="E278" s="2"/>
      <c r="F278" s="2"/>
      <c r="G278" s="2"/>
      <c r="H278" s="19"/>
      <c r="I278" s="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19"/>
      <c r="I279" s="2"/>
      <c r="J279" s="3"/>
      <c r="K279" s="3"/>
    </row>
    <row r="280" spans="2:11" ht="15.75" x14ac:dyDescent="0.25">
      <c r="B280" s="19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0" t="s">
        <v>40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 x14ac:dyDescent="0.25">
      <c r="B282" s="2" t="s">
        <v>307</v>
      </c>
      <c r="C282" s="3"/>
      <c r="D282" s="3"/>
      <c r="E282" s="3"/>
      <c r="F282" s="3"/>
      <c r="G282" s="3"/>
      <c r="H282" s="3"/>
      <c r="I282" s="3"/>
      <c r="J282" s="3"/>
      <c r="K282" s="3"/>
    </row>
    <row r="284" spans="2:11" ht="19.5" x14ac:dyDescent="0.3">
      <c r="B284" s="60" t="s">
        <v>0</v>
      </c>
      <c r="C284" s="60"/>
      <c r="D284" s="60"/>
      <c r="E284" s="60"/>
      <c r="F284" s="60"/>
      <c r="G284" s="60"/>
      <c r="H284" s="60"/>
      <c r="I284" s="60"/>
      <c r="J284" s="3"/>
      <c r="K284" s="3"/>
    </row>
    <row r="285" spans="2:11" ht="15.75" x14ac:dyDescent="0.25">
      <c r="B285" s="12"/>
      <c r="C285" s="12"/>
      <c r="D285" s="12"/>
      <c r="E285" s="12"/>
      <c r="F285" s="12"/>
      <c r="G285" s="12"/>
      <c r="H285" s="12"/>
      <c r="I285" s="12"/>
      <c r="J285" s="3"/>
      <c r="K285" s="3"/>
    </row>
    <row r="286" spans="2:11" ht="15.75" x14ac:dyDescent="0.2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 t="s">
        <v>1</v>
      </c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 x14ac:dyDescent="0.25">
      <c r="B289" s="2"/>
      <c r="C289" s="2"/>
      <c r="D289" s="2"/>
      <c r="E289" s="2"/>
      <c r="F289" s="2"/>
      <c r="G289" s="2"/>
      <c r="H289" s="2"/>
      <c r="I289" s="2"/>
      <c r="J289" s="3"/>
      <c r="K289" s="3"/>
    </row>
    <row r="290" spans="2:11" ht="15.75" x14ac:dyDescent="0.25">
      <c r="B290" s="2"/>
      <c r="C290" s="2"/>
      <c r="D290" s="2"/>
      <c r="E290" s="2"/>
      <c r="F290" s="2"/>
      <c r="G290" s="2"/>
      <c r="H290" s="2"/>
      <c r="I290" s="2"/>
      <c r="J290" s="3"/>
      <c r="K290" s="3"/>
    </row>
    <row r="291" spans="2:11" ht="15.75" x14ac:dyDescent="0.25">
      <c r="B291" s="2"/>
      <c r="C291" s="2" t="s">
        <v>2</v>
      </c>
      <c r="D291" s="2" t="s">
        <v>3</v>
      </c>
      <c r="E291" s="24" t="s">
        <v>437</v>
      </c>
      <c r="F291" s="29"/>
      <c r="G291" s="2"/>
      <c r="H291" s="2"/>
      <c r="I291" s="2"/>
      <c r="J291" s="3"/>
      <c r="K291" s="3"/>
    </row>
    <row r="292" spans="2:11" ht="15.75" x14ac:dyDescent="0.25">
      <c r="B292" s="2"/>
      <c r="C292" s="2" t="s">
        <v>4</v>
      </c>
      <c r="D292" s="2" t="s">
        <v>3</v>
      </c>
      <c r="E292" s="1" t="s">
        <v>438</v>
      </c>
      <c r="F292" s="5"/>
      <c r="G292" s="2"/>
      <c r="H292" s="2"/>
      <c r="I292" s="2"/>
      <c r="J292" s="3"/>
      <c r="K292" s="3"/>
    </row>
    <row r="293" spans="2:11" ht="15.75" x14ac:dyDescent="0.25">
      <c r="B293" s="2"/>
      <c r="C293" s="22" t="s">
        <v>42</v>
      </c>
      <c r="D293" s="22" t="s">
        <v>3</v>
      </c>
      <c r="E293" s="23" t="s">
        <v>439</v>
      </c>
      <c r="F293" s="21"/>
      <c r="G293" s="2"/>
      <c r="H293" s="2"/>
      <c r="I293" s="2"/>
      <c r="J293" s="3"/>
      <c r="K293" s="3"/>
    </row>
    <row r="294" spans="2:11" ht="15.75" x14ac:dyDescent="0.25">
      <c r="B294" s="2"/>
      <c r="C294" s="2"/>
      <c r="D294" s="2"/>
      <c r="E294" s="1"/>
      <c r="F294" s="2"/>
      <c r="G294" s="2"/>
      <c r="H294" s="2"/>
      <c r="I294" s="2"/>
      <c r="J294" s="3"/>
      <c r="K294" s="3"/>
    </row>
    <row r="295" spans="2:11" ht="15.75" x14ac:dyDescent="0.25">
      <c r="B295" s="6" t="s">
        <v>5</v>
      </c>
      <c r="C295" s="6"/>
      <c r="D295" s="6"/>
      <c r="E295" s="6"/>
      <c r="F295" s="6"/>
      <c r="G295" s="6"/>
      <c r="H295" s="6"/>
      <c r="I295" s="6"/>
      <c r="J295" s="3"/>
      <c r="K295" s="3"/>
    </row>
    <row r="296" spans="2:11" ht="15.75" x14ac:dyDescent="0.25">
      <c r="B296" s="7">
        <f>I311+25000000</f>
        <v>50383753</v>
      </c>
      <c r="C296" s="2" t="s">
        <v>6</v>
      </c>
      <c r="D296" s="2"/>
      <c r="E296" s="2"/>
      <c r="F296" s="8">
        <f>(B296/H296)+(B296*1.2%)</f>
        <v>2004153.7304444443</v>
      </c>
      <c r="G296" s="4" t="s">
        <v>7</v>
      </c>
      <c r="H296" s="2">
        <v>36</v>
      </c>
      <c r="I296" s="2" t="s">
        <v>8</v>
      </c>
      <c r="J296" s="3"/>
      <c r="K296" s="3"/>
    </row>
    <row r="297" spans="2:11" ht="15.75" x14ac:dyDescent="0.25">
      <c r="B297" s="6" t="s">
        <v>9</v>
      </c>
      <c r="C297" s="6"/>
      <c r="D297" s="6"/>
      <c r="E297" s="6"/>
      <c r="F297" s="9"/>
      <c r="G297" s="6"/>
      <c r="H297" s="6"/>
      <c r="I297" s="6"/>
      <c r="J297" s="3"/>
      <c r="K297" s="3"/>
    </row>
    <row r="298" spans="2:11" ht="15.75" x14ac:dyDescent="0.25">
      <c r="B298" s="2"/>
      <c r="C298" s="2"/>
      <c r="D298" s="2"/>
      <c r="E298" s="2"/>
      <c r="F298" s="2"/>
      <c r="G298" s="2"/>
      <c r="H298" s="2"/>
      <c r="I298" s="2"/>
      <c r="J298" s="3"/>
      <c r="K298" s="10" t="s">
        <v>10</v>
      </c>
    </row>
    <row r="299" spans="2:11" ht="15.75" x14ac:dyDescent="0.25">
      <c r="B299" s="2"/>
      <c r="C299" s="13" t="s">
        <v>11</v>
      </c>
      <c r="D299" s="2" t="s">
        <v>12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14</v>
      </c>
      <c r="D300" s="2" t="s">
        <v>145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15</v>
      </c>
      <c r="D301" s="2" t="s">
        <v>372</v>
      </c>
      <c r="E301" s="2"/>
      <c r="F301" s="2"/>
      <c r="G301" s="2"/>
      <c r="H301" s="2"/>
      <c r="I301" s="14">
        <v>24158500</v>
      </c>
      <c r="J301" s="15" t="s">
        <v>13</v>
      </c>
      <c r="K301" s="3"/>
    </row>
    <row r="302" spans="2:11" ht="15.75" x14ac:dyDescent="0.25">
      <c r="B302" s="2"/>
      <c r="C302" s="13" t="s">
        <v>17</v>
      </c>
      <c r="D302" s="2" t="s">
        <v>144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 x14ac:dyDescent="0.25">
      <c r="B303" s="2"/>
      <c r="C303" s="13" t="s">
        <v>18</v>
      </c>
      <c r="D303" s="2" t="s">
        <v>143</v>
      </c>
      <c r="E303" s="2"/>
      <c r="F303" s="2"/>
      <c r="G303" s="2"/>
      <c r="H303" s="2"/>
      <c r="I303" s="14">
        <v>0</v>
      </c>
      <c r="J303" s="15" t="s">
        <v>13</v>
      </c>
      <c r="K303" s="3"/>
    </row>
    <row r="304" spans="2:11" ht="15.75" x14ac:dyDescent="0.25">
      <c r="B304" s="2"/>
      <c r="C304" s="13" t="s">
        <v>19</v>
      </c>
      <c r="D304" s="2" t="s">
        <v>142</v>
      </c>
      <c r="E304" s="2"/>
      <c r="F304" s="2"/>
      <c r="G304" s="2"/>
      <c r="H304" s="2"/>
      <c r="I304" s="14">
        <v>0</v>
      </c>
      <c r="J304" s="15" t="s">
        <v>13</v>
      </c>
      <c r="K304" s="3"/>
    </row>
    <row r="305" spans="2:11" ht="15.75" x14ac:dyDescent="0.25">
      <c r="B305" s="2"/>
      <c r="C305" s="13" t="s">
        <v>20</v>
      </c>
      <c r="D305" s="2" t="s">
        <v>21</v>
      </c>
      <c r="E305" s="2"/>
      <c r="F305" s="2"/>
      <c r="G305" s="14">
        <f>SUM(I299:I301)</f>
        <v>24158500</v>
      </c>
      <c r="H305" s="2" t="s">
        <v>22</v>
      </c>
      <c r="I305" s="11">
        <v>603963</v>
      </c>
      <c r="J305" s="15" t="s">
        <v>13</v>
      </c>
      <c r="K305" s="3"/>
    </row>
    <row r="306" spans="2:11" ht="15.75" x14ac:dyDescent="0.25">
      <c r="B306" s="2"/>
      <c r="C306" s="13" t="s">
        <v>23</v>
      </c>
      <c r="D306" s="2" t="s">
        <v>24</v>
      </c>
      <c r="E306" s="2"/>
      <c r="F306" s="2"/>
      <c r="G306" s="14"/>
      <c r="H306" s="2"/>
      <c r="I306" s="11">
        <v>171290</v>
      </c>
      <c r="J306" s="15" t="s">
        <v>13</v>
      </c>
    </row>
    <row r="307" spans="2:11" ht="15.75" x14ac:dyDescent="0.25">
      <c r="B307" s="2"/>
      <c r="C307" s="13" t="s">
        <v>25</v>
      </c>
      <c r="D307" s="2" t="s">
        <v>41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 x14ac:dyDescent="0.25">
      <c r="B308" s="2"/>
      <c r="C308" s="13" t="s">
        <v>26</v>
      </c>
      <c r="D308" s="2" t="s">
        <v>27</v>
      </c>
      <c r="E308" s="2"/>
      <c r="F308" s="2"/>
      <c r="G308" s="14"/>
      <c r="H308" s="2"/>
      <c r="I308" s="11">
        <v>0</v>
      </c>
      <c r="J308" s="15" t="s">
        <v>13</v>
      </c>
      <c r="K308" s="3"/>
    </row>
    <row r="309" spans="2:11" ht="15.75" x14ac:dyDescent="0.25">
      <c r="B309" s="2"/>
      <c r="C309" s="13" t="s">
        <v>28</v>
      </c>
      <c r="D309" s="2" t="s">
        <v>29</v>
      </c>
      <c r="E309" s="2"/>
      <c r="F309" s="2"/>
      <c r="G309" s="14"/>
      <c r="H309" s="2"/>
      <c r="I309" s="11">
        <v>250000</v>
      </c>
      <c r="J309" s="15" t="s">
        <v>13</v>
      </c>
      <c r="K309" s="3"/>
    </row>
    <row r="310" spans="2:11" ht="15.75" x14ac:dyDescent="0.25">
      <c r="B310" s="2"/>
      <c r="C310" s="13" t="s">
        <v>30</v>
      </c>
      <c r="D310" s="2" t="s">
        <v>31</v>
      </c>
      <c r="E310" s="2"/>
      <c r="F310" s="2"/>
      <c r="G310" s="14"/>
      <c r="H310" s="2"/>
      <c r="I310" s="11">
        <v>200000</v>
      </c>
      <c r="J310" s="15" t="s">
        <v>13</v>
      </c>
      <c r="K310" s="3"/>
    </row>
    <row r="311" spans="2:11" ht="15.75" x14ac:dyDescent="0.25">
      <c r="B311" s="2"/>
      <c r="C311" s="13" t="s">
        <v>32</v>
      </c>
      <c r="D311" s="2" t="s">
        <v>33</v>
      </c>
      <c r="E311" s="2"/>
      <c r="F311" s="2"/>
      <c r="G311" s="2"/>
      <c r="H311" s="2"/>
      <c r="I311" s="16">
        <f>SUM(I299:I310)</f>
        <v>25383753</v>
      </c>
      <c r="J311" s="15" t="s">
        <v>13</v>
      </c>
      <c r="K311" s="3"/>
    </row>
    <row r="312" spans="2:11" ht="15.75" x14ac:dyDescent="0.25">
      <c r="B312" s="2"/>
      <c r="C312" s="13" t="s">
        <v>34</v>
      </c>
      <c r="D312" s="2" t="s">
        <v>35</v>
      </c>
      <c r="E312" s="2"/>
      <c r="F312" s="2"/>
      <c r="G312" s="2"/>
      <c r="H312" s="2"/>
      <c r="I312" s="17">
        <f>+B296-I311</f>
        <v>25000000</v>
      </c>
      <c r="J312" s="15" t="s">
        <v>13</v>
      </c>
      <c r="K312" s="3"/>
    </row>
    <row r="313" spans="2:11" ht="15.75" x14ac:dyDescent="0.25">
      <c r="B313" s="2"/>
      <c r="C313" s="2"/>
      <c r="D313" s="2" t="s">
        <v>61</v>
      </c>
      <c r="E313" s="2"/>
      <c r="F313" s="2"/>
      <c r="G313" s="2"/>
      <c r="H313" s="2"/>
      <c r="I313" s="5"/>
      <c r="J313" s="3"/>
      <c r="K313" s="3"/>
    </row>
    <row r="314" spans="2:11" ht="15.75" x14ac:dyDescent="0.25">
      <c r="B314" s="2"/>
      <c r="C314" s="2"/>
      <c r="D314" s="2" t="s">
        <v>440</v>
      </c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 t="s">
        <v>36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 t="s">
        <v>37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 t="s">
        <v>441</v>
      </c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8" t="s">
        <v>38</v>
      </c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18">
        <v>6000</v>
      </c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8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5" t="s">
        <v>437</v>
      </c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19" t="s">
        <v>39</v>
      </c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19"/>
      <c r="I332" s="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 x14ac:dyDescent="0.25">
      <c r="B334" s="19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0" t="s">
        <v>40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 t="s">
        <v>307</v>
      </c>
      <c r="C336" s="3"/>
      <c r="D336" s="3"/>
      <c r="E336" s="3"/>
      <c r="F336" s="3"/>
      <c r="G336" s="3"/>
      <c r="H336" s="3"/>
      <c r="I336" s="3"/>
      <c r="J336" s="3"/>
      <c r="K336" s="3"/>
    </row>
  </sheetData>
  <mergeCells count="6">
    <mergeCell ref="B284:I284"/>
    <mergeCell ref="B55:I55"/>
    <mergeCell ref="B113:I113"/>
    <mergeCell ref="B1:I1"/>
    <mergeCell ref="B167:I167"/>
    <mergeCell ref="B226:I226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939"/>
  <sheetViews>
    <sheetView tabSelected="1" topLeftCell="A599" zoomScaleNormal="100" workbookViewId="0">
      <selection activeCell="B605" sqref="B605:I605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60" t="s">
        <v>0</v>
      </c>
      <c r="C1" s="60"/>
      <c r="D1" s="60"/>
      <c r="E1" s="60"/>
      <c r="F1" s="60"/>
      <c r="G1" s="60"/>
      <c r="H1" s="60"/>
      <c r="I1" s="60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442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443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444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15000000</f>
        <v>15000000</v>
      </c>
      <c r="C13" s="2" t="s">
        <v>6</v>
      </c>
      <c r="D13" s="2"/>
      <c r="E13" s="2"/>
      <c r="F13" s="8">
        <f>(B13/H13)+(B13*1.2%)</f>
        <v>596666.66666666674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372</v>
      </c>
      <c r="E18" s="2"/>
      <c r="F18" s="2"/>
      <c r="G18" s="2"/>
      <c r="H18" s="2"/>
      <c r="I18" s="14">
        <v>10750000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10750000</v>
      </c>
      <c r="H22" s="2" t="s">
        <v>22</v>
      </c>
      <c r="I22" s="11">
        <v>268750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256935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11275685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3724315</v>
      </c>
      <c r="J29" s="15" t="s">
        <v>13</v>
      </c>
      <c r="K29" s="3"/>
    </row>
    <row r="30" spans="2:11" ht="15.75" x14ac:dyDescent="0.25">
      <c r="B30" s="2"/>
      <c r="C30" s="2"/>
      <c r="D30" s="2" t="s">
        <v>61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445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446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442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307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ht="19.5" x14ac:dyDescent="0.3">
      <c r="B55" s="60" t="s">
        <v>0</v>
      </c>
      <c r="C55" s="60"/>
      <c r="D55" s="60"/>
      <c r="E55" s="60"/>
      <c r="F55" s="60"/>
      <c r="G55" s="60"/>
      <c r="H55" s="60"/>
      <c r="I55" s="60"/>
      <c r="J55" s="3"/>
      <c r="K55" s="3"/>
    </row>
    <row r="56" spans="2:1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 t="s">
        <v>2</v>
      </c>
      <c r="D62" s="2" t="s">
        <v>3</v>
      </c>
      <c r="E62" s="24" t="s">
        <v>447</v>
      </c>
      <c r="F62" s="29"/>
      <c r="G62" s="2"/>
      <c r="H62" s="2"/>
      <c r="I62" s="2"/>
      <c r="J62" s="3"/>
      <c r="K62" s="3"/>
    </row>
    <row r="63" spans="2:11" ht="15.75" x14ac:dyDescent="0.25">
      <c r="B63" s="2"/>
      <c r="C63" s="2" t="s">
        <v>4</v>
      </c>
      <c r="D63" s="2" t="s">
        <v>3</v>
      </c>
      <c r="E63" s="1" t="s">
        <v>448</v>
      </c>
      <c r="F63" s="5"/>
      <c r="G63" s="2"/>
      <c r="H63" s="2"/>
      <c r="I63" s="2"/>
      <c r="J63" s="3"/>
      <c r="K63" s="3"/>
    </row>
    <row r="64" spans="2:11" ht="15.75" x14ac:dyDescent="0.25">
      <c r="B64" s="2"/>
      <c r="C64" s="22" t="s">
        <v>42</v>
      </c>
      <c r="D64" s="22" t="s">
        <v>3</v>
      </c>
      <c r="E64" s="23" t="s">
        <v>449</v>
      </c>
      <c r="F64" s="21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90000000</f>
        <v>90000000</v>
      </c>
      <c r="C67" s="2" t="s">
        <v>454</v>
      </c>
      <c r="D67" s="2"/>
      <c r="E67" s="2"/>
      <c r="F67" s="8"/>
      <c r="G67" s="4"/>
      <c r="H67" s="2"/>
      <c r="I67" s="2"/>
      <c r="J67" s="3"/>
      <c r="K67" s="3"/>
    </row>
    <row r="68" spans="2:11" ht="15.75" x14ac:dyDescent="0.25">
      <c r="B68" s="2" t="s">
        <v>105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ht="15.75" x14ac:dyDescent="0.25">
      <c r="B72" s="2"/>
      <c r="C72" s="13" t="s">
        <v>15</v>
      </c>
      <c r="D72" s="2" t="s">
        <v>372</v>
      </c>
      <c r="E72" s="2"/>
      <c r="F72" s="2"/>
      <c r="G72" s="2"/>
      <c r="H72" s="2"/>
      <c r="I72" s="14">
        <v>51660000</v>
      </c>
      <c r="J72" s="15" t="s">
        <v>13</v>
      </c>
      <c r="K72" s="3"/>
    </row>
    <row r="73" spans="2:1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51660000</v>
      </c>
      <c r="H76" s="2" t="s">
        <v>22</v>
      </c>
      <c r="I76" s="11">
        <v>1291500</v>
      </c>
      <c r="J76" s="15" t="s">
        <v>13</v>
      </c>
      <c r="K76" s="3"/>
    </row>
    <row r="77" spans="2:1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960000</v>
      </c>
      <c r="J77" s="15" t="s">
        <v>13</v>
      </c>
    </row>
    <row r="78" spans="2:1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383400</v>
      </c>
      <c r="J80" s="15" t="s">
        <v>13</v>
      </c>
      <c r="K80" s="3"/>
    </row>
    <row r="81" spans="2:1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54494900</v>
      </c>
      <c r="J82" s="15" t="s">
        <v>13</v>
      </c>
      <c r="K82" s="3"/>
    </row>
    <row r="83" spans="2:1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35505100</v>
      </c>
      <c r="J83" s="15" t="s">
        <v>13</v>
      </c>
      <c r="K83" s="3"/>
    </row>
    <row r="84" spans="2:11" ht="15.75" x14ac:dyDescent="0.2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ht="15.75" x14ac:dyDescent="0.25">
      <c r="B85" s="2"/>
      <c r="C85" s="2"/>
      <c r="D85" s="2" t="s">
        <v>450</v>
      </c>
      <c r="E85" s="2"/>
      <c r="F85" s="2"/>
      <c r="G85" s="2"/>
      <c r="H85" s="2"/>
      <c r="I85" s="2"/>
      <c r="J85" s="3"/>
      <c r="K85" s="3"/>
    </row>
    <row r="86" spans="2:1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 t="s">
        <v>451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4" t="s">
        <v>45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4" t="s">
        <v>452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4" t="s">
        <v>453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/>
      <c r="C94" s="2"/>
      <c r="D94" s="2"/>
      <c r="E94" s="2"/>
      <c r="F94" s="2"/>
      <c r="G94" s="2"/>
      <c r="H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 t="s">
        <v>446</v>
      </c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25" t="s">
        <v>447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ht="15.75" x14ac:dyDescent="0.2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 x14ac:dyDescent="0.2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ht="15.75" x14ac:dyDescent="0.25">
      <c r="B111" s="2" t="s">
        <v>307</v>
      </c>
      <c r="C111" s="3"/>
      <c r="D111" s="3"/>
      <c r="E111" s="3"/>
      <c r="F111" s="3"/>
      <c r="G111" s="3"/>
      <c r="H111" s="3"/>
      <c r="I111" s="3"/>
      <c r="J111" s="3"/>
      <c r="K111" s="3"/>
    </row>
    <row r="113" spans="2:11" ht="19.5" x14ac:dyDescent="0.3">
      <c r="B113" s="60" t="s">
        <v>0</v>
      </c>
      <c r="C113" s="60"/>
      <c r="D113" s="60"/>
      <c r="E113" s="60"/>
      <c r="F113" s="60"/>
      <c r="G113" s="60"/>
      <c r="H113" s="60"/>
      <c r="I113" s="60"/>
      <c r="J113" s="3"/>
      <c r="K113" s="3"/>
    </row>
    <row r="114" spans="2:11" ht="15.75" x14ac:dyDescent="0.2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 t="s">
        <v>2</v>
      </c>
      <c r="D120" s="2" t="s">
        <v>3</v>
      </c>
      <c r="E120" s="24" t="s">
        <v>456</v>
      </c>
      <c r="F120" s="29"/>
      <c r="G120" s="2"/>
      <c r="H120" s="2"/>
      <c r="I120" s="2"/>
      <c r="J120" s="3"/>
      <c r="K120" s="3"/>
    </row>
    <row r="121" spans="2:11" ht="15.75" x14ac:dyDescent="0.25">
      <c r="B121" s="2"/>
      <c r="C121" s="2" t="s">
        <v>4</v>
      </c>
      <c r="D121" s="2" t="s">
        <v>3</v>
      </c>
      <c r="E121" s="1" t="s">
        <v>457</v>
      </c>
      <c r="F121" s="5"/>
      <c r="G121" s="2"/>
      <c r="H121" s="2"/>
      <c r="I121" s="2"/>
      <c r="J121" s="3"/>
      <c r="K121" s="3"/>
    </row>
    <row r="122" spans="2:11" ht="15.75" x14ac:dyDescent="0.25">
      <c r="B122" s="2"/>
      <c r="C122" s="22" t="s">
        <v>42</v>
      </c>
      <c r="D122" s="22" t="s">
        <v>3</v>
      </c>
      <c r="E122" s="23" t="s">
        <v>458</v>
      </c>
      <c r="F122" s="21"/>
      <c r="G122" s="2"/>
      <c r="H122" s="2"/>
      <c r="I122" s="2"/>
      <c r="J122" s="3"/>
      <c r="K122" s="3"/>
    </row>
    <row r="123" spans="2:11" ht="15.75" x14ac:dyDescent="0.2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 x14ac:dyDescent="0.25">
      <c r="B124" s="2" t="s">
        <v>250</v>
      </c>
      <c r="C124" s="2"/>
      <c r="D124" s="2"/>
      <c r="E124" s="2"/>
      <c r="F124" s="2"/>
      <c r="G124" s="2"/>
      <c r="H124" s="2"/>
      <c r="I124" s="2"/>
      <c r="J124" s="3"/>
    </row>
    <row r="125" spans="2:11" ht="15.75" x14ac:dyDescent="0.25">
      <c r="B125" s="14">
        <f>165000000</f>
        <v>165000000</v>
      </c>
      <c r="C125" s="2" t="s">
        <v>251</v>
      </c>
      <c r="D125" s="2"/>
      <c r="E125" s="2"/>
      <c r="F125" s="8"/>
      <c r="G125" s="4"/>
      <c r="H125" s="2"/>
      <c r="I125" s="2"/>
      <c r="J125" s="3"/>
    </row>
    <row r="126" spans="2:11" ht="15.75" x14ac:dyDescent="0.2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 x14ac:dyDescent="0.2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 x14ac:dyDescent="0.25">
      <c r="B128" s="2"/>
      <c r="C128" s="13" t="s">
        <v>14</v>
      </c>
      <c r="D128" s="2" t="s">
        <v>145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17</v>
      </c>
      <c r="D130" s="2" t="s">
        <v>252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18</v>
      </c>
      <c r="D131" s="2" t="s">
        <v>143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19</v>
      </c>
      <c r="D132" s="2" t="s">
        <v>142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20</v>
      </c>
      <c r="D133" s="2" t="s">
        <v>21</v>
      </c>
      <c r="E133" s="2"/>
      <c r="F133" s="2"/>
      <c r="G133" s="14">
        <f>SUM(I127:I129)</f>
        <v>0</v>
      </c>
      <c r="H133" s="2" t="s">
        <v>22</v>
      </c>
      <c r="I133" s="11">
        <v>0</v>
      </c>
      <c r="J133" s="15" t="s">
        <v>13</v>
      </c>
      <c r="K133" s="3"/>
    </row>
    <row r="134" spans="2:11" ht="15.75" x14ac:dyDescent="0.25">
      <c r="B134" s="3"/>
      <c r="C134" s="13" t="s">
        <v>23</v>
      </c>
      <c r="D134" s="2" t="s">
        <v>459</v>
      </c>
      <c r="E134" s="2"/>
      <c r="F134" s="2"/>
      <c r="G134" s="14"/>
      <c r="H134" s="2"/>
      <c r="I134" s="11">
        <v>1980000</v>
      </c>
      <c r="J134" s="15" t="s">
        <v>13</v>
      </c>
      <c r="K134" s="3"/>
    </row>
    <row r="135" spans="2:11" ht="15.75" x14ac:dyDescent="0.2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1350000</v>
      </c>
      <c r="J137" s="15" t="s">
        <v>13</v>
      </c>
      <c r="K137" s="3"/>
    </row>
    <row r="138" spans="2:11" ht="15.75" x14ac:dyDescent="0.2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 x14ac:dyDescent="0.2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3530000</v>
      </c>
      <c r="J139" s="15" t="s">
        <v>13</v>
      </c>
      <c r="K139" s="3"/>
    </row>
    <row r="140" spans="2:11" ht="15.75" x14ac:dyDescent="0.2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+B125-I139</f>
        <v>161470000</v>
      </c>
      <c r="J140" s="15" t="s">
        <v>13</v>
      </c>
      <c r="K140" s="3"/>
    </row>
    <row r="141" spans="2:11" ht="15.75" x14ac:dyDescent="0.25">
      <c r="B141" s="2"/>
      <c r="C141" s="2"/>
      <c r="D141" s="2" t="s">
        <v>460</v>
      </c>
      <c r="E141" s="2"/>
      <c r="F141" s="2"/>
      <c r="G141" s="2"/>
      <c r="H141" s="2"/>
      <c r="I141" s="5"/>
      <c r="J141" s="3"/>
      <c r="K141" s="3"/>
    </row>
    <row r="142" spans="2:11" ht="15.75" x14ac:dyDescent="0.25">
      <c r="B142" s="2"/>
      <c r="C142" s="2"/>
      <c r="D142" s="2" t="s">
        <v>461</v>
      </c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 t="s">
        <v>462</v>
      </c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18" t="s">
        <v>38</v>
      </c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>
        <v>6000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5" t="s">
        <v>456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9" t="s">
        <v>39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19"/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0" t="s">
        <v>40</v>
      </c>
      <c r="C163" s="2"/>
      <c r="D163" s="2"/>
      <c r="E163" s="2"/>
      <c r="F163" s="2"/>
      <c r="G163" s="2"/>
      <c r="H163" s="2"/>
      <c r="I163" s="2"/>
      <c r="J163" s="3"/>
      <c r="K163" s="3"/>
    </row>
    <row r="165" spans="2:11" ht="19.5" x14ac:dyDescent="0.3">
      <c r="B165" s="60" t="s">
        <v>0</v>
      </c>
      <c r="C165" s="60"/>
      <c r="D165" s="60"/>
      <c r="E165" s="60"/>
      <c r="F165" s="60"/>
      <c r="G165" s="60"/>
      <c r="H165" s="60"/>
      <c r="I165" s="60"/>
      <c r="J165" s="3"/>
      <c r="K165" s="3"/>
    </row>
    <row r="166" spans="2:11" ht="15.75" x14ac:dyDescent="0.2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 t="s">
        <v>2</v>
      </c>
      <c r="D172" s="2" t="s">
        <v>3</v>
      </c>
      <c r="E172" s="24" t="s">
        <v>463</v>
      </c>
      <c r="F172" s="29"/>
      <c r="G172" s="2"/>
      <c r="H172" s="2"/>
      <c r="I172" s="2"/>
      <c r="J172" s="3"/>
      <c r="K172" s="3"/>
    </row>
    <row r="173" spans="2:11" ht="15.75" x14ac:dyDescent="0.25">
      <c r="B173" s="2"/>
      <c r="C173" s="2" t="s">
        <v>4</v>
      </c>
      <c r="D173" s="2" t="s">
        <v>3</v>
      </c>
      <c r="E173" s="1" t="s">
        <v>464</v>
      </c>
      <c r="F173" s="5"/>
      <c r="G173" s="2"/>
      <c r="H173" s="2"/>
      <c r="I173" s="2"/>
      <c r="J173" s="3"/>
      <c r="K173" s="3"/>
    </row>
    <row r="174" spans="2:11" ht="15.75" x14ac:dyDescent="0.25">
      <c r="B174" s="2"/>
      <c r="C174" s="22" t="s">
        <v>42</v>
      </c>
      <c r="D174" s="22" t="s">
        <v>3</v>
      </c>
      <c r="E174" s="23" t="s">
        <v>465</v>
      </c>
      <c r="F174" s="21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 x14ac:dyDescent="0.2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 x14ac:dyDescent="0.25">
      <c r="B177" s="7">
        <f>2000000</f>
        <v>2000000</v>
      </c>
      <c r="C177" s="2" t="s">
        <v>6</v>
      </c>
      <c r="D177" s="2"/>
      <c r="E177" s="2"/>
      <c r="F177" s="8">
        <f>(B177/H177)+(B177*1.2%)</f>
        <v>224000</v>
      </c>
      <c r="G177" s="4" t="s">
        <v>7</v>
      </c>
      <c r="H177" s="2">
        <v>10</v>
      </c>
      <c r="I177" s="2" t="s">
        <v>8</v>
      </c>
      <c r="J177" s="3"/>
      <c r="K177" s="3"/>
    </row>
    <row r="178" spans="2:11" ht="15.75" x14ac:dyDescent="0.2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 x14ac:dyDescent="0.2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 x14ac:dyDescent="0.2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 x14ac:dyDescent="0.25">
      <c r="B181" s="2"/>
      <c r="C181" s="13" t="s">
        <v>14</v>
      </c>
      <c r="D181" s="2" t="s">
        <v>145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 x14ac:dyDescent="0.25">
      <c r="B182" s="2"/>
      <c r="C182" s="13" t="s">
        <v>15</v>
      </c>
      <c r="D182" s="2" t="s">
        <v>372</v>
      </c>
      <c r="E182" s="2"/>
      <c r="F182" s="2"/>
      <c r="G182" s="2"/>
      <c r="H182" s="2"/>
      <c r="I182" s="14">
        <v>200000</v>
      </c>
      <c r="J182" s="15" t="s">
        <v>13</v>
      </c>
      <c r="K182" s="3"/>
    </row>
    <row r="183" spans="2:11" ht="15.75" x14ac:dyDescent="0.25">
      <c r="B183" s="2"/>
      <c r="C183" s="13" t="s">
        <v>17</v>
      </c>
      <c r="D183" s="2" t="s">
        <v>144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18</v>
      </c>
      <c r="D184" s="2" t="s">
        <v>143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19</v>
      </c>
      <c r="D185" s="2" t="s">
        <v>142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20</v>
      </c>
      <c r="D186" s="2" t="s">
        <v>21</v>
      </c>
      <c r="E186" s="2"/>
      <c r="F186" s="2"/>
      <c r="G186" s="14">
        <f>SUM(I180:I182)</f>
        <v>200000</v>
      </c>
      <c r="H186" s="2" t="s">
        <v>22</v>
      </c>
      <c r="I186" s="11">
        <v>5000</v>
      </c>
      <c r="J186" s="15" t="s">
        <v>13</v>
      </c>
      <c r="K186" s="3"/>
    </row>
    <row r="187" spans="2:11" ht="15.75" x14ac:dyDescent="0.2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6484</v>
      </c>
      <c r="J187" s="15" t="s">
        <v>13</v>
      </c>
    </row>
    <row r="188" spans="2:11" ht="15.75" x14ac:dyDescent="0.2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 x14ac:dyDescent="0.2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 x14ac:dyDescent="0.2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211484</v>
      </c>
      <c r="J192" s="15" t="s">
        <v>13</v>
      </c>
      <c r="K192" s="3"/>
    </row>
    <row r="193" spans="2:11" ht="15.75" x14ac:dyDescent="0.2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1788516</v>
      </c>
      <c r="J193" s="15" t="s">
        <v>13</v>
      </c>
      <c r="K193" s="3"/>
    </row>
    <row r="194" spans="2:11" ht="15.75" x14ac:dyDescent="0.2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 x14ac:dyDescent="0.25">
      <c r="B195" s="2"/>
      <c r="C195" s="2"/>
      <c r="D195" s="2" t="s">
        <v>466</v>
      </c>
      <c r="E195" s="2"/>
      <c r="F195" s="2"/>
      <c r="G195" s="2"/>
      <c r="H195" s="2"/>
      <c r="I195" s="2"/>
      <c r="J195" s="3"/>
      <c r="K195" s="3"/>
    </row>
    <row r="196" spans="2:11" ht="15.75" x14ac:dyDescent="0.2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 x14ac:dyDescent="0.2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 t="s">
        <v>494</v>
      </c>
      <c r="I203" s="2"/>
      <c r="J203" s="3"/>
      <c r="K203" s="3"/>
    </row>
    <row r="204" spans="2:11" ht="15.75" x14ac:dyDescent="0.2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18" t="s">
        <v>38</v>
      </c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18">
        <v>6000</v>
      </c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18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5" t="s">
        <v>463</v>
      </c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9" t="s">
        <v>39</v>
      </c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9"/>
      <c r="I214" s="2"/>
      <c r="J214" s="3"/>
      <c r="K214" s="3"/>
    </row>
    <row r="215" spans="2:11" ht="15.75" x14ac:dyDescent="0.25">
      <c r="B215" s="19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0" t="s">
        <v>40</v>
      </c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 t="s">
        <v>307</v>
      </c>
      <c r="C217" s="3"/>
      <c r="D217" s="3"/>
      <c r="E217" s="3"/>
      <c r="F217" s="3"/>
      <c r="G217" s="3"/>
      <c r="H217" s="3"/>
      <c r="I217" s="3"/>
      <c r="J217" s="3"/>
      <c r="K217" s="3"/>
    </row>
    <row r="219" spans="2:11" ht="19.5" x14ac:dyDescent="0.3">
      <c r="B219" s="60" t="s">
        <v>0</v>
      </c>
      <c r="C219" s="60"/>
      <c r="D219" s="60"/>
      <c r="E219" s="60"/>
      <c r="F219" s="60"/>
      <c r="G219" s="60"/>
      <c r="H219" s="60"/>
      <c r="I219" s="60"/>
      <c r="J219" s="3"/>
      <c r="K219" s="3"/>
    </row>
    <row r="220" spans="2:11" ht="15.75" x14ac:dyDescent="0.25">
      <c r="B220" s="12"/>
      <c r="C220" s="12"/>
      <c r="D220" s="12"/>
      <c r="E220" s="12"/>
      <c r="F220" s="12"/>
      <c r="G220" s="12"/>
      <c r="H220" s="12"/>
      <c r="I220" s="1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 t="s">
        <v>1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 x14ac:dyDescent="0.25">
      <c r="B225" s="2"/>
      <c r="C225" s="2"/>
      <c r="D225" s="2"/>
      <c r="E225" s="2"/>
      <c r="F225" s="2"/>
      <c r="G225" s="2"/>
      <c r="H225" s="2"/>
      <c r="I225" s="2"/>
      <c r="J225" s="3"/>
      <c r="K225" s="3"/>
    </row>
    <row r="226" spans="2:11" ht="15.75" x14ac:dyDescent="0.25">
      <c r="B226" s="2"/>
      <c r="C226" s="2" t="s">
        <v>2</v>
      </c>
      <c r="D226" s="2" t="s">
        <v>3</v>
      </c>
      <c r="E226" s="24" t="s">
        <v>467</v>
      </c>
      <c r="F226" s="29"/>
      <c r="G226" s="2"/>
      <c r="H226" s="2"/>
      <c r="I226" s="2"/>
      <c r="J226" s="3"/>
      <c r="K226" s="3"/>
    </row>
    <row r="227" spans="2:11" ht="15.75" x14ac:dyDescent="0.25">
      <c r="B227" s="2"/>
      <c r="C227" s="2" t="s">
        <v>4</v>
      </c>
      <c r="D227" s="2" t="s">
        <v>3</v>
      </c>
      <c r="E227" s="1" t="s">
        <v>468</v>
      </c>
      <c r="F227" s="5"/>
      <c r="G227" s="2"/>
      <c r="H227" s="2"/>
      <c r="I227" s="2"/>
      <c r="J227" s="3"/>
      <c r="K227" s="3"/>
    </row>
    <row r="228" spans="2:11" ht="15.75" x14ac:dyDescent="0.25">
      <c r="B228" s="2"/>
      <c r="C228" s="22" t="s">
        <v>42</v>
      </c>
      <c r="D228" s="22" t="s">
        <v>3</v>
      </c>
      <c r="E228" s="23" t="s">
        <v>469</v>
      </c>
      <c r="F228" s="21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1"/>
      <c r="F229" s="2"/>
      <c r="G229" s="2"/>
      <c r="H229" s="2"/>
      <c r="I229" s="2"/>
      <c r="J229" s="3"/>
      <c r="K229" s="3"/>
    </row>
    <row r="230" spans="2:11" ht="15.75" x14ac:dyDescent="0.25">
      <c r="B230" s="6" t="s">
        <v>5</v>
      </c>
      <c r="C230" s="6"/>
      <c r="D230" s="6"/>
      <c r="E230" s="6"/>
      <c r="F230" s="6"/>
      <c r="G230" s="6"/>
      <c r="H230" s="6"/>
      <c r="I230" s="6"/>
      <c r="J230" s="3"/>
      <c r="K230" s="3"/>
    </row>
    <row r="231" spans="2:11" ht="15.75" x14ac:dyDescent="0.25">
      <c r="B231" s="7">
        <f>I246+30000000</f>
        <v>78863341</v>
      </c>
      <c r="C231" s="2" t="s">
        <v>104</v>
      </c>
      <c r="D231" s="2"/>
      <c r="E231" s="2"/>
      <c r="F231" s="8"/>
      <c r="G231" s="4"/>
      <c r="H231" s="2"/>
      <c r="I231" s="2"/>
      <c r="J231" s="3"/>
      <c r="K231" s="3"/>
    </row>
    <row r="232" spans="2:11" ht="15.75" x14ac:dyDescent="0.25">
      <c r="B232" s="2" t="s">
        <v>473</v>
      </c>
      <c r="C232" s="2"/>
      <c r="D232" s="2"/>
      <c r="E232" s="2"/>
      <c r="F232" s="26"/>
      <c r="G232" s="6"/>
      <c r="H232" s="6"/>
      <c r="I232" s="6"/>
      <c r="J232" s="3"/>
      <c r="K232" s="3"/>
    </row>
    <row r="233" spans="2:11" ht="15.75" x14ac:dyDescent="0.25">
      <c r="B233" s="2"/>
      <c r="C233" s="2"/>
      <c r="D233" s="2"/>
      <c r="E233" s="2"/>
      <c r="F233" s="2"/>
      <c r="G233" s="2"/>
      <c r="H233" s="2"/>
      <c r="I233" s="2"/>
      <c r="J233" s="3"/>
      <c r="K233" s="10" t="s">
        <v>10</v>
      </c>
    </row>
    <row r="234" spans="2:11" ht="15.75" x14ac:dyDescent="0.25">
      <c r="B234" s="2"/>
      <c r="C234" s="13" t="s">
        <v>11</v>
      </c>
      <c r="D234" s="2" t="s">
        <v>12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 x14ac:dyDescent="0.25">
      <c r="B235" s="2"/>
      <c r="C235" s="13" t="s">
        <v>14</v>
      </c>
      <c r="D235" s="2" t="s">
        <v>145</v>
      </c>
      <c r="E235" s="2"/>
      <c r="F235" s="2"/>
      <c r="G235" s="2"/>
      <c r="H235" s="2"/>
      <c r="I235" s="14">
        <f>666600+16412720-33350-33350-746140-746140</f>
        <v>15520340</v>
      </c>
      <c r="J235" s="15" t="s">
        <v>13</v>
      </c>
      <c r="K235" s="3"/>
    </row>
    <row r="236" spans="2:11" ht="15.75" x14ac:dyDescent="0.25">
      <c r="B236" s="2"/>
      <c r="C236" s="13" t="s">
        <v>15</v>
      </c>
      <c r="D236" s="2" t="s">
        <v>372</v>
      </c>
      <c r="E236" s="2"/>
      <c r="F236" s="2"/>
      <c r="G236" s="2"/>
      <c r="H236" s="2"/>
      <c r="I236" s="14">
        <f>24403151+24403174-285730-285730-285729-285729-16000000</f>
        <v>31663407</v>
      </c>
      <c r="J236" s="15" t="s">
        <v>13</v>
      </c>
      <c r="K236" s="3"/>
    </row>
    <row r="237" spans="2:11" ht="15.75" x14ac:dyDescent="0.25">
      <c r="B237" s="2"/>
      <c r="C237" s="13" t="s">
        <v>17</v>
      </c>
      <c r="D237" s="2" t="s">
        <v>144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 x14ac:dyDescent="0.25">
      <c r="B238" s="2"/>
      <c r="C238" s="13" t="s">
        <v>18</v>
      </c>
      <c r="D238" s="2" t="s">
        <v>143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 x14ac:dyDescent="0.25">
      <c r="B239" s="2"/>
      <c r="C239" s="13" t="s">
        <v>19</v>
      </c>
      <c r="D239" s="2" t="s">
        <v>142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 x14ac:dyDescent="0.25">
      <c r="B240" s="2"/>
      <c r="C240" s="13" t="s">
        <v>20</v>
      </c>
      <c r="D240" s="2" t="s">
        <v>21</v>
      </c>
      <c r="E240" s="2"/>
      <c r="F240" s="2"/>
      <c r="G240" s="14">
        <f>SUM(I234:I236)</f>
        <v>47183747</v>
      </c>
      <c r="H240" s="2" t="s">
        <v>22</v>
      </c>
      <c r="I240" s="11">
        <v>1179594</v>
      </c>
      <c r="J240" s="15" t="s">
        <v>13</v>
      </c>
      <c r="K240" s="3"/>
    </row>
    <row r="241" spans="2:11" ht="15.75" x14ac:dyDescent="0.25">
      <c r="B241" s="2"/>
      <c r="C241" s="13" t="s">
        <v>23</v>
      </c>
      <c r="D241" s="2" t="s">
        <v>24</v>
      </c>
      <c r="E241" s="2"/>
      <c r="F241" s="2"/>
      <c r="G241" s="14"/>
      <c r="H241" s="2"/>
      <c r="I241" s="11">
        <v>0</v>
      </c>
      <c r="J241" s="15" t="s">
        <v>13</v>
      </c>
    </row>
    <row r="242" spans="2:11" ht="15.75" x14ac:dyDescent="0.25">
      <c r="B242" s="2"/>
      <c r="C242" s="13" t="s">
        <v>25</v>
      </c>
      <c r="D242" s="2" t="s">
        <v>41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 x14ac:dyDescent="0.25">
      <c r="B243" s="2"/>
      <c r="C243" s="13" t="s">
        <v>26</v>
      </c>
      <c r="D243" s="2" t="s">
        <v>27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 x14ac:dyDescent="0.25">
      <c r="B244" s="2"/>
      <c r="C244" s="13" t="s">
        <v>28</v>
      </c>
      <c r="D244" s="2" t="s">
        <v>29</v>
      </c>
      <c r="E244" s="2"/>
      <c r="F244" s="2"/>
      <c r="G244" s="14"/>
      <c r="H244" s="2"/>
      <c r="I244" s="11">
        <v>300000</v>
      </c>
      <c r="J244" s="15" t="s">
        <v>13</v>
      </c>
      <c r="K244" s="3"/>
    </row>
    <row r="245" spans="2:11" ht="15.75" x14ac:dyDescent="0.25">
      <c r="B245" s="2"/>
      <c r="C245" s="13" t="s">
        <v>30</v>
      </c>
      <c r="D245" s="2" t="s">
        <v>31</v>
      </c>
      <c r="E245" s="2"/>
      <c r="F245" s="2"/>
      <c r="G245" s="14"/>
      <c r="H245" s="2"/>
      <c r="I245" s="11">
        <v>200000</v>
      </c>
      <c r="J245" s="15" t="s">
        <v>13</v>
      </c>
      <c r="K245" s="3"/>
    </row>
    <row r="246" spans="2:11" ht="15.75" x14ac:dyDescent="0.25">
      <c r="B246" s="2"/>
      <c r="C246" s="13" t="s">
        <v>32</v>
      </c>
      <c r="D246" s="2" t="s">
        <v>33</v>
      </c>
      <c r="E246" s="2"/>
      <c r="F246" s="2"/>
      <c r="G246" s="2"/>
      <c r="H246" s="2"/>
      <c r="I246" s="16">
        <f>SUM(I234:I245)</f>
        <v>48863341</v>
      </c>
      <c r="J246" s="15" t="s">
        <v>13</v>
      </c>
      <c r="K246" s="3"/>
    </row>
    <row r="247" spans="2:11" ht="15.75" x14ac:dyDescent="0.25">
      <c r="B247" s="2"/>
      <c r="C247" s="13" t="s">
        <v>34</v>
      </c>
      <c r="D247" s="2" t="s">
        <v>35</v>
      </c>
      <c r="E247" s="2"/>
      <c r="F247" s="2"/>
      <c r="G247" s="2"/>
      <c r="H247" s="2"/>
      <c r="I247" s="17">
        <f>+B231-I246</f>
        <v>30000000</v>
      </c>
      <c r="J247" s="15" t="s">
        <v>13</v>
      </c>
      <c r="K247" s="3"/>
    </row>
    <row r="248" spans="2:11" ht="15.75" x14ac:dyDescent="0.25">
      <c r="B248" s="2"/>
      <c r="C248" s="2"/>
      <c r="D248" s="2" t="s">
        <v>295</v>
      </c>
      <c r="E248" s="2"/>
      <c r="F248" s="2"/>
      <c r="G248" s="2"/>
      <c r="H248" s="2"/>
      <c r="I248" s="5"/>
      <c r="J248" s="3"/>
      <c r="K248" s="3"/>
    </row>
    <row r="249" spans="2:11" ht="15.75" x14ac:dyDescent="0.25">
      <c r="B249" s="2"/>
      <c r="C249" s="2"/>
      <c r="D249" s="2" t="s">
        <v>472</v>
      </c>
      <c r="E249" s="2"/>
      <c r="F249" s="2"/>
      <c r="G249" s="2"/>
      <c r="H249" s="2"/>
      <c r="I249" s="2"/>
      <c r="J249" s="3"/>
      <c r="K249" s="3"/>
    </row>
    <row r="250" spans="2:11" ht="15.75" x14ac:dyDescent="0.25">
      <c r="B250" s="2"/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 x14ac:dyDescent="0.25">
      <c r="B251" s="2" t="s">
        <v>36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 x14ac:dyDescent="0.25">
      <c r="B252" s="2" t="s">
        <v>37</v>
      </c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 x14ac:dyDescent="0.2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 x14ac:dyDescent="0.25">
      <c r="B254" s="2" t="s">
        <v>95</v>
      </c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4" t="s">
        <v>470</v>
      </c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 x14ac:dyDescent="0.25">
      <c r="B256" s="4" t="s">
        <v>156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4" t="s">
        <v>49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/>
      <c r="C261" s="2"/>
      <c r="D261" s="2"/>
      <c r="E261" s="2"/>
      <c r="F261" s="2"/>
      <c r="G261" s="2"/>
      <c r="H261" s="2" t="s">
        <v>363</v>
      </c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18" t="s">
        <v>38</v>
      </c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18">
        <v>6000</v>
      </c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18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5" t="s">
        <v>467</v>
      </c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9" t="s">
        <v>39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9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9"/>
      <c r="I272" s="2"/>
      <c r="J272" s="3"/>
      <c r="K272" s="3"/>
    </row>
    <row r="273" spans="2:11" ht="15.75" x14ac:dyDescent="0.25">
      <c r="B273" s="19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0" t="s">
        <v>40</v>
      </c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 t="s">
        <v>471</v>
      </c>
      <c r="C275" s="3"/>
      <c r="D275" s="3"/>
      <c r="E275" s="3"/>
      <c r="F275" s="3"/>
      <c r="G275" s="3"/>
      <c r="H275" s="3"/>
      <c r="I275" s="3"/>
      <c r="J275" s="3"/>
      <c r="K275" s="3"/>
    </row>
    <row r="277" spans="2:11" ht="19.5" x14ac:dyDescent="0.3">
      <c r="B277" s="60" t="s">
        <v>0</v>
      </c>
      <c r="C277" s="60"/>
      <c r="D277" s="60"/>
      <c r="E277" s="60"/>
      <c r="F277" s="60"/>
      <c r="G277" s="60"/>
      <c r="H277" s="60"/>
      <c r="I277" s="60"/>
      <c r="J277" s="3"/>
      <c r="K277" s="3"/>
    </row>
    <row r="278" spans="2:11" ht="15.75" x14ac:dyDescent="0.25">
      <c r="B278" s="12"/>
      <c r="C278" s="12"/>
      <c r="D278" s="12"/>
      <c r="E278" s="12"/>
      <c r="F278" s="12"/>
      <c r="G278" s="12"/>
      <c r="H278" s="12"/>
      <c r="I278" s="1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 x14ac:dyDescent="0.25">
      <c r="B280" s="2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" t="s">
        <v>1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 x14ac:dyDescent="0.25">
      <c r="B282" s="2"/>
      <c r="C282" s="2"/>
      <c r="D282" s="2"/>
      <c r="E282" s="2"/>
      <c r="F282" s="2"/>
      <c r="G282" s="2"/>
      <c r="H282" s="2"/>
      <c r="I282" s="2"/>
      <c r="J282" s="3"/>
      <c r="K282" s="3"/>
    </row>
    <row r="283" spans="2:11" ht="15.75" x14ac:dyDescent="0.2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 x14ac:dyDescent="0.25">
      <c r="B284" s="2"/>
      <c r="C284" s="2" t="s">
        <v>2</v>
      </c>
      <c r="D284" s="2" t="s">
        <v>3</v>
      </c>
      <c r="E284" s="24" t="s">
        <v>474</v>
      </c>
      <c r="F284" s="29"/>
      <c r="G284" s="2"/>
      <c r="H284" s="2"/>
      <c r="I284" s="2"/>
      <c r="J284" s="3"/>
      <c r="K284" s="3"/>
    </row>
    <row r="285" spans="2:11" ht="15.75" x14ac:dyDescent="0.25">
      <c r="B285" s="2"/>
      <c r="C285" s="2" t="s">
        <v>4</v>
      </c>
      <c r="D285" s="2" t="s">
        <v>3</v>
      </c>
      <c r="E285" s="1" t="s">
        <v>475</v>
      </c>
      <c r="F285" s="5"/>
      <c r="G285" s="2"/>
      <c r="H285" s="2"/>
      <c r="I285" s="2"/>
      <c r="J285" s="3"/>
      <c r="K285" s="3"/>
    </row>
    <row r="286" spans="2:11" ht="15.75" x14ac:dyDescent="0.25">
      <c r="B286" s="2"/>
      <c r="C286" s="22" t="s">
        <v>42</v>
      </c>
      <c r="D286" s="22" t="s">
        <v>3</v>
      </c>
      <c r="E286" s="23" t="s">
        <v>476</v>
      </c>
      <c r="F286" s="21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1"/>
      <c r="F287" s="2"/>
      <c r="G287" s="2"/>
      <c r="H287" s="2"/>
      <c r="I287" s="2"/>
      <c r="J287" s="3"/>
      <c r="K287" s="3"/>
    </row>
    <row r="288" spans="2:11" ht="15.75" x14ac:dyDescent="0.25">
      <c r="B288" s="6" t="s">
        <v>5</v>
      </c>
      <c r="C288" s="6"/>
      <c r="D288" s="6"/>
      <c r="E288" s="6"/>
      <c r="F288" s="6"/>
      <c r="G288" s="6"/>
      <c r="H288" s="6"/>
      <c r="I288" s="6"/>
      <c r="J288" s="3"/>
      <c r="K288" s="3"/>
    </row>
    <row r="289" spans="2:11" ht="15.75" x14ac:dyDescent="0.25">
      <c r="B289" s="7">
        <f>50000000</f>
        <v>50000000</v>
      </c>
      <c r="C289" s="2" t="s">
        <v>6</v>
      </c>
      <c r="D289" s="2"/>
      <c r="E289" s="2"/>
      <c r="F289" s="8">
        <f>(B289/H289)+(B289*1.2%)</f>
        <v>4766666.666666666</v>
      </c>
      <c r="G289" s="4" t="s">
        <v>7</v>
      </c>
      <c r="H289" s="2">
        <v>12</v>
      </c>
      <c r="I289" s="2" t="s">
        <v>8</v>
      </c>
      <c r="J289" s="3"/>
      <c r="K289" s="3"/>
    </row>
    <row r="290" spans="2:11" ht="15.75" x14ac:dyDescent="0.25">
      <c r="B290" s="6" t="s">
        <v>9</v>
      </c>
      <c r="C290" s="6"/>
      <c r="D290" s="6"/>
      <c r="E290" s="6"/>
      <c r="F290" s="9"/>
      <c r="G290" s="6"/>
      <c r="H290" s="6"/>
      <c r="I290" s="6"/>
      <c r="J290" s="3"/>
      <c r="K290" s="3"/>
    </row>
    <row r="291" spans="2:11" ht="15.75" x14ac:dyDescent="0.25">
      <c r="B291" s="2"/>
      <c r="C291" s="2"/>
      <c r="D291" s="2"/>
      <c r="E291" s="2"/>
      <c r="F291" s="2"/>
      <c r="G291" s="2"/>
      <c r="H291" s="2"/>
      <c r="I291" s="2"/>
      <c r="J291" s="3"/>
      <c r="K291" s="10" t="s">
        <v>10</v>
      </c>
    </row>
    <row r="292" spans="2:11" ht="15.75" x14ac:dyDescent="0.25">
      <c r="B292" s="2"/>
      <c r="C292" s="13" t="s">
        <v>11</v>
      </c>
      <c r="D292" s="2" t="s">
        <v>12</v>
      </c>
      <c r="E292" s="2"/>
      <c r="F292" s="2"/>
      <c r="G292" s="2"/>
      <c r="H292" s="2"/>
      <c r="I292" s="14">
        <v>0</v>
      </c>
      <c r="J292" s="15" t="s">
        <v>13</v>
      </c>
      <c r="K292" s="3"/>
    </row>
    <row r="293" spans="2:11" ht="15.75" x14ac:dyDescent="0.25">
      <c r="B293" s="2"/>
      <c r="C293" s="13" t="s">
        <v>14</v>
      </c>
      <c r="D293" s="2" t="s">
        <v>145</v>
      </c>
      <c r="E293" s="2"/>
      <c r="F293" s="2"/>
      <c r="G293" s="2"/>
      <c r="H293" s="2"/>
      <c r="I293" s="14">
        <v>0</v>
      </c>
      <c r="J293" s="15" t="s">
        <v>13</v>
      </c>
      <c r="K293" s="3"/>
    </row>
    <row r="294" spans="2:11" ht="15.75" x14ac:dyDescent="0.25">
      <c r="B294" s="2"/>
      <c r="C294" s="13" t="s">
        <v>15</v>
      </c>
      <c r="D294" s="2" t="s">
        <v>372</v>
      </c>
      <c r="E294" s="2"/>
      <c r="F294" s="2"/>
      <c r="G294" s="2"/>
      <c r="H294" s="2"/>
      <c r="I294" s="14">
        <v>0</v>
      </c>
      <c r="J294" s="15" t="s">
        <v>13</v>
      </c>
      <c r="K294" s="3"/>
    </row>
    <row r="295" spans="2:11" ht="15.75" x14ac:dyDescent="0.25">
      <c r="B295" s="2"/>
      <c r="C295" s="13" t="s">
        <v>17</v>
      </c>
      <c r="D295" s="2" t="s">
        <v>144</v>
      </c>
      <c r="E295" s="2"/>
      <c r="F295" s="2"/>
      <c r="G295" s="2"/>
      <c r="H295" s="2"/>
      <c r="I295" s="14">
        <v>0</v>
      </c>
      <c r="J295" s="15" t="s">
        <v>13</v>
      </c>
      <c r="K295" s="3"/>
    </row>
    <row r="296" spans="2:11" ht="15.75" x14ac:dyDescent="0.25">
      <c r="B296" s="2"/>
      <c r="C296" s="13" t="s">
        <v>18</v>
      </c>
      <c r="D296" s="2" t="s">
        <v>143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 x14ac:dyDescent="0.25">
      <c r="B297" s="2"/>
      <c r="C297" s="13" t="s">
        <v>19</v>
      </c>
      <c r="D297" s="2" t="s">
        <v>142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 x14ac:dyDescent="0.25">
      <c r="B298" s="2"/>
      <c r="C298" s="13" t="s">
        <v>20</v>
      </c>
      <c r="D298" s="2" t="s">
        <v>21</v>
      </c>
      <c r="E298" s="2"/>
      <c r="F298" s="2"/>
      <c r="G298" s="14">
        <f>SUM(I292:I294)</f>
        <v>0</v>
      </c>
      <c r="H298" s="2" t="s">
        <v>22</v>
      </c>
      <c r="I298" s="11">
        <v>0</v>
      </c>
      <c r="J298" s="15" t="s">
        <v>13</v>
      </c>
      <c r="K298" s="3"/>
    </row>
    <row r="299" spans="2:11" ht="15.75" x14ac:dyDescent="0.25">
      <c r="B299" s="2"/>
      <c r="C299" s="13" t="s">
        <v>23</v>
      </c>
      <c r="D299" s="2" t="s">
        <v>24</v>
      </c>
      <c r="E299" s="2"/>
      <c r="F299" s="2"/>
      <c r="G299" s="14"/>
      <c r="H299" s="2"/>
      <c r="I299" s="11">
        <v>0</v>
      </c>
      <c r="J299" s="15" t="s">
        <v>13</v>
      </c>
    </row>
    <row r="300" spans="2:11" ht="15.75" x14ac:dyDescent="0.25">
      <c r="B300" s="2"/>
      <c r="C300" s="13" t="s">
        <v>25</v>
      </c>
      <c r="D300" s="2" t="s">
        <v>41</v>
      </c>
      <c r="E300" s="2"/>
      <c r="F300" s="2"/>
      <c r="G300" s="14"/>
      <c r="H300" s="2"/>
      <c r="I300" s="11">
        <v>0</v>
      </c>
      <c r="J300" s="15" t="s">
        <v>13</v>
      </c>
      <c r="K300" s="3"/>
    </row>
    <row r="301" spans="2:11" ht="15.75" x14ac:dyDescent="0.25">
      <c r="B301" s="2"/>
      <c r="C301" s="13" t="s">
        <v>26</v>
      </c>
      <c r="D301" s="2" t="s">
        <v>27</v>
      </c>
      <c r="E301" s="2"/>
      <c r="F301" s="2"/>
      <c r="G301" s="14"/>
      <c r="H301" s="2"/>
      <c r="I301" s="11">
        <v>0</v>
      </c>
      <c r="J301" s="15" t="s">
        <v>13</v>
      </c>
      <c r="K301" s="3"/>
    </row>
    <row r="302" spans="2:11" ht="15.75" x14ac:dyDescent="0.25">
      <c r="B302" s="2"/>
      <c r="C302" s="13" t="s">
        <v>28</v>
      </c>
      <c r="D302" s="2" t="s">
        <v>29</v>
      </c>
      <c r="E302" s="2"/>
      <c r="F302" s="2"/>
      <c r="G302" s="14"/>
      <c r="H302" s="2"/>
      <c r="I302" s="11">
        <v>200000</v>
      </c>
      <c r="J302" s="15" t="s">
        <v>13</v>
      </c>
      <c r="K302" s="3"/>
    </row>
    <row r="303" spans="2:11" ht="15.75" x14ac:dyDescent="0.25">
      <c r="B303" s="2"/>
      <c r="C303" s="13" t="s">
        <v>30</v>
      </c>
      <c r="D303" s="2" t="s">
        <v>31</v>
      </c>
      <c r="E303" s="2"/>
      <c r="F303" s="2"/>
      <c r="G303" s="14"/>
      <c r="H303" s="2"/>
      <c r="I303" s="11">
        <v>200000</v>
      </c>
      <c r="J303" s="15" t="s">
        <v>13</v>
      </c>
      <c r="K303" s="3"/>
    </row>
    <row r="304" spans="2:11" ht="15.75" x14ac:dyDescent="0.25">
      <c r="B304" s="2"/>
      <c r="C304" s="13" t="s">
        <v>32</v>
      </c>
      <c r="D304" s="2" t="s">
        <v>33</v>
      </c>
      <c r="E304" s="2"/>
      <c r="F304" s="2"/>
      <c r="G304" s="2"/>
      <c r="H304" s="2"/>
      <c r="I304" s="16">
        <f>SUM(I292:I303)</f>
        <v>400000</v>
      </c>
      <c r="J304" s="15" t="s">
        <v>13</v>
      </c>
      <c r="K304" s="3"/>
    </row>
    <row r="305" spans="2:11" ht="15.75" x14ac:dyDescent="0.25">
      <c r="B305" s="2"/>
      <c r="C305" s="13" t="s">
        <v>34</v>
      </c>
      <c r="D305" s="2" t="s">
        <v>35</v>
      </c>
      <c r="E305" s="2"/>
      <c r="F305" s="2"/>
      <c r="G305" s="2"/>
      <c r="H305" s="2"/>
      <c r="I305" s="17">
        <f>+B289-I304</f>
        <v>49600000</v>
      </c>
      <c r="J305" s="15" t="s">
        <v>13</v>
      </c>
      <c r="K305" s="3"/>
    </row>
    <row r="306" spans="2:11" ht="15.75" x14ac:dyDescent="0.25">
      <c r="B306" s="2"/>
      <c r="C306" s="2"/>
      <c r="D306" s="2" t="s">
        <v>477</v>
      </c>
      <c r="E306" s="2"/>
      <c r="F306" s="2"/>
      <c r="G306" s="2"/>
      <c r="H306" s="2"/>
      <c r="I306" s="5"/>
      <c r="J306" s="3"/>
      <c r="K306" s="3"/>
    </row>
    <row r="307" spans="2:11" ht="15.75" x14ac:dyDescent="0.25">
      <c r="B307" s="2"/>
      <c r="C307" s="2"/>
      <c r="D307" s="2" t="s">
        <v>478</v>
      </c>
      <c r="E307" s="2"/>
      <c r="F307" s="2"/>
      <c r="G307" s="2"/>
      <c r="H307" s="2"/>
      <c r="I307" s="2"/>
      <c r="J307" s="3"/>
      <c r="K307" s="3"/>
    </row>
    <row r="308" spans="2:11" ht="15.75" x14ac:dyDescent="0.25">
      <c r="B308" s="2"/>
      <c r="C308" s="2"/>
      <c r="D308" s="2"/>
      <c r="E308" s="2"/>
      <c r="F308" s="2"/>
      <c r="G308" s="2"/>
      <c r="H308" s="2"/>
      <c r="I308" s="2"/>
      <c r="J308" s="3"/>
      <c r="K308" s="3"/>
    </row>
    <row r="309" spans="2:11" ht="15.75" x14ac:dyDescent="0.25">
      <c r="B309" s="2" t="s">
        <v>36</v>
      </c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 x14ac:dyDescent="0.25">
      <c r="B310" s="2" t="s">
        <v>37</v>
      </c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 x14ac:dyDescent="0.2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 t="s">
        <v>479</v>
      </c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18" t="s">
        <v>38</v>
      </c>
      <c r="I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18">
        <v>6000</v>
      </c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18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5" t="s">
        <v>474</v>
      </c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19" t="s">
        <v>39</v>
      </c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19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9"/>
      <c r="I326" s="2"/>
      <c r="J326" s="3"/>
      <c r="K326" s="3"/>
    </row>
    <row r="327" spans="2:11" ht="15.75" x14ac:dyDescent="0.25">
      <c r="B327" s="19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0" t="s">
        <v>40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 t="s">
        <v>307</v>
      </c>
      <c r="C329" s="3"/>
      <c r="D329" s="3"/>
      <c r="E329" s="3"/>
      <c r="F329" s="3"/>
      <c r="G329" s="3"/>
      <c r="H329" s="3"/>
      <c r="I329" s="3"/>
      <c r="J329" s="3"/>
      <c r="K329" s="3"/>
    </row>
    <row r="331" spans="2:11" ht="19.5" x14ac:dyDescent="0.3">
      <c r="B331" s="60" t="s">
        <v>0</v>
      </c>
      <c r="C331" s="60"/>
      <c r="D331" s="60"/>
      <c r="E331" s="60"/>
      <c r="F331" s="60"/>
      <c r="G331" s="60"/>
      <c r="H331" s="60"/>
      <c r="I331" s="60"/>
      <c r="J331" s="3"/>
      <c r="K331" s="3"/>
    </row>
    <row r="332" spans="2:11" ht="15.75" x14ac:dyDescent="0.25">
      <c r="B332" s="12"/>
      <c r="C332" s="12"/>
      <c r="D332" s="12"/>
      <c r="E332" s="12"/>
      <c r="F332" s="12"/>
      <c r="G332" s="12"/>
      <c r="H332" s="12"/>
      <c r="I332" s="1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2"/>
      <c r="I333" s="2"/>
      <c r="J333" s="3"/>
      <c r="K333" s="3"/>
    </row>
    <row r="334" spans="2:11" ht="15.75" x14ac:dyDescent="0.25">
      <c r="B334" s="2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" t="s">
        <v>1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 x14ac:dyDescent="0.25">
      <c r="B337" s="2"/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 x14ac:dyDescent="0.25">
      <c r="B338" s="2"/>
      <c r="C338" s="2" t="s">
        <v>2</v>
      </c>
      <c r="D338" s="2" t="s">
        <v>3</v>
      </c>
      <c r="E338" s="24" t="s">
        <v>480</v>
      </c>
      <c r="F338" s="29"/>
      <c r="G338" s="2"/>
      <c r="H338" s="2"/>
      <c r="I338" s="2"/>
      <c r="J338" s="3"/>
      <c r="K338" s="3"/>
    </row>
    <row r="339" spans="2:11" ht="15.75" x14ac:dyDescent="0.25">
      <c r="B339" s="2"/>
      <c r="C339" s="2" t="s">
        <v>4</v>
      </c>
      <c r="D339" s="2" t="s">
        <v>3</v>
      </c>
      <c r="E339" s="1" t="s">
        <v>481</v>
      </c>
      <c r="F339" s="5"/>
      <c r="G339" s="2"/>
      <c r="H339" s="2"/>
      <c r="I339" s="2"/>
      <c r="J339" s="3"/>
      <c r="K339" s="3"/>
    </row>
    <row r="340" spans="2:11" ht="15.75" x14ac:dyDescent="0.25">
      <c r="B340" s="2"/>
      <c r="C340" s="22" t="s">
        <v>42</v>
      </c>
      <c r="D340" s="22" t="s">
        <v>3</v>
      </c>
      <c r="E340" s="23" t="s">
        <v>482</v>
      </c>
      <c r="F340" s="21"/>
      <c r="G340" s="2"/>
      <c r="H340" s="2"/>
      <c r="I340" s="2"/>
      <c r="J340" s="3"/>
      <c r="K340" s="3"/>
    </row>
    <row r="341" spans="2:11" ht="15.75" x14ac:dyDescent="0.25">
      <c r="B341" s="2"/>
      <c r="C341" s="2"/>
      <c r="D341" s="2"/>
      <c r="E341" s="1"/>
      <c r="F341" s="2"/>
      <c r="G341" s="2"/>
      <c r="H341" s="2"/>
      <c r="I341" s="2"/>
      <c r="J341" s="3"/>
      <c r="K341" s="3"/>
    </row>
    <row r="342" spans="2:11" ht="15.75" x14ac:dyDescent="0.25">
      <c r="B342" s="6" t="s">
        <v>5</v>
      </c>
      <c r="C342" s="6"/>
      <c r="D342" s="6"/>
      <c r="E342" s="6"/>
      <c r="F342" s="6"/>
      <c r="G342" s="6"/>
      <c r="H342" s="6"/>
      <c r="I342" s="6"/>
      <c r="J342" s="3"/>
      <c r="K342" s="3"/>
    </row>
    <row r="343" spans="2:11" ht="15.75" x14ac:dyDescent="0.25">
      <c r="B343" s="7">
        <f>50000000</f>
        <v>50000000</v>
      </c>
      <c r="C343" s="2" t="s">
        <v>6</v>
      </c>
      <c r="D343" s="2"/>
      <c r="E343" s="2"/>
      <c r="F343" s="8">
        <f>(B343/H343)+(B343*1.2%)</f>
        <v>1988888.888888889</v>
      </c>
      <c r="G343" s="4" t="s">
        <v>7</v>
      </c>
      <c r="H343" s="2">
        <v>36</v>
      </c>
      <c r="I343" s="2" t="s">
        <v>8</v>
      </c>
      <c r="J343" s="3"/>
      <c r="K343" s="3"/>
    </row>
    <row r="344" spans="2:11" ht="15.75" x14ac:dyDescent="0.25">
      <c r="B344" s="6" t="s">
        <v>9</v>
      </c>
      <c r="C344" s="6"/>
      <c r="D344" s="6"/>
      <c r="E344" s="6"/>
      <c r="F344" s="9"/>
      <c r="G344" s="6"/>
      <c r="H344" s="6"/>
      <c r="I344" s="6"/>
      <c r="J344" s="3"/>
      <c r="K344" s="3"/>
    </row>
    <row r="345" spans="2:11" ht="15.75" x14ac:dyDescent="0.25">
      <c r="B345" s="2"/>
      <c r="C345" s="2"/>
      <c r="D345" s="2"/>
      <c r="E345" s="2"/>
      <c r="F345" s="2"/>
      <c r="G345" s="2"/>
      <c r="H345" s="2"/>
      <c r="I345" s="2"/>
      <c r="J345" s="3"/>
      <c r="K345" s="10" t="s">
        <v>10</v>
      </c>
    </row>
    <row r="346" spans="2:11" ht="15.75" x14ac:dyDescent="0.25">
      <c r="B346" s="2"/>
      <c r="C346" s="13" t="s">
        <v>11</v>
      </c>
      <c r="D346" s="2" t="s">
        <v>12</v>
      </c>
      <c r="E346" s="2"/>
      <c r="F346" s="2"/>
      <c r="G346" s="2"/>
      <c r="H346" s="2"/>
      <c r="I346" s="14">
        <v>0</v>
      </c>
      <c r="J346" s="15" t="s">
        <v>13</v>
      </c>
      <c r="K346" s="3"/>
    </row>
    <row r="347" spans="2:11" ht="15.75" x14ac:dyDescent="0.25">
      <c r="B347" s="2"/>
      <c r="C347" s="13" t="s">
        <v>14</v>
      </c>
      <c r="D347" s="2" t="s">
        <v>145</v>
      </c>
      <c r="E347" s="2"/>
      <c r="F347" s="2"/>
      <c r="G347" s="2"/>
      <c r="H347" s="2"/>
      <c r="I347" s="14">
        <v>0</v>
      </c>
      <c r="J347" s="15" t="s">
        <v>13</v>
      </c>
      <c r="K347" s="3"/>
    </row>
    <row r="348" spans="2:11" ht="15.75" x14ac:dyDescent="0.25">
      <c r="B348" s="2"/>
      <c r="C348" s="13" t="s">
        <v>15</v>
      </c>
      <c r="D348" s="2" t="s">
        <v>372</v>
      </c>
      <c r="E348" s="2"/>
      <c r="F348" s="2"/>
      <c r="G348" s="2"/>
      <c r="H348" s="2"/>
      <c r="I348" s="14">
        <v>31943000</v>
      </c>
      <c r="J348" s="15" t="s">
        <v>13</v>
      </c>
      <c r="K348" s="3"/>
    </row>
    <row r="349" spans="2:11" ht="15.75" x14ac:dyDescent="0.25">
      <c r="B349" s="2"/>
      <c r="C349" s="13" t="s">
        <v>17</v>
      </c>
      <c r="D349" s="2" t="s">
        <v>144</v>
      </c>
      <c r="E349" s="2"/>
      <c r="F349" s="2"/>
      <c r="G349" s="2"/>
      <c r="H349" s="2"/>
      <c r="I349" s="14">
        <v>0</v>
      </c>
      <c r="J349" s="15" t="s">
        <v>13</v>
      </c>
      <c r="K349" s="3"/>
    </row>
    <row r="350" spans="2:11" ht="15.75" x14ac:dyDescent="0.25">
      <c r="B350" s="2"/>
      <c r="C350" s="13" t="s">
        <v>18</v>
      </c>
      <c r="D350" s="2" t="s">
        <v>143</v>
      </c>
      <c r="E350" s="2"/>
      <c r="F350" s="2"/>
      <c r="G350" s="2"/>
      <c r="H350" s="2"/>
      <c r="I350" s="14">
        <v>0</v>
      </c>
      <c r="J350" s="15" t="s">
        <v>13</v>
      </c>
      <c r="K350" s="3"/>
    </row>
    <row r="351" spans="2:11" ht="15.75" x14ac:dyDescent="0.25">
      <c r="B351" s="2"/>
      <c r="C351" s="13" t="s">
        <v>19</v>
      </c>
      <c r="D351" s="2" t="s">
        <v>142</v>
      </c>
      <c r="E351" s="2"/>
      <c r="F351" s="2"/>
      <c r="G351" s="2"/>
      <c r="H351" s="2"/>
      <c r="I351" s="14">
        <v>0</v>
      </c>
      <c r="J351" s="15" t="s">
        <v>13</v>
      </c>
      <c r="K351" s="3"/>
    </row>
    <row r="352" spans="2:11" ht="15.75" x14ac:dyDescent="0.25">
      <c r="B352" s="2"/>
      <c r="C352" s="13" t="s">
        <v>20</v>
      </c>
      <c r="D352" s="2" t="s">
        <v>21</v>
      </c>
      <c r="E352" s="2"/>
      <c r="F352" s="2"/>
      <c r="G352" s="14">
        <f>SUM(I346:I348)</f>
        <v>31943000</v>
      </c>
      <c r="H352" s="2" t="s">
        <v>22</v>
      </c>
      <c r="I352" s="11">
        <v>798575</v>
      </c>
      <c r="J352" s="15" t="s">
        <v>13</v>
      </c>
      <c r="K352" s="3"/>
    </row>
    <row r="353" spans="2:11" ht="15.75" x14ac:dyDescent="0.25">
      <c r="B353" s="2"/>
      <c r="C353" s="13" t="s">
        <v>23</v>
      </c>
      <c r="D353" s="2" t="s">
        <v>24</v>
      </c>
      <c r="E353" s="2"/>
      <c r="F353" s="2"/>
      <c r="G353" s="14"/>
      <c r="H353" s="2"/>
      <c r="I353" s="11">
        <v>459677</v>
      </c>
      <c r="J353" s="15" t="s">
        <v>13</v>
      </c>
    </row>
    <row r="354" spans="2:11" ht="15.75" x14ac:dyDescent="0.25">
      <c r="B354" s="2"/>
      <c r="C354" s="13" t="s">
        <v>25</v>
      </c>
      <c r="D354" s="2" t="s">
        <v>41</v>
      </c>
      <c r="E354" s="2"/>
      <c r="F354" s="2"/>
      <c r="G354" s="14"/>
      <c r="H354" s="2"/>
      <c r="I354" s="11">
        <v>0</v>
      </c>
      <c r="J354" s="15" t="s">
        <v>13</v>
      </c>
      <c r="K354" s="3"/>
    </row>
    <row r="355" spans="2:11" ht="15.75" x14ac:dyDescent="0.25">
      <c r="B355" s="2"/>
      <c r="C355" s="13" t="s">
        <v>26</v>
      </c>
      <c r="D355" s="2" t="s">
        <v>27</v>
      </c>
      <c r="E355" s="2"/>
      <c r="F355" s="2"/>
      <c r="G355" s="14"/>
      <c r="H355" s="2"/>
      <c r="I355" s="11">
        <v>0</v>
      </c>
      <c r="J355" s="15" t="s">
        <v>13</v>
      </c>
      <c r="K355" s="3"/>
    </row>
    <row r="356" spans="2:11" ht="15.75" x14ac:dyDescent="0.25">
      <c r="B356" s="2"/>
      <c r="C356" s="13" t="s">
        <v>28</v>
      </c>
      <c r="D356" s="2" t="s">
        <v>29</v>
      </c>
      <c r="E356" s="2"/>
      <c r="F356" s="2"/>
      <c r="G356" s="14"/>
      <c r="H356" s="2"/>
      <c r="I356" s="11">
        <v>180570</v>
      </c>
      <c r="J356" s="15" t="s">
        <v>13</v>
      </c>
      <c r="K356" s="3"/>
    </row>
    <row r="357" spans="2:11" ht="15.75" x14ac:dyDescent="0.25">
      <c r="B357" s="2"/>
      <c r="C357" s="13" t="s">
        <v>30</v>
      </c>
      <c r="D357" s="2" t="s">
        <v>31</v>
      </c>
      <c r="E357" s="2"/>
      <c r="F357" s="2"/>
      <c r="G357" s="14"/>
      <c r="H357" s="2"/>
      <c r="I357" s="11">
        <v>200000</v>
      </c>
      <c r="J357" s="15" t="s">
        <v>13</v>
      </c>
      <c r="K357" s="3"/>
    </row>
    <row r="358" spans="2:11" ht="15.75" x14ac:dyDescent="0.25">
      <c r="B358" s="2"/>
      <c r="C358" s="13" t="s">
        <v>32</v>
      </c>
      <c r="D358" s="2" t="s">
        <v>33</v>
      </c>
      <c r="E358" s="2"/>
      <c r="F358" s="2"/>
      <c r="G358" s="2"/>
      <c r="H358" s="2"/>
      <c r="I358" s="16">
        <f>SUM(I346:I357)</f>
        <v>33581822</v>
      </c>
      <c r="J358" s="15" t="s">
        <v>13</v>
      </c>
      <c r="K358" s="3"/>
    </row>
    <row r="359" spans="2:11" ht="15.75" x14ac:dyDescent="0.25">
      <c r="B359" s="2"/>
      <c r="C359" s="13" t="s">
        <v>34</v>
      </c>
      <c r="D359" s="2" t="s">
        <v>35</v>
      </c>
      <c r="E359" s="2"/>
      <c r="F359" s="2"/>
      <c r="G359" s="2"/>
      <c r="H359" s="2"/>
      <c r="I359" s="17">
        <f>+B343-I358</f>
        <v>16418178</v>
      </c>
      <c r="J359" s="15" t="s">
        <v>13</v>
      </c>
      <c r="K359" s="3"/>
    </row>
    <row r="360" spans="2:11" ht="15.75" x14ac:dyDescent="0.25">
      <c r="B360" s="2"/>
      <c r="C360" s="2"/>
      <c r="D360" s="2" t="s">
        <v>483</v>
      </c>
      <c r="E360" s="2"/>
      <c r="F360" s="2"/>
      <c r="G360" s="2"/>
      <c r="H360" s="2"/>
      <c r="I360" s="5"/>
      <c r="J360" s="3"/>
      <c r="K360" s="3"/>
    </row>
    <row r="361" spans="2:11" ht="15.75" x14ac:dyDescent="0.25">
      <c r="B361" s="2"/>
      <c r="C361" s="2"/>
      <c r="D361" s="2" t="s">
        <v>484</v>
      </c>
      <c r="E361" s="2"/>
      <c r="F361" s="2"/>
      <c r="G361" s="2"/>
      <c r="H361" s="2"/>
      <c r="I361" s="2"/>
      <c r="J361" s="3"/>
      <c r="K361" s="3"/>
    </row>
    <row r="362" spans="2:11" ht="15.75" x14ac:dyDescent="0.2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 x14ac:dyDescent="0.25">
      <c r="B363" s="2" t="s">
        <v>36</v>
      </c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 x14ac:dyDescent="0.25">
      <c r="B364" s="2" t="s">
        <v>37</v>
      </c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2"/>
      <c r="I365" s="2"/>
      <c r="J365" s="3"/>
      <c r="K365" s="3"/>
    </row>
    <row r="366" spans="2:11" ht="15.75" x14ac:dyDescent="0.25">
      <c r="B366" s="2"/>
      <c r="C366" s="2"/>
      <c r="D366" s="2"/>
      <c r="E366" s="2"/>
      <c r="F366" s="2"/>
      <c r="G366" s="2"/>
      <c r="H366" s="2"/>
      <c r="J366" s="3"/>
      <c r="K366" s="3"/>
    </row>
    <row r="367" spans="2:11" ht="15.75" x14ac:dyDescent="0.25">
      <c r="B367" s="2"/>
      <c r="C367" s="2"/>
      <c r="D367" s="2"/>
      <c r="E367" s="2"/>
      <c r="F367" s="2"/>
      <c r="G367" s="2"/>
      <c r="H367" s="2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 t="s">
        <v>504</v>
      </c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18" t="s">
        <v>38</v>
      </c>
      <c r="I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18">
        <v>6000</v>
      </c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18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5" t="s">
        <v>480</v>
      </c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19" t="s">
        <v>39</v>
      </c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19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19"/>
      <c r="I380" s="2"/>
      <c r="J380" s="3"/>
      <c r="K380" s="3"/>
    </row>
    <row r="381" spans="2:11" ht="15.75" x14ac:dyDescent="0.25">
      <c r="B381" s="19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0" t="s">
        <v>40</v>
      </c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 t="s">
        <v>307</v>
      </c>
      <c r="C383" s="3"/>
      <c r="D383" s="3"/>
      <c r="E383" s="3"/>
      <c r="F383" s="3"/>
      <c r="G383" s="3"/>
      <c r="H383" s="3"/>
      <c r="I383" s="3"/>
      <c r="J383" s="3"/>
      <c r="K383" s="3"/>
    </row>
    <row r="385" spans="2:11" ht="19.5" x14ac:dyDescent="0.3">
      <c r="B385" s="60" t="s">
        <v>0</v>
      </c>
      <c r="C385" s="60"/>
      <c r="D385" s="60"/>
      <c r="E385" s="60"/>
      <c r="F385" s="60"/>
      <c r="G385" s="60"/>
      <c r="H385" s="60"/>
      <c r="I385" s="60"/>
      <c r="J385" s="3"/>
      <c r="K385" s="3"/>
    </row>
    <row r="386" spans="2:11" ht="15.75" x14ac:dyDescent="0.25">
      <c r="B386" s="12"/>
      <c r="C386" s="12"/>
      <c r="D386" s="12"/>
      <c r="E386" s="12"/>
      <c r="F386" s="12"/>
      <c r="G386" s="12"/>
      <c r="H386" s="12"/>
      <c r="I386" s="1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2"/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" t="s">
        <v>1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 x14ac:dyDescent="0.25">
      <c r="B390" s="2"/>
      <c r="C390" s="2"/>
      <c r="D390" s="2"/>
      <c r="E390" s="2"/>
      <c r="F390" s="2"/>
      <c r="G390" s="2"/>
      <c r="H390" s="2"/>
      <c r="I390" s="2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 x14ac:dyDescent="0.25">
      <c r="B392" s="2"/>
      <c r="C392" s="2" t="s">
        <v>2</v>
      </c>
      <c r="D392" s="2" t="s">
        <v>3</v>
      </c>
      <c r="E392" s="24" t="s">
        <v>486</v>
      </c>
      <c r="F392" s="29"/>
      <c r="G392" s="2"/>
      <c r="H392" s="2"/>
      <c r="I392" s="2"/>
      <c r="J392" s="3"/>
      <c r="K392" s="3"/>
    </row>
    <row r="393" spans="2:11" ht="15.75" x14ac:dyDescent="0.25">
      <c r="B393" s="2"/>
      <c r="C393" s="2" t="s">
        <v>4</v>
      </c>
      <c r="D393" s="2" t="s">
        <v>3</v>
      </c>
      <c r="E393" s="1" t="s">
        <v>487</v>
      </c>
      <c r="F393" s="5"/>
      <c r="G393" s="2"/>
      <c r="H393" s="2"/>
      <c r="I393" s="2"/>
      <c r="J393" s="3"/>
      <c r="K393" s="3"/>
    </row>
    <row r="394" spans="2:11" ht="15.75" x14ac:dyDescent="0.25">
      <c r="B394" s="2"/>
      <c r="C394" s="22" t="s">
        <v>42</v>
      </c>
      <c r="D394" s="22" t="s">
        <v>3</v>
      </c>
      <c r="E394" s="23" t="s">
        <v>488</v>
      </c>
      <c r="F394" s="21"/>
      <c r="G394" s="2"/>
      <c r="H394" s="2"/>
      <c r="I394" s="2"/>
      <c r="J394" s="3"/>
      <c r="K394" s="3"/>
    </row>
    <row r="395" spans="2:11" ht="15.75" x14ac:dyDescent="0.25">
      <c r="B395" s="2"/>
      <c r="C395" s="2"/>
      <c r="D395" s="2"/>
      <c r="E395" s="1"/>
      <c r="F395" s="2"/>
      <c r="G395" s="2"/>
      <c r="H395" s="2"/>
      <c r="I395" s="2"/>
      <c r="J395" s="3"/>
      <c r="K395" s="3"/>
    </row>
    <row r="396" spans="2:11" ht="15.75" x14ac:dyDescent="0.25">
      <c r="B396" s="6" t="s">
        <v>5</v>
      </c>
      <c r="C396" s="6"/>
      <c r="D396" s="6"/>
      <c r="E396" s="6"/>
      <c r="F396" s="6"/>
      <c r="G396" s="6"/>
      <c r="H396" s="6"/>
      <c r="I396" s="6"/>
      <c r="J396" s="3"/>
      <c r="K396" s="3"/>
    </row>
    <row r="397" spans="2:11" ht="15.75" x14ac:dyDescent="0.25">
      <c r="B397" s="7">
        <f>20000000</f>
        <v>20000000</v>
      </c>
      <c r="C397" s="2" t="s">
        <v>6</v>
      </c>
      <c r="D397" s="2"/>
      <c r="E397" s="2"/>
      <c r="F397" s="8">
        <f>(B397/H397)+(B397*1.2%)</f>
        <v>1668571.4285714286</v>
      </c>
      <c r="G397" s="4" t="s">
        <v>7</v>
      </c>
      <c r="H397" s="2">
        <v>14</v>
      </c>
      <c r="I397" s="2" t="s">
        <v>8</v>
      </c>
      <c r="J397" s="3"/>
      <c r="K397" s="3"/>
    </row>
    <row r="398" spans="2:11" ht="15.75" x14ac:dyDescent="0.25">
      <c r="B398" s="6" t="s">
        <v>9</v>
      </c>
      <c r="C398" s="6"/>
      <c r="D398" s="6"/>
      <c r="E398" s="6"/>
      <c r="F398" s="9"/>
      <c r="G398" s="6"/>
      <c r="H398" s="6"/>
      <c r="I398" s="6"/>
      <c r="J398" s="3"/>
      <c r="K398" s="3"/>
    </row>
    <row r="399" spans="2:11" ht="15.75" x14ac:dyDescent="0.25">
      <c r="B399" s="2"/>
      <c r="C399" s="2"/>
      <c r="D399" s="2"/>
      <c r="E399" s="2"/>
      <c r="F399" s="2"/>
      <c r="G399" s="2"/>
      <c r="H399" s="2"/>
      <c r="I399" s="2"/>
      <c r="J399" s="3"/>
      <c r="K399" s="10" t="s">
        <v>10</v>
      </c>
    </row>
    <row r="400" spans="2:11" ht="15.75" x14ac:dyDescent="0.25">
      <c r="B400" s="2"/>
      <c r="C400" s="13" t="s">
        <v>11</v>
      </c>
      <c r="D400" s="2" t="s">
        <v>12</v>
      </c>
      <c r="E400" s="2"/>
      <c r="F400" s="2"/>
      <c r="G400" s="2"/>
      <c r="H400" s="2"/>
      <c r="I400" s="14">
        <f>4165000-417500</f>
        <v>3747500</v>
      </c>
      <c r="J400" s="15" t="s">
        <v>13</v>
      </c>
      <c r="K400" s="3"/>
    </row>
    <row r="401" spans="2:12" ht="15.75" x14ac:dyDescent="0.25">
      <c r="B401" s="2"/>
      <c r="C401" s="13" t="s">
        <v>14</v>
      </c>
      <c r="D401" s="2" t="s">
        <v>145</v>
      </c>
      <c r="E401" s="2"/>
      <c r="F401" s="2"/>
      <c r="G401" s="2"/>
      <c r="H401" s="2"/>
      <c r="I401" s="14">
        <v>0</v>
      </c>
      <c r="J401" s="15" t="s">
        <v>13</v>
      </c>
      <c r="K401" s="3"/>
    </row>
    <row r="402" spans="2:12" ht="15.75" x14ac:dyDescent="0.25">
      <c r="B402" s="2"/>
      <c r="C402" s="13" t="s">
        <v>15</v>
      </c>
      <c r="D402" s="2" t="s">
        <v>372</v>
      </c>
      <c r="E402" s="2"/>
      <c r="F402" s="2"/>
      <c r="G402" s="2"/>
      <c r="H402" s="2"/>
      <c r="I402" s="14">
        <v>0</v>
      </c>
      <c r="J402" s="15" t="s">
        <v>13</v>
      </c>
      <c r="K402" s="3"/>
    </row>
    <row r="403" spans="2:12" ht="15.75" x14ac:dyDescent="0.25">
      <c r="B403" s="2"/>
      <c r="C403" s="13" t="s">
        <v>17</v>
      </c>
      <c r="D403" s="2" t="s">
        <v>144</v>
      </c>
      <c r="E403" s="2"/>
      <c r="F403" s="2"/>
      <c r="G403" s="2"/>
      <c r="H403" s="2"/>
      <c r="I403" s="14">
        <v>0</v>
      </c>
      <c r="J403" s="15" t="s">
        <v>13</v>
      </c>
      <c r="K403" s="3"/>
    </row>
    <row r="404" spans="2:12" ht="15.75" x14ac:dyDescent="0.25">
      <c r="B404" s="2"/>
      <c r="C404" s="13" t="s">
        <v>18</v>
      </c>
      <c r="D404" s="2" t="s">
        <v>143</v>
      </c>
      <c r="E404" s="2"/>
      <c r="F404" s="2"/>
      <c r="G404" s="2"/>
      <c r="H404" s="2"/>
      <c r="I404" s="14">
        <v>0</v>
      </c>
      <c r="J404" s="15" t="s">
        <v>13</v>
      </c>
      <c r="K404" s="3"/>
    </row>
    <row r="405" spans="2:12" ht="15.75" x14ac:dyDescent="0.25">
      <c r="B405" s="2"/>
      <c r="C405" s="13" t="s">
        <v>19</v>
      </c>
      <c r="D405" s="2" t="s">
        <v>142</v>
      </c>
      <c r="E405" s="2"/>
      <c r="F405" s="2"/>
      <c r="G405" s="2"/>
      <c r="H405" s="2"/>
      <c r="I405" s="14">
        <v>0</v>
      </c>
      <c r="J405" s="15" t="s">
        <v>13</v>
      </c>
      <c r="K405" s="3"/>
    </row>
    <row r="406" spans="2:12" ht="15.75" x14ac:dyDescent="0.25">
      <c r="B406" s="2"/>
      <c r="C406" s="13" t="s">
        <v>20</v>
      </c>
      <c r="D406" s="2" t="s">
        <v>21</v>
      </c>
      <c r="E406" s="2"/>
      <c r="F406" s="2"/>
      <c r="G406" s="14">
        <f>SUM(I400:I402)</f>
        <v>3747500</v>
      </c>
      <c r="H406" s="2" t="s">
        <v>22</v>
      </c>
      <c r="I406" s="11">
        <v>93688</v>
      </c>
      <c r="J406" s="15" t="s">
        <v>13</v>
      </c>
      <c r="K406" s="3"/>
    </row>
    <row r="407" spans="2:12" ht="15.75" x14ac:dyDescent="0.25">
      <c r="B407" s="2"/>
      <c r="C407" s="13" t="s">
        <v>23</v>
      </c>
      <c r="D407" s="2" t="s">
        <v>24</v>
      </c>
      <c r="E407" s="2"/>
      <c r="F407" s="2"/>
      <c r="G407" s="14"/>
      <c r="H407" s="2"/>
      <c r="I407" s="11">
        <v>38226</v>
      </c>
      <c r="J407" s="15" t="s">
        <v>13</v>
      </c>
    </row>
    <row r="408" spans="2:12" ht="15.75" x14ac:dyDescent="0.25">
      <c r="B408" s="2"/>
      <c r="C408" s="13" t="s">
        <v>25</v>
      </c>
      <c r="D408" s="2" t="s">
        <v>41</v>
      </c>
      <c r="E408" s="2"/>
      <c r="F408" s="2"/>
      <c r="G408" s="14"/>
      <c r="H408" s="2"/>
      <c r="I408" s="11">
        <v>0</v>
      </c>
      <c r="J408" s="15" t="s">
        <v>13</v>
      </c>
      <c r="K408" s="3"/>
      <c r="L408" s="11"/>
    </row>
    <row r="409" spans="2:12" ht="15.75" x14ac:dyDescent="0.25">
      <c r="B409" s="2"/>
      <c r="C409" s="13" t="s">
        <v>26</v>
      </c>
      <c r="D409" s="2" t="s">
        <v>27</v>
      </c>
      <c r="E409" s="2"/>
      <c r="F409" s="2"/>
      <c r="G409" s="14"/>
      <c r="H409" s="2"/>
      <c r="I409" s="11">
        <v>0</v>
      </c>
      <c r="J409" s="15" t="s">
        <v>13</v>
      </c>
      <c r="K409" s="3"/>
      <c r="L409" s="11"/>
    </row>
    <row r="410" spans="2:12" ht="15.75" x14ac:dyDescent="0.25">
      <c r="B410" s="2"/>
      <c r="C410" s="13" t="s">
        <v>28</v>
      </c>
      <c r="D410" s="2" t="s">
        <v>29</v>
      </c>
      <c r="E410" s="2"/>
      <c r="F410" s="2"/>
      <c r="G410" s="14"/>
      <c r="H410" s="2"/>
      <c r="I410" s="11">
        <v>0</v>
      </c>
      <c r="J410" s="15" t="s">
        <v>13</v>
      </c>
      <c r="K410" s="3"/>
    </row>
    <row r="411" spans="2:12" ht="15.75" x14ac:dyDescent="0.25">
      <c r="B411" s="2"/>
      <c r="C411" s="13" t="s">
        <v>30</v>
      </c>
      <c r="D411" s="2" t="s">
        <v>31</v>
      </c>
      <c r="E411" s="2"/>
      <c r="F411" s="2"/>
      <c r="G411" s="14"/>
      <c r="H411" s="2"/>
      <c r="I411" s="11">
        <v>0</v>
      </c>
      <c r="J411" s="15" t="s">
        <v>13</v>
      </c>
      <c r="K411" s="3"/>
    </row>
    <row r="412" spans="2:12" ht="15.75" x14ac:dyDescent="0.25">
      <c r="B412" s="2"/>
      <c r="C412" s="13" t="s">
        <v>32</v>
      </c>
      <c r="D412" s="2" t="s">
        <v>33</v>
      </c>
      <c r="E412" s="2"/>
      <c r="F412" s="2"/>
      <c r="G412" s="2"/>
      <c r="H412" s="2"/>
      <c r="I412" s="16">
        <f>SUM(I400:I411)</f>
        <v>3879414</v>
      </c>
      <c r="J412" s="15" t="s">
        <v>13</v>
      </c>
      <c r="K412" s="3"/>
    </row>
    <row r="413" spans="2:12" ht="15.75" x14ac:dyDescent="0.25">
      <c r="B413" s="2"/>
      <c r="C413" s="13" t="s">
        <v>34</v>
      </c>
      <c r="D413" s="2" t="s">
        <v>35</v>
      </c>
      <c r="E413" s="2"/>
      <c r="F413" s="2"/>
      <c r="G413" s="2"/>
      <c r="H413" s="2"/>
      <c r="I413" s="17">
        <f>+B397-I412</f>
        <v>16120586</v>
      </c>
      <c r="J413" s="15" t="s">
        <v>13</v>
      </c>
      <c r="K413" s="3"/>
    </row>
    <row r="414" spans="2:12" ht="15.75" x14ac:dyDescent="0.25">
      <c r="B414" s="2"/>
      <c r="C414" s="2"/>
      <c r="D414" s="2" t="s">
        <v>263</v>
      </c>
      <c r="E414" s="2"/>
      <c r="F414" s="2"/>
      <c r="G414" s="2"/>
      <c r="H414" s="2"/>
      <c r="I414" s="5"/>
      <c r="J414" s="3"/>
      <c r="K414" s="3"/>
    </row>
    <row r="415" spans="2:12" ht="15.75" x14ac:dyDescent="0.25">
      <c r="B415" s="2"/>
      <c r="C415" s="2"/>
      <c r="D415" s="2" t="s">
        <v>489</v>
      </c>
      <c r="E415" s="2"/>
      <c r="F415" s="2"/>
      <c r="G415" s="2"/>
      <c r="H415" s="2"/>
      <c r="I415" s="2"/>
      <c r="J415" s="3"/>
      <c r="K415" s="3"/>
    </row>
    <row r="416" spans="2:12" ht="15.75" x14ac:dyDescent="0.2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 x14ac:dyDescent="0.25">
      <c r="B417" s="2" t="s">
        <v>36</v>
      </c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 x14ac:dyDescent="0.25">
      <c r="B418" s="2" t="s">
        <v>37</v>
      </c>
      <c r="C418" s="2"/>
      <c r="D418" s="2"/>
      <c r="E418" s="2"/>
      <c r="F418" s="2"/>
      <c r="G418" s="2"/>
      <c r="H418" s="2"/>
      <c r="I418" s="2"/>
      <c r="J418" s="3"/>
      <c r="K418" s="3"/>
    </row>
    <row r="419" spans="2:11" ht="15.75" x14ac:dyDescent="0.25">
      <c r="B419" s="2"/>
      <c r="C419" s="2"/>
      <c r="D419" s="2"/>
      <c r="E419" s="2"/>
      <c r="F419" s="2"/>
      <c r="G419" s="2"/>
      <c r="H419" s="2"/>
      <c r="I419" s="2"/>
      <c r="J419" s="3"/>
      <c r="K419" s="3"/>
    </row>
    <row r="420" spans="2:11" ht="15.75" x14ac:dyDescent="0.25">
      <c r="B420" s="2"/>
      <c r="C420" s="2"/>
      <c r="D420" s="2"/>
      <c r="E420" s="2"/>
      <c r="F420" s="2"/>
      <c r="G420" s="2"/>
      <c r="H420" s="2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"/>
      <c r="I422" s="2"/>
      <c r="J422" s="3"/>
      <c r="K422" s="3"/>
    </row>
    <row r="423" spans="2:11" ht="15.75" x14ac:dyDescent="0.25">
      <c r="B423" s="2"/>
      <c r="C423" s="2"/>
      <c r="D423" s="2"/>
      <c r="E423" s="2"/>
      <c r="F423" s="2"/>
      <c r="G423" s="2"/>
      <c r="H423" s="2" t="s">
        <v>504</v>
      </c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"/>
      <c r="C427" s="2"/>
      <c r="D427" s="2"/>
      <c r="E427" s="2"/>
      <c r="F427" s="2"/>
      <c r="G427" s="2"/>
      <c r="H427" s="18" t="s">
        <v>38</v>
      </c>
      <c r="I427" s="2"/>
      <c r="J427" s="3"/>
      <c r="K427" s="3"/>
    </row>
    <row r="428" spans="2:11" ht="15.75" x14ac:dyDescent="0.25">
      <c r="B428" s="2"/>
      <c r="C428" s="2"/>
      <c r="D428" s="2"/>
      <c r="E428" s="2"/>
      <c r="F428" s="2"/>
      <c r="G428" s="2"/>
      <c r="H428" s="18">
        <v>6000</v>
      </c>
      <c r="I428" s="2"/>
      <c r="J428" s="3"/>
      <c r="K428" s="3"/>
    </row>
    <row r="429" spans="2:11" ht="15.75" x14ac:dyDescent="0.25">
      <c r="B429" s="2"/>
      <c r="C429" s="2"/>
      <c r="D429" s="2"/>
      <c r="E429" s="2"/>
      <c r="F429" s="2"/>
      <c r="G429" s="2"/>
      <c r="H429" s="18"/>
      <c r="I429" s="2"/>
      <c r="J429" s="3"/>
      <c r="K429" s="3"/>
    </row>
    <row r="430" spans="2:11" ht="15.75" x14ac:dyDescent="0.25">
      <c r="B430" s="2"/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 x14ac:dyDescent="0.25">
      <c r="B431" s="2"/>
      <c r="C431" s="2"/>
      <c r="D431" s="2"/>
      <c r="E431" s="2"/>
      <c r="F431" s="2"/>
      <c r="G431" s="2"/>
      <c r="H431" s="25" t="s">
        <v>486</v>
      </c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19" t="s">
        <v>39</v>
      </c>
      <c r="I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19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19"/>
      <c r="I434" s="2"/>
      <c r="J434" s="3"/>
      <c r="K434" s="3"/>
    </row>
    <row r="435" spans="2:11" ht="15.75" x14ac:dyDescent="0.25">
      <c r="B435" s="19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0" t="s">
        <v>40</v>
      </c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 x14ac:dyDescent="0.25">
      <c r="B437" s="2" t="s">
        <v>307</v>
      </c>
      <c r="C437" s="3"/>
      <c r="D437" s="3"/>
      <c r="E437" s="3"/>
      <c r="F437" s="3"/>
      <c r="G437" s="3"/>
      <c r="H437" s="3"/>
      <c r="I437" s="3"/>
      <c r="J437" s="3"/>
      <c r="K437" s="3"/>
    </row>
    <row r="439" spans="2:11" ht="19.5" x14ac:dyDescent="0.3">
      <c r="B439" s="60" t="s">
        <v>0</v>
      </c>
      <c r="C439" s="60"/>
      <c r="D439" s="60"/>
      <c r="E439" s="60"/>
      <c r="F439" s="60"/>
      <c r="G439" s="60"/>
      <c r="H439" s="60"/>
      <c r="I439" s="60"/>
      <c r="J439" s="3"/>
      <c r="K439" s="3"/>
    </row>
    <row r="440" spans="2:11" ht="15.75" x14ac:dyDescent="0.25">
      <c r="B440" s="12"/>
      <c r="C440" s="12"/>
      <c r="D440" s="12"/>
      <c r="E440" s="12"/>
      <c r="F440" s="12"/>
      <c r="G440" s="12"/>
      <c r="H440" s="12"/>
      <c r="I440" s="1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2"/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2"/>
      <c r="I442" s="2"/>
      <c r="J442" s="3"/>
      <c r="K442" s="3"/>
    </row>
    <row r="443" spans="2:11" ht="15.75" x14ac:dyDescent="0.25">
      <c r="B443" s="2" t="s">
        <v>1</v>
      </c>
      <c r="C443" s="2"/>
      <c r="D443" s="2"/>
      <c r="E443" s="2"/>
      <c r="F443" s="2"/>
      <c r="G443" s="2"/>
      <c r="H443" s="2"/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2"/>
      <c r="I444" s="2"/>
      <c r="J444" s="3"/>
      <c r="K444" s="3"/>
    </row>
    <row r="445" spans="2:11" ht="15.75" x14ac:dyDescent="0.25">
      <c r="B445" s="2"/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 x14ac:dyDescent="0.25">
      <c r="B446" s="2"/>
      <c r="C446" s="2" t="s">
        <v>2</v>
      </c>
      <c r="D446" s="2" t="s">
        <v>3</v>
      </c>
      <c r="E446" s="24" t="s">
        <v>490</v>
      </c>
      <c r="F446" s="29"/>
      <c r="G446" s="2"/>
      <c r="H446" s="2"/>
      <c r="I446" s="2"/>
      <c r="J446" s="3"/>
      <c r="K446" s="3"/>
    </row>
    <row r="447" spans="2:11" ht="15.75" x14ac:dyDescent="0.25">
      <c r="B447" s="2"/>
      <c r="C447" s="2" t="s">
        <v>4</v>
      </c>
      <c r="D447" s="2" t="s">
        <v>3</v>
      </c>
      <c r="E447" s="1" t="s">
        <v>491</v>
      </c>
      <c r="F447" s="5"/>
      <c r="G447" s="2"/>
      <c r="H447" s="2"/>
      <c r="I447" s="2"/>
      <c r="J447" s="3"/>
      <c r="K447" s="3"/>
    </row>
    <row r="448" spans="2:11" ht="15.75" x14ac:dyDescent="0.25">
      <c r="B448" s="2"/>
      <c r="C448" s="22" t="s">
        <v>42</v>
      </c>
      <c r="D448" s="22" t="s">
        <v>3</v>
      </c>
      <c r="E448" s="23" t="s">
        <v>492</v>
      </c>
      <c r="F448" s="21"/>
      <c r="G448" s="2"/>
      <c r="H448" s="2"/>
      <c r="I448" s="2"/>
      <c r="J448" s="3"/>
      <c r="K448" s="3"/>
    </row>
    <row r="449" spans="2:11" ht="15.75" x14ac:dyDescent="0.25">
      <c r="B449" s="2"/>
      <c r="C449" s="2"/>
      <c r="D449" s="2"/>
      <c r="E449" s="1"/>
      <c r="F449" s="2"/>
      <c r="G449" s="2"/>
      <c r="H449" s="2"/>
      <c r="I449" s="2"/>
      <c r="J449" s="3"/>
      <c r="K449" s="3"/>
    </row>
    <row r="450" spans="2:11" ht="15.75" x14ac:dyDescent="0.25">
      <c r="B450" s="6" t="s">
        <v>5</v>
      </c>
      <c r="C450" s="6"/>
      <c r="D450" s="6"/>
      <c r="E450" s="6"/>
      <c r="F450" s="6"/>
      <c r="G450" s="6"/>
      <c r="H450" s="6"/>
      <c r="I450" s="6"/>
      <c r="J450" s="3"/>
      <c r="K450" s="3"/>
    </row>
    <row r="451" spans="2:11" ht="15.75" x14ac:dyDescent="0.25">
      <c r="B451" s="7">
        <f>100000000</f>
        <v>100000000</v>
      </c>
      <c r="C451" s="2" t="s">
        <v>6</v>
      </c>
      <c r="D451" s="2"/>
      <c r="E451" s="2"/>
      <c r="F451" s="8">
        <f>(B451/H451)+(B451*1.2%)</f>
        <v>3977777.777777778</v>
      </c>
      <c r="G451" s="4" t="s">
        <v>7</v>
      </c>
      <c r="H451" s="2">
        <v>36</v>
      </c>
      <c r="I451" s="2" t="s">
        <v>8</v>
      </c>
      <c r="J451" s="3"/>
      <c r="K451" s="3"/>
    </row>
    <row r="452" spans="2:11" ht="15.75" x14ac:dyDescent="0.25">
      <c r="B452" s="6" t="s">
        <v>9</v>
      </c>
      <c r="C452" s="6"/>
      <c r="D452" s="6"/>
      <c r="E452" s="6"/>
      <c r="F452" s="9"/>
      <c r="G452" s="6"/>
      <c r="H452" s="6"/>
      <c r="I452" s="6"/>
      <c r="J452" s="3"/>
      <c r="K452" s="3"/>
    </row>
    <row r="453" spans="2:11" ht="15.75" x14ac:dyDescent="0.25">
      <c r="B453" s="2"/>
      <c r="C453" s="2"/>
      <c r="D453" s="2"/>
      <c r="E453" s="2"/>
      <c r="F453" s="2"/>
      <c r="G453" s="2"/>
      <c r="H453" s="2"/>
      <c r="I453" s="2"/>
      <c r="J453" s="3"/>
      <c r="K453" s="10" t="s">
        <v>10</v>
      </c>
    </row>
    <row r="454" spans="2:11" ht="15.75" x14ac:dyDescent="0.25">
      <c r="B454" s="2"/>
      <c r="C454" s="13" t="s">
        <v>11</v>
      </c>
      <c r="D454" s="2" t="s">
        <v>12</v>
      </c>
      <c r="E454" s="2"/>
      <c r="F454" s="2"/>
      <c r="G454" s="2"/>
      <c r="H454" s="2"/>
      <c r="I454" s="14">
        <v>0</v>
      </c>
      <c r="J454" s="15" t="s">
        <v>13</v>
      </c>
      <c r="K454" s="3"/>
    </row>
    <row r="455" spans="2:11" ht="15.75" x14ac:dyDescent="0.25">
      <c r="B455" s="2"/>
      <c r="C455" s="13" t="s">
        <v>14</v>
      </c>
      <c r="D455" s="2" t="s">
        <v>145</v>
      </c>
      <c r="E455" s="2"/>
      <c r="F455" s="2"/>
      <c r="G455" s="2"/>
      <c r="H455" s="2"/>
      <c r="I455" s="14">
        <v>0</v>
      </c>
      <c r="J455" s="15" t="s">
        <v>13</v>
      </c>
      <c r="K455" s="3"/>
    </row>
    <row r="456" spans="2:11" ht="15.75" x14ac:dyDescent="0.25">
      <c r="B456" s="2"/>
      <c r="C456" s="13" t="s">
        <v>15</v>
      </c>
      <c r="D456" s="2" t="s">
        <v>372</v>
      </c>
      <c r="E456" s="2"/>
      <c r="F456" s="2"/>
      <c r="G456" s="2"/>
      <c r="H456" s="2"/>
      <c r="I456" s="14">
        <v>59000000</v>
      </c>
      <c r="J456" s="15" t="s">
        <v>13</v>
      </c>
      <c r="K456" s="3"/>
    </row>
    <row r="457" spans="2:11" ht="15.75" x14ac:dyDescent="0.25">
      <c r="B457" s="2"/>
      <c r="C457" s="13" t="s">
        <v>17</v>
      </c>
      <c r="D457" s="2" t="s">
        <v>144</v>
      </c>
      <c r="E457" s="2"/>
      <c r="F457" s="2"/>
      <c r="G457" s="2"/>
      <c r="H457" s="2"/>
      <c r="I457" s="14">
        <v>0</v>
      </c>
      <c r="J457" s="15" t="s">
        <v>13</v>
      </c>
      <c r="K457" s="3"/>
    </row>
    <row r="458" spans="2:11" ht="15.75" x14ac:dyDescent="0.25">
      <c r="B458" s="2"/>
      <c r="C458" s="13" t="s">
        <v>18</v>
      </c>
      <c r="D458" s="2" t="s">
        <v>143</v>
      </c>
      <c r="E458" s="2"/>
      <c r="F458" s="2"/>
      <c r="G458" s="2"/>
      <c r="H458" s="2"/>
      <c r="I458" s="14">
        <v>0</v>
      </c>
      <c r="J458" s="15" t="s">
        <v>13</v>
      </c>
      <c r="K458" s="3"/>
    </row>
    <row r="459" spans="2:11" ht="15.75" x14ac:dyDescent="0.25">
      <c r="B459" s="2"/>
      <c r="C459" s="13" t="s">
        <v>19</v>
      </c>
      <c r="D459" s="2" t="s">
        <v>142</v>
      </c>
      <c r="E459" s="2"/>
      <c r="F459" s="2"/>
      <c r="G459" s="2"/>
      <c r="H459" s="2"/>
      <c r="I459" s="14">
        <v>0</v>
      </c>
      <c r="J459" s="15" t="s">
        <v>13</v>
      </c>
      <c r="K459" s="3"/>
    </row>
    <row r="460" spans="2:11" ht="15.75" x14ac:dyDescent="0.25">
      <c r="B460" s="2"/>
      <c r="C460" s="13" t="s">
        <v>20</v>
      </c>
      <c r="D460" s="2" t="s">
        <v>21</v>
      </c>
      <c r="E460" s="2"/>
      <c r="F460" s="2"/>
      <c r="G460" s="14">
        <f>SUM(I454:I456)</f>
        <v>59000000</v>
      </c>
      <c r="H460" s="2" t="s">
        <v>22</v>
      </c>
      <c r="I460" s="11">
        <v>1475000</v>
      </c>
      <c r="J460" s="15" t="s">
        <v>13</v>
      </c>
      <c r="K460" s="3"/>
    </row>
    <row r="461" spans="2:11" ht="15.75" x14ac:dyDescent="0.25">
      <c r="B461" s="2"/>
      <c r="C461" s="13" t="s">
        <v>23</v>
      </c>
      <c r="D461" s="2" t="s">
        <v>24</v>
      </c>
      <c r="E461" s="2"/>
      <c r="F461" s="2"/>
      <c r="G461" s="14"/>
      <c r="H461" s="2"/>
      <c r="I461" s="11">
        <v>1080000</v>
      </c>
      <c r="J461" s="15" t="s">
        <v>13</v>
      </c>
    </row>
    <row r="462" spans="2:11" ht="15.75" x14ac:dyDescent="0.25">
      <c r="B462" s="2"/>
      <c r="C462" s="13" t="s">
        <v>25</v>
      </c>
      <c r="D462" s="2" t="s">
        <v>41</v>
      </c>
      <c r="E462" s="2"/>
      <c r="F462" s="2"/>
      <c r="G462" s="14"/>
      <c r="H462" s="2"/>
      <c r="I462" s="11">
        <v>0</v>
      </c>
      <c r="J462" s="15" t="s">
        <v>13</v>
      </c>
      <c r="K462" s="3"/>
    </row>
    <row r="463" spans="2:11" ht="15.75" x14ac:dyDescent="0.25">
      <c r="B463" s="2"/>
      <c r="C463" s="13" t="s">
        <v>26</v>
      </c>
      <c r="D463" s="2" t="s">
        <v>27</v>
      </c>
      <c r="E463" s="2"/>
      <c r="F463" s="2"/>
      <c r="G463" s="14"/>
      <c r="H463" s="2"/>
      <c r="I463" s="11">
        <v>0</v>
      </c>
      <c r="J463" s="15" t="s">
        <v>13</v>
      </c>
      <c r="K463" s="3"/>
    </row>
    <row r="464" spans="2:11" ht="15.75" x14ac:dyDescent="0.25">
      <c r="B464" s="2"/>
      <c r="C464" s="13" t="s">
        <v>28</v>
      </c>
      <c r="D464" s="2" t="s">
        <v>29</v>
      </c>
      <c r="E464" s="2"/>
      <c r="F464" s="2"/>
      <c r="G464" s="14"/>
      <c r="H464" s="2"/>
      <c r="I464" s="11">
        <v>410000</v>
      </c>
      <c r="J464" s="15" t="s">
        <v>13</v>
      </c>
      <c r="K464" s="3"/>
    </row>
    <row r="465" spans="2:11" ht="15.75" x14ac:dyDescent="0.25">
      <c r="B465" s="2"/>
      <c r="C465" s="13" t="s">
        <v>30</v>
      </c>
      <c r="D465" s="2" t="s">
        <v>31</v>
      </c>
      <c r="E465" s="2"/>
      <c r="F465" s="2"/>
      <c r="G465" s="14"/>
      <c r="H465" s="2"/>
      <c r="I465" s="11">
        <v>200000</v>
      </c>
      <c r="J465" s="15" t="s">
        <v>13</v>
      </c>
      <c r="K465" s="3"/>
    </row>
    <row r="466" spans="2:11" ht="15.75" x14ac:dyDescent="0.25">
      <c r="B466" s="2"/>
      <c r="C466" s="13" t="s">
        <v>32</v>
      </c>
      <c r="D466" s="2" t="s">
        <v>33</v>
      </c>
      <c r="E466" s="2"/>
      <c r="F466" s="2"/>
      <c r="G466" s="2"/>
      <c r="H466" s="2"/>
      <c r="I466" s="16">
        <f>SUM(I454:I465)</f>
        <v>62165000</v>
      </c>
      <c r="J466" s="15" t="s">
        <v>13</v>
      </c>
      <c r="K466" s="3"/>
    </row>
    <row r="467" spans="2:11" ht="15.75" x14ac:dyDescent="0.25">
      <c r="B467" s="2"/>
      <c r="C467" s="13" t="s">
        <v>34</v>
      </c>
      <c r="D467" s="2" t="s">
        <v>35</v>
      </c>
      <c r="E467" s="2"/>
      <c r="F467" s="2"/>
      <c r="G467" s="2"/>
      <c r="H467" s="2"/>
      <c r="I467" s="17">
        <f>+B451-I466</f>
        <v>37835000</v>
      </c>
      <c r="J467" s="15" t="s">
        <v>13</v>
      </c>
      <c r="K467" s="3"/>
    </row>
    <row r="468" spans="2:11" ht="15.75" x14ac:dyDescent="0.25">
      <c r="B468" s="2"/>
      <c r="C468" s="2"/>
      <c r="D468" s="2" t="s">
        <v>114</v>
      </c>
      <c r="E468" s="2"/>
      <c r="F468" s="2"/>
      <c r="G468" s="2"/>
      <c r="H468" s="2"/>
      <c r="I468" s="5"/>
      <c r="J468" s="3"/>
      <c r="K468" s="3"/>
    </row>
    <row r="469" spans="2:11" ht="15.75" x14ac:dyDescent="0.25">
      <c r="B469" s="2"/>
      <c r="C469" s="2"/>
      <c r="D469" s="2" t="s">
        <v>493</v>
      </c>
      <c r="E469" s="2"/>
      <c r="F469" s="2"/>
      <c r="G469" s="2"/>
      <c r="H469" s="2"/>
      <c r="I469" s="2"/>
      <c r="J469" s="3"/>
      <c r="K469" s="3"/>
    </row>
    <row r="470" spans="2:11" ht="15.75" x14ac:dyDescent="0.2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 x14ac:dyDescent="0.25">
      <c r="B471" s="2" t="s">
        <v>36</v>
      </c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 x14ac:dyDescent="0.25">
      <c r="B472" s="2" t="s">
        <v>37</v>
      </c>
      <c r="C472" s="2"/>
      <c r="D472" s="2"/>
      <c r="E472" s="2"/>
      <c r="F472" s="2"/>
      <c r="G472" s="2"/>
      <c r="H472" s="2"/>
      <c r="I472" s="2"/>
      <c r="J472" s="3"/>
      <c r="K472" s="3"/>
    </row>
    <row r="473" spans="2:11" ht="15.75" x14ac:dyDescent="0.2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 x14ac:dyDescent="0.25">
      <c r="B474" s="2" t="s">
        <v>495</v>
      </c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 x14ac:dyDescent="0.25">
      <c r="B475" s="4" t="s">
        <v>291</v>
      </c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 x14ac:dyDescent="0.25">
      <c r="B476" s="4" t="s">
        <v>436</v>
      </c>
      <c r="C476" s="2"/>
      <c r="D476" s="2"/>
      <c r="E476" s="2"/>
      <c r="F476" s="2"/>
      <c r="G476" s="2"/>
      <c r="H476" s="2"/>
      <c r="I476" s="2"/>
      <c r="J476" s="3"/>
      <c r="K476" s="3"/>
    </row>
    <row r="477" spans="2:11" ht="15.75" x14ac:dyDescent="0.25">
      <c r="B477" s="4" t="s">
        <v>239</v>
      </c>
      <c r="C477" s="2"/>
      <c r="D477" s="2"/>
      <c r="E477" s="2"/>
      <c r="F477" s="2"/>
      <c r="G477" s="2"/>
      <c r="H477" s="2"/>
      <c r="I477" s="2"/>
      <c r="J477" s="3"/>
      <c r="K477" s="3"/>
    </row>
    <row r="478" spans="2:11" ht="15.75" x14ac:dyDescent="0.25">
      <c r="B478" s="2"/>
      <c r="C478" s="2"/>
      <c r="D478" s="2"/>
      <c r="E478" s="2"/>
      <c r="F478" s="2"/>
      <c r="G478" s="2"/>
      <c r="H478" s="2"/>
      <c r="J478" s="3"/>
      <c r="K478" s="3"/>
    </row>
    <row r="479" spans="2:11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2" t="s">
        <v>494</v>
      </c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18" t="s">
        <v>38</v>
      </c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18">
        <v>6000</v>
      </c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18"/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5" t="s">
        <v>490</v>
      </c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19" t="s">
        <v>39</v>
      </c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19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19"/>
      <c r="I492" s="2"/>
      <c r="J492" s="3"/>
      <c r="K492" s="3"/>
    </row>
    <row r="493" spans="2:11" ht="15.75" x14ac:dyDescent="0.25">
      <c r="B493" s="19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0" t="s">
        <v>40</v>
      </c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 t="s">
        <v>307</v>
      </c>
      <c r="C495" s="3"/>
      <c r="D495" s="3"/>
      <c r="E495" s="3"/>
      <c r="F495" s="3"/>
      <c r="G495" s="3"/>
      <c r="H495" s="3"/>
      <c r="I495" s="3"/>
      <c r="J495" s="3"/>
      <c r="K495" s="3"/>
    </row>
    <row r="497" spans="2:11" ht="19.5" x14ac:dyDescent="0.3">
      <c r="B497" s="60" t="s">
        <v>0</v>
      </c>
      <c r="C497" s="60"/>
      <c r="D497" s="60"/>
      <c r="E497" s="60"/>
      <c r="F497" s="60"/>
      <c r="G497" s="60"/>
      <c r="H497" s="60"/>
      <c r="I497" s="60"/>
      <c r="J497" s="3"/>
      <c r="K497" s="3"/>
    </row>
    <row r="498" spans="2:11" ht="15.75" x14ac:dyDescent="0.25">
      <c r="B498" s="12"/>
      <c r="C498" s="12"/>
      <c r="D498" s="12"/>
      <c r="E498" s="12"/>
      <c r="F498" s="12"/>
      <c r="G498" s="12"/>
      <c r="H498" s="12"/>
      <c r="I498" s="12"/>
      <c r="J498" s="3"/>
      <c r="K498" s="3"/>
    </row>
    <row r="499" spans="2:11" ht="15.75" x14ac:dyDescent="0.25">
      <c r="B499" s="2"/>
      <c r="C499" s="2"/>
      <c r="D499" s="2"/>
      <c r="E499" s="2"/>
      <c r="F499" s="2"/>
      <c r="G499" s="2"/>
      <c r="H499" s="2"/>
      <c r="I499" s="2"/>
      <c r="J499" s="3"/>
      <c r="K499" s="3"/>
    </row>
    <row r="500" spans="2:11" ht="15.75" x14ac:dyDescent="0.25">
      <c r="B500" s="2"/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 x14ac:dyDescent="0.25">
      <c r="B501" s="2" t="s">
        <v>1</v>
      </c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 x14ac:dyDescent="0.25">
      <c r="B502" s="2"/>
      <c r="C502" s="2"/>
      <c r="D502" s="2"/>
      <c r="E502" s="2"/>
      <c r="F502" s="2"/>
      <c r="G502" s="2"/>
      <c r="H502" s="2"/>
      <c r="I502" s="2"/>
      <c r="J502" s="3"/>
      <c r="K502" s="3"/>
    </row>
    <row r="503" spans="2:11" ht="15.75" x14ac:dyDescent="0.25">
      <c r="B503" s="2"/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 x14ac:dyDescent="0.25">
      <c r="B504" s="2"/>
      <c r="C504" s="2" t="s">
        <v>2</v>
      </c>
      <c r="D504" s="2" t="s">
        <v>3</v>
      </c>
      <c r="E504" s="24" t="s">
        <v>496</v>
      </c>
      <c r="F504" s="29"/>
      <c r="G504" s="2"/>
      <c r="H504" s="2"/>
      <c r="I504" s="2"/>
      <c r="J504" s="3"/>
      <c r="K504" s="3"/>
    </row>
    <row r="505" spans="2:11" ht="15.75" x14ac:dyDescent="0.25">
      <c r="B505" s="2"/>
      <c r="C505" s="2" t="s">
        <v>4</v>
      </c>
      <c r="D505" s="2" t="s">
        <v>3</v>
      </c>
      <c r="E505" s="1" t="s">
        <v>497</v>
      </c>
      <c r="F505" s="5"/>
      <c r="G505" s="2"/>
      <c r="H505" s="2"/>
      <c r="I505" s="2"/>
      <c r="J505" s="3"/>
      <c r="K505" s="3"/>
    </row>
    <row r="506" spans="2:11" ht="15.75" x14ac:dyDescent="0.25">
      <c r="B506" s="2"/>
      <c r="C506" s="22" t="s">
        <v>42</v>
      </c>
      <c r="D506" s="22" t="s">
        <v>3</v>
      </c>
      <c r="E506" s="23" t="s">
        <v>498</v>
      </c>
      <c r="F506" s="21"/>
      <c r="G506" s="2"/>
      <c r="H506" s="2"/>
      <c r="I506" s="2"/>
      <c r="J506" s="3"/>
      <c r="K506" s="3"/>
    </row>
    <row r="507" spans="2:11" ht="15.75" x14ac:dyDescent="0.25">
      <c r="B507" s="2"/>
      <c r="C507" s="2"/>
      <c r="D507" s="2"/>
      <c r="E507" s="1"/>
      <c r="F507" s="2"/>
      <c r="G507" s="2"/>
      <c r="H507" s="2"/>
      <c r="I507" s="2"/>
      <c r="J507" s="3"/>
      <c r="K507" s="3"/>
    </row>
    <row r="508" spans="2:11" ht="15.75" x14ac:dyDescent="0.25">
      <c r="B508" s="6" t="s">
        <v>5</v>
      </c>
      <c r="C508" s="6"/>
      <c r="D508" s="6"/>
      <c r="E508" s="6"/>
      <c r="F508" s="6"/>
      <c r="G508" s="6"/>
      <c r="H508" s="6"/>
      <c r="I508" s="6"/>
      <c r="J508" s="3"/>
      <c r="K508" s="3"/>
    </row>
    <row r="509" spans="2:11" ht="15.75" x14ac:dyDescent="0.25">
      <c r="B509" s="7">
        <f>30000000</f>
        <v>30000000</v>
      </c>
      <c r="C509" s="2" t="s">
        <v>6</v>
      </c>
      <c r="D509" s="2"/>
      <c r="E509" s="2"/>
      <c r="F509" s="8">
        <f>(B509/H509)+(B509*1.2%)</f>
        <v>1193333.3333333335</v>
      </c>
      <c r="G509" s="4" t="s">
        <v>7</v>
      </c>
      <c r="H509" s="2">
        <v>36</v>
      </c>
      <c r="I509" s="2" t="s">
        <v>8</v>
      </c>
      <c r="J509" s="3"/>
      <c r="K509" s="3"/>
    </row>
    <row r="510" spans="2:11" ht="15.75" x14ac:dyDescent="0.25">
      <c r="B510" s="6" t="s">
        <v>9</v>
      </c>
      <c r="C510" s="6"/>
      <c r="D510" s="6"/>
      <c r="E510" s="6"/>
      <c r="F510" s="9"/>
      <c r="G510" s="6"/>
      <c r="H510" s="6"/>
      <c r="I510" s="6"/>
      <c r="J510" s="3"/>
      <c r="K510" s="3"/>
    </row>
    <row r="511" spans="2:11" ht="15.75" x14ac:dyDescent="0.25">
      <c r="B511" s="2"/>
      <c r="C511" s="2"/>
      <c r="D511" s="2"/>
      <c r="E511" s="2"/>
      <c r="F511" s="2"/>
      <c r="G511" s="2"/>
      <c r="H511" s="2"/>
      <c r="I511" s="2"/>
      <c r="J511" s="3"/>
      <c r="K511" s="10" t="s">
        <v>10</v>
      </c>
    </row>
    <row r="512" spans="2:11" ht="15.75" x14ac:dyDescent="0.25">
      <c r="B512" s="2"/>
      <c r="C512" s="13" t="s">
        <v>11</v>
      </c>
      <c r="D512" s="2" t="s">
        <v>12</v>
      </c>
      <c r="E512" s="2"/>
      <c r="F512" s="2"/>
      <c r="G512" s="2"/>
      <c r="H512" s="2"/>
      <c r="I512" s="14">
        <v>16656000</v>
      </c>
      <c r="J512" s="15" t="s">
        <v>13</v>
      </c>
      <c r="K512" s="3"/>
    </row>
    <row r="513" spans="2:11" ht="15.75" x14ac:dyDescent="0.25">
      <c r="B513" s="2"/>
      <c r="C513" s="13" t="s">
        <v>14</v>
      </c>
      <c r="D513" s="2" t="s">
        <v>145</v>
      </c>
      <c r="E513" s="2"/>
      <c r="F513" s="2"/>
      <c r="G513" s="2"/>
      <c r="H513" s="2"/>
      <c r="I513" s="14">
        <v>0</v>
      </c>
      <c r="J513" s="15" t="s">
        <v>13</v>
      </c>
      <c r="K513" s="3"/>
    </row>
    <row r="514" spans="2:11" ht="15.75" x14ac:dyDescent="0.25">
      <c r="B514" s="2"/>
      <c r="C514" s="13" t="s">
        <v>15</v>
      </c>
      <c r="D514" s="2" t="s">
        <v>372</v>
      </c>
      <c r="E514" s="2"/>
      <c r="F514" s="2"/>
      <c r="G514" s="2"/>
      <c r="H514" s="2"/>
      <c r="I514" s="14">
        <v>0</v>
      </c>
      <c r="J514" s="15" t="s">
        <v>13</v>
      </c>
      <c r="K514" s="3"/>
    </row>
    <row r="515" spans="2:11" ht="15.75" x14ac:dyDescent="0.25">
      <c r="B515" s="2"/>
      <c r="C515" s="13" t="s">
        <v>17</v>
      </c>
      <c r="D515" s="2" t="s">
        <v>144</v>
      </c>
      <c r="E515" s="2"/>
      <c r="F515" s="2"/>
      <c r="G515" s="2"/>
      <c r="H515" s="2"/>
      <c r="I515" s="14">
        <v>0</v>
      </c>
      <c r="J515" s="15" t="s">
        <v>13</v>
      </c>
      <c r="K515" s="3"/>
    </row>
    <row r="516" spans="2:11" ht="15.75" x14ac:dyDescent="0.25">
      <c r="B516" s="2"/>
      <c r="C516" s="13" t="s">
        <v>18</v>
      </c>
      <c r="D516" s="2" t="s">
        <v>143</v>
      </c>
      <c r="E516" s="2"/>
      <c r="F516" s="2"/>
      <c r="G516" s="2"/>
      <c r="H516" s="2"/>
      <c r="I516" s="14">
        <v>0</v>
      </c>
      <c r="J516" s="15" t="s">
        <v>13</v>
      </c>
      <c r="K516" s="3"/>
    </row>
    <row r="517" spans="2:11" ht="15.75" x14ac:dyDescent="0.25">
      <c r="B517" s="2"/>
      <c r="C517" s="13" t="s">
        <v>19</v>
      </c>
      <c r="D517" s="2" t="s">
        <v>142</v>
      </c>
      <c r="E517" s="2"/>
      <c r="F517" s="2"/>
      <c r="G517" s="2"/>
      <c r="H517" s="2"/>
      <c r="I517" s="14">
        <v>0</v>
      </c>
      <c r="J517" s="15" t="s">
        <v>13</v>
      </c>
      <c r="K517" s="3"/>
    </row>
    <row r="518" spans="2:11" ht="15.75" x14ac:dyDescent="0.25">
      <c r="B518" s="2"/>
      <c r="C518" s="13" t="s">
        <v>20</v>
      </c>
      <c r="D518" s="2" t="s">
        <v>21</v>
      </c>
      <c r="E518" s="2"/>
      <c r="F518" s="2"/>
      <c r="G518" s="14">
        <f>SUM(I512:I514)</f>
        <v>16656000</v>
      </c>
      <c r="H518" s="2" t="s">
        <v>22</v>
      </c>
      <c r="I518" s="11">
        <v>416400</v>
      </c>
      <c r="J518" s="15" t="s">
        <v>13</v>
      </c>
      <c r="K518" s="3"/>
    </row>
    <row r="519" spans="2:11" ht="15.75" x14ac:dyDescent="0.25">
      <c r="B519" s="2"/>
      <c r="C519" s="13" t="s">
        <v>23</v>
      </c>
      <c r="D519" s="2" t="s">
        <v>24</v>
      </c>
      <c r="E519" s="2"/>
      <c r="F519" s="2"/>
      <c r="G519" s="14"/>
      <c r="H519" s="2"/>
      <c r="I519" s="11">
        <v>229355</v>
      </c>
      <c r="J519" s="15" t="s">
        <v>13</v>
      </c>
    </row>
    <row r="520" spans="2:11" ht="15.75" x14ac:dyDescent="0.25">
      <c r="B520" s="2"/>
      <c r="C520" s="13" t="s">
        <v>25</v>
      </c>
      <c r="D520" s="2" t="s">
        <v>41</v>
      </c>
      <c r="E520" s="2"/>
      <c r="F520" s="2"/>
      <c r="G520" s="14"/>
      <c r="H520" s="2"/>
      <c r="I520" s="11">
        <v>0</v>
      </c>
      <c r="J520" s="15" t="s">
        <v>13</v>
      </c>
      <c r="K520" s="3"/>
    </row>
    <row r="521" spans="2:11" ht="15.75" x14ac:dyDescent="0.25">
      <c r="B521" s="2"/>
      <c r="C521" s="13" t="s">
        <v>26</v>
      </c>
      <c r="D521" s="2" t="s">
        <v>27</v>
      </c>
      <c r="E521" s="2"/>
      <c r="F521" s="2"/>
      <c r="G521" s="14"/>
      <c r="H521" s="2"/>
      <c r="I521" s="11">
        <v>0</v>
      </c>
      <c r="J521" s="15" t="s">
        <v>13</v>
      </c>
      <c r="K521" s="3"/>
    </row>
    <row r="522" spans="2:11" ht="15.75" x14ac:dyDescent="0.25">
      <c r="B522" s="2"/>
      <c r="C522" s="13" t="s">
        <v>28</v>
      </c>
      <c r="D522" s="2" t="s">
        <v>29</v>
      </c>
      <c r="E522" s="2"/>
      <c r="F522" s="2"/>
      <c r="G522" s="14"/>
      <c r="H522" s="2"/>
      <c r="I522" s="11">
        <v>0</v>
      </c>
      <c r="J522" s="15" t="s">
        <v>13</v>
      </c>
      <c r="K522" s="3"/>
    </row>
    <row r="523" spans="2:11" ht="15.75" x14ac:dyDescent="0.25">
      <c r="B523" s="2"/>
      <c r="C523" s="13" t="s">
        <v>30</v>
      </c>
      <c r="D523" s="2" t="s">
        <v>31</v>
      </c>
      <c r="E523" s="2"/>
      <c r="F523" s="2"/>
      <c r="G523" s="14"/>
      <c r="H523" s="2"/>
      <c r="I523" s="11">
        <v>0</v>
      </c>
      <c r="J523" s="15" t="s">
        <v>13</v>
      </c>
      <c r="K523" s="3"/>
    </row>
    <row r="524" spans="2:11" ht="15.75" x14ac:dyDescent="0.25">
      <c r="B524" s="2"/>
      <c r="C524" s="13" t="s">
        <v>32</v>
      </c>
      <c r="D524" s="2" t="s">
        <v>33</v>
      </c>
      <c r="E524" s="2"/>
      <c r="F524" s="2"/>
      <c r="G524" s="2"/>
      <c r="H524" s="2"/>
      <c r="I524" s="16">
        <f>SUM(I512:I523)</f>
        <v>17301755</v>
      </c>
      <c r="J524" s="15" t="s">
        <v>13</v>
      </c>
      <c r="K524" s="3"/>
    </row>
    <row r="525" spans="2:11" ht="15.75" x14ac:dyDescent="0.25">
      <c r="B525" s="2"/>
      <c r="C525" s="13" t="s">
        <v>34</v>
      </c>
      <c r="D525" s="2" t="s">
        <v>35</v>
      </c>
      <c r="E525" s="2"/>
      <c r="F525" s="2"/>
      <c r="G525" s="2"/>
      <c r="H525" s="2"/>
      <c r="I525" s="17">
        <f>+B509-I524</f>
        <v>12698245</v>
      </c>
      <c r="J525" s="15" t="s">
        <v>13</v>
      </c>
      <c r="K525" s="3"/>
    </row>
    <row r="526" spans="2:11" ht="15.75" x14ac:dyDescent="0.25">
      <c r="B526" s="2"/>
      <c r="C526" s="2"/>
      <c r="D526" s="2" t="s">
        <v>61</v>
      </c>
      <c r="E526" s="2"/>
      <c r="F526" s="2"/>
      <c r="G526" s="2"/>
      <c r="H526" s="2"/>
      <c r="I526" s="5"/>
      <c r="J526" s="3"/>
      <c r="K526" s="3"/>
    </row>
    <row r="527" spans="2:11" ht="15.75" x14ac:dyDescent="0.25">
      <c r="B527" s="2"/>
      <c r="C527" s="2"/>
      <c r="D527" s="2" t="s">
        <v>499</v>
      </c>
      <c r="E527" s="2"/>
      <c r="F527" s="2"/>
      <c r="G527" s="2"/>
      <c r="H527" s="2"/>
      <c r="I527" s="2"/>
      <c r="J527" s="3"/>
      <c r="K527" s="3"/>
    </row>
    <row r="528" spans="2:11" ht="15.75" x14ac:dyDescent="0.2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 x14ac:dyDescent="0.25">
      <c r="B529" s="2" t="s">
        <v>36</v>
      </c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 x14ac:dyDescent="0.25">
      <c r="B530" s="2" t="s">
        <v>37</v>
      </c>
      <c r="C530" s="2"/>
      <c r="D530" s="2"/>
      <c r="E530" s="2"/>
      <c r="F530" s="2"/>
      <c r="G530" s="2"/>
      <c r="H530" s="2"/>
      <c r="I530" s="2"/>
      <c r="J530" s="3"/>
      <c r="K530" s="3"/>
    </row>
    <row r="531" spans="2:11" ht="15.75" x14ac:dyDescent="0.2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J532" s="3"/>
      <c r="K532" s="3"/>
    </row>
    <row r="533" spans="2:11" ht="15.75" x14ac:dyDescent="0.2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/>
      <c r="C534" s="2"/>
      <c r="D534" s="2"/>
      <c r="E534" s="2"/>
      <c r="F534" s="2"/>
      <c r="G534" s="2"/>
      <c r="H534" s="2"/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2" t="s">
        <v>485</v>
      </c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18" t="s">
        <v>38</v>
      </c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18">
        <v>6000</v>
      </c>
      <c r="I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18"/>
      <c r="I541" s="2"/>
      <c r="J541" s="3"/>
      <c r="K541" s="3"/>
    </row>
    <row r="542" spans="2:11" ht="15.75" x14ac:dyDescent="0.25">
      <c r="B542" s="2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"/>
      <c r="C543" s="2"/>
      <c r="D543" s="2"/>
      <c r="E543" s="2"/>
      <c r="F543" s="2"/>
      <c r="G543" s="2"/>
      <c r="H543" s="25" t="s">
        <v>496</v>
      </c>
      <c r="I543" s="2"/>
      <c r="J543" s="3"/>
      <c r="K543" s="3"/>
    </row>
    <row r="544" spans="2:11" ht="15.75" x14ac:dyDescent="0.25">
      <c r="B544" s="2"/>
      <c r="C544" s="2"/>
      <c r="D544" s="2"/>
      <c r="E544" s="2"/>
      <c r="F544" s="2"/>
      <c r="G544" s="2"/>
      <c r="H544" s="19" t="s">
        <v>39</v>
      </c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19"/>
      <c r="I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19"/>
      <c r="I546" s="2"/>
      <c r="J546" s="3"/>
      <c r="K546" s="3"/>
    </row>
    <row r="547" spans="2:11" ht="15.75" x14ac:dyDescent="0.25">
      <c r="B547" s="19"/>
      <c r="C547" s="2"/>
      <c r="D547" s="2"/>
      <c r="E547" s="2"/>
      <c r="F547" s="2"/>
      <c r="G547" s="2"/>
      <c r="H547" s="2"/>
      <c r="I547" s="2"/>
      <c r="J547" s="3"/>
      <c r="K547" s="3"/>
    </row>
    <row r="548" spans="2:11" ht="15.75" x14ac:dyDescent="0.25">
      <c r="B548" s="20" t="s">
        <v>40</v>
      </c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 t="s">
        <v>307</v>
      </c>
      <c r="C549" s="3"/>
      <c r="D549" s="3"/>
      <c r="E549" s="3"/>
      <c r="F549" s="3"/>
      <c r="G549" s="3"/>
      <c r="H549" s="3"/>
      <c r="I549" s="3"/>
      <c r="J549" s="3"/>
      <c r="K549" s="3"/>
    </row>
    <row r="551" spans="2:11" ht="19.5" x14ac:dyDescent="0.3">
      <c r="B551" s="60" t="s">
        <v>0</v>
      </c>
      <c r="C551" s="60"/>
      <c r="D551" s="60"/>
      <c r="E551" s="60"/>
      <c r="F551" s="60"/>
      <c r="G551" s="60"/>
      <c r="H551" s="60"/>
      <c r="I551" s="60"/>
      <c r="J551" s="3"/>
      <c r="K551" s="3"/>
    </row>
    <row r="552" spans="2:11" ht="15.75" x14ac:dyDescent="0.25">
      <c r="B552" s="12"/>
      <c r="C552" s="12"/>
      <c r="D552" s="12"/>
      <c r="E552" s="12"/>
      <c r="F552" s="12"/>
      <c r="G552" s="12"/>
      <c r="H552" s="12"/>
      <c r="I552" s="1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2"/>
      <c r="I553" s="2"/>
      <c r="J553" s="3"/>
      <c r="K553" s="3"/>
    </row>
    <row r="554" spans="2:11" ht="15.75" x14ac:dyDescent="0.25">
      <c r="B554" s="2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 x14ac:dyDescent="0.25">
      <c r="B555" s="2" t="s">
        <v>1</v>
      </c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 x14ac:dyDescent="0.25">
      <c r="B556" s="2"/>
      <c r="C556" s="2"/>
      <c r="D556" s="2"/>
      <c r="E556" s="2"/>
      <c r="F556" s="2"/>
      <c r="G556" s="2"/>
      <c r="H556" s="2"/>
      <c r="I556" s="2"/>
      <c r="J556" s="3"/>
      <c r="K556" s="3"/>
    </row>
    <row r="557" spans="2:11" ht="15.75" x14ac:dyDescent="0.25">
      <c r="B557" s="2"/>
      <c r="C557" s="2"/>
      <c r="D557" s="2"/>
      <c r="E557" s="2"/>
      <c r="F557" s="2"/>
      <c r="G557" s="2"/>
      <c r="H557" s="2"/>
      <c r="I557" s="2"/>
      <c r="J557" s="3"/>
      <c r="K557" s="3"/>
    </row>
    <row r="558" spans="2:11" ht="15.75" x14ac:dyDescent="0.25">
      <c r="B558" s="2"/>
      <c r="C558" s="2" t="s">
        <v>2</v>
      </c>
      <c r="D558" s="2" t="s">
        <v>3</v>
      </c>
      <c r="E558" s="24" t="s">
        <v>500</v>
      </c>
      <c r="F558" s="29"/>
      <c r="G558" s="2"/>
      <c r="H558" s="2"/>
      <c r="I558" s="2"/>
      <c r="J558" s="3"/>
      <c r="K558" s="3"/>
    </row>
    <row r="559" spans="2:11" ht="15.75" x14ac:dyDescent="0.25">
      <c r="B559" s="2"/>
      <c r="C559" s="2" t="s">
        <v>4</v>
      </c>
      <c r="D559" s="2" t="s">
        <v>3</v>
      </c>
      <c r="E559" s="1" t="s">
        <v>501</v>
      </c>
      <c r="F559" s="5"/>
      <c r="G559" s="2"/>
      <c r="H559" s="2"/>
      <c r="I559" s="2"/>
      <c r="J559" s="3"/>
      <c r="K559" s="3"/>
    </row>
    <row r="560" spans="2:11" ht="15.75" x14ac:dyDescent="0.25">
      <c r="B560" s="2"/>
      <c r="C560" s="22" t="s">
        <v>42</v>
      </c>
      <c r="D560" s="22" t="s">
        <v>3</v>
      </c>
      <c r="E560" s="23" t="s">
        <v>502</v>
      </c>
      <c r="F560" s="21"/>
      <c r="G560" s="2"/>
      <c r="H560" s="2"/>
      <c r="I560" s="2"/>
      <c r="J560" s="3"/>
      <c r="K560" s="3"/>
    </row>
    <row r="561" spans="2:11" ht="15.75" x14ac:dyDescent="0.25">
      <c r="B561" s="2"/>
      <c r="C561" s="2"/>
      <c r="D561" s="2"/>
      <c r="E561" s="1"/>
      <c r="F561" s="2"/>
      <c r="G561" s="2"/>
      <c r="H561" s="2"/>
      <c r="I561" s="2"/>
      <c r="J561" s="3"/>
      <c r="K561" s="3"/>
    </row>
    <row r="562" spans="2:11" ht="15.75" x14ac:dyDescent="0.25">
      <c r="B562" s="6" t="s">
        <v>5</v>
      </c>
      <c r="C562" s="6"/>
      <c r="D562" s="6"/>
      <c r="E562" s="6"/>
      <c r="F562" s="6"/>
      <c r="G562" s="6"/>
      <c r="H562" s="6"/>
      <c r="I562" s="6"/>
      <c r="J562" s="3"/>
      <c r="K562" s="3"/>
    </row>
    <row r="563" spans="2:11" ht="15.75" x14ac:dyDescent="0.25">
      <c r="B563" s="7">
        <f>25000000</f>
        <v>25000000</v>
      </c>
      <c r="C563" s="2" t="s">
        <v>6</v>
      </c>
      <c r="D563" s="2"/>
      <c r="E563" s="2"/>
      <c r="F563" s="8">
        <f>(B563/H563)+(B563*1.2%)</f>
        <v>994444.4444444445</v>
      </c>
      <c r="G563" s="4" t="s">
        <v>7</v>
      </c>
      <c r="H563" s="2">
        <v>36</v>
      </c>
      <c r="I563" s="2" t="s">
        <v>8</v>
      </c>
      <c r="J563" s="3"/>
      <c r="K563" s="3"/>
    </row>
    <row r="564" spans="2:11" ht="15.75" x14ac:dyDescent="0.25">
      <c r="B564" s="6" t="s">
        <v>9</v>
      </c>
      <c r="C564" s="6"/>
      <c r="D564" s="6"/>
      <c r="E564" s="6"/>
      <c r="F564" s="9"/>
      <c r="G564" s="6"/>
      <c r="H564" s="6"/>
      <c r="I564" s="6"/>
      <c r="J564" s="3"/>
      <c r="K564" s="3"/>
    </row>
    <row r="565" spans="2:11" ht="15.75" x14ac:dyDescent="0.25">
      <c r="B565" s="2"/>
      <c r="C565" s="2"/>
      <c r="D565" s="2"/>
      <c r="E565" s="2"/>
      <c r="F565" s="2"/>
      <c r="G565" s="2"/>
      <c r="H565" s="2"/>
      <c r="I565" s="2"/>
      <c r="J565" s="3"/>
      <c r="K565" s="10" t="s">
        <v>10</v>
      </c>
    </row>
    <row r="566" spans="2:11" ht="15.75" x14ac:dyDescent="0.25">
      <c r="B566" s="2"/>
      <c r="C566" s="13" t="s">
        <v>11</v>
      </c>
      <c r="D566" s="2" t="s">
        <v>12</v>
      </c>
      <c r="E566" s="2"/>
      <c r="F566" s="2"/>
      <c r="G566" s="2"/>
      <c r="H566" s="2"/>
      <c r="I566" s="14">
        <v>12216000</v>
      </c>
      <c r="J566" s="15" t="s">
        <v>13</v>
      </c>
      <c r="K566" s="3"/>
    </row>
    <row r="567" spans="2:11" ht="15.75" x14ac:dyDescent="0.25">
      <c r="B567" s="2"/>
      <c r="C567" s="13" t="s">
        <v>14</v>
      </c>
      <c r="D567" s="2" t="s">
        <v>145</v>
      </c>
      <c r="E567" s="2"/>
      <c r="F567" s="2"/>
      <c r="G567" s="2"/>
      <c r="H567" s="2"/>
      <c r="I567" s="14">
        <v>0</v>
      </c>
      <c r="J567" s="15" t="s">
        <v>13</v>
      </c>
      <c r="K567" s="3"/>
    </row>
    <row r="568" spans="2:11" ht="15.75" x14ac:dyDescent="0.25">
      <c r="B568" s="2"/>
      <c r="C568" s="13" t="s">
        <v>15</v>
      </c>
      <c r="D568" s="2" t="s">
        <v>372</v>
      </c>
      <c r="E568" s="2"/>
      <c r="F568" s="2"/>
      <c r="G568" s="2"/>
      <c r="H568" s="2"/>
      <c r="I568" s="14">
        <v>0</v>
      </c>
      <c r="J568" s="15" t="s">
        <v>13</v>
      </c>
      <c r="K568" s="3"/>
    </row>
    <row r="569" spans="2:11" ht="15.75" x14ac:dyDescent="0.25">
      <c r="B569" s="2"/>
      <c r="C569" s="13" t="s">
        <v>17</v>
      </c>
      <c r="D569" s="2" t="s">
        <v>144</v>
      </c>
      <c r="E569" s="2"/>
      <c r="F569" s="2"/>
      <c r="G569" s="2"/>
      <c r="H569" s="2"/>
      <c r="I569" s="14">
        <v>0</v>
      </c>
      <c r="J569" s="15" t="s">
        <v>13</v>
      </c>
      <c r="K569" s="3"/>
    </row>
    <row r="570" spans="2:11" ht="15.75" x14ac:dyDescent="0.25">
      <c r="B570" s="2"/>
      <c r="C570" s="13" t="s">
        <v>18</v>
      </c>
      <c r="D570" s="2" t="s">
        <v>143</v>
      </c>
      <c r="E570" s="2"/>
      <c r="F570" s="2"/>
      <c r="G570" s="2"/>
      <c r="H570" s="2"/>
      <c r="I570" s="14">
        <v>0</v>
      </c>
      <c r="J570" s="15" t="s">
        <v>13</v>
      </c>
      <c r="K570" s="3"/>
    </row>
    <row r="571" spans="2:11" ht="15.75" x14ac:dyDescent="0.25">
      <c r="B571" s="2"/>
      <c r="C571" s="13" t="s">
        <v>19</v>
      </c>
      <c r="D571" s="2" t="s">
        <v>142</v>
      </c>
      <c r="E571" s="2"/>
      <c r="F571" s="2"/>
      <c r="G571" s="2"/>
      <c r="H571" s="2"/>
      <c r="I571" s="14">
        <v>0</v>
      </c>
      <c r="J571" s="15" t="s">
        <v>13</v>
      </c>
      <c r="K571" s="3"/>
    </row>
    <row r="572" spans="2:11" ht="15.75" x14ac:dyDescent="0.25">
      <c r="B572" s="2"/>
      <c r="C572" s="13" t="s">
        <v>20</v>
      </c>
      <c r="D572" s="2" t="s">
        <v>21</v>
      </c>
      <c r="E572" s="2"/>
      <c r="F572" s="2"/>
      <c r="G572" s="14">
        <f>SUM(I566:I568)</f>
        <v>12216000</v>
      </c>
      <c r="H572" s="2" t="s">
        <v>22</v>
      </c>
      <c r="I572" s="11">
        <v>305400</v>
      </c>
      <c r="J572" s="15" t="s">
        <v>13</v>
      </c>
      <c r="K572" s="3"/>
    </row>
    <row r="573" spans="2:11" ht="15.75" x14ac:dyDescent="0.25">
      <c r="B573" s="2"/>
      <c r="C573" s="13" t="s">
        <v>23</v>
      </c>
      <c r="D573" s="2" t="s">
        <v>24</v>
      </c>
      <c r="E573" s="2"/>
      <c r="F573" s="2"/>
      <c r="G573" s="14"/>
      <c r="H573" s="2"/>
      <c r="I573" s="11">
        <v>183871</v>
      </c>
      <c r="J573" s="15" t="s">
        <v>13</v>
      </c>
    </row>
    <row r="574" spans="2:11" ht="15.75" x14ac:dyDescent="0.25">
      <c r="B574" s="2"/>
      <c r="C574" s="13" t="s">
        <v>25</v>
      </c>
      <c r="D574" s="2" t="s">
        <v>41</v>
      </c>
      <c r="E574" s="2"/>
      <c r="F574" s="2"/>
      <c r="G574" s="14"/>
      <c r="H574" s="2"/>
      <c r="I574" s="11">
        <v>0</v>
      </c>
      <c r="J574" s="15" t="s">
        <v>13</v>
      </c>
      <c r="K574" s="3"/>
    </row>
    <row r="575" spans="2:11" ht="15.75" x14ac:dyDescent="0.25">
      <c r="B575" s="2"/>
      <c r="C575" s="13" t="s">
        <v>26</v>
      </c>
      <c r="D575" s="2" t="s">
        <v>27</v>
      </c>
      <c r="E575" s="2"/>
      <c r="F575" s="2"/>
      <c r="G575" s="14"/>
      <c r="H575" s="2"/>
      <c r="I575" s="11">
        <v>0</v>
      </c>
      <c r="J575" s="15" t="s">
        <v>13</v>
      </c>
      <c r="K575" s="3"/>
    </row>
    <row r="576" spans="2:11" ht="15.75" x14ac:dyDescent="0.25">
      <c r="B576" s="2"/>
      <c r="C576" s="13" t="s">
        <v>28</v>
      </c>
      <c r="D576" s="2" t="s">
        <v>29</v>
      </c>
      <c r="E576" s="2"/>
      <c r="F576" s="2"/>
      <c r="G576" s="14"/>
      <c r="H576" s="2"/>
      <c r="I576" s="11">
        <v>0</v>
      </c>
      <c r="J576" s="15" t="s">
        <v>13</v>
      </c>
      <c r="K576" s="3"/>
    </row>
    <row r="577" spans="2:11" ht="15.75" x14ac:dyDescent="0.25">
      <c r="B577" s="2"/>
      <c r="C577" s="13" t="s">
        <v>30</v>
      </c>
      <c r="D577" s="2" t="s">
        <v>31</v>
      </c>
      <c r="E577" s="2"/>
      <c r="F577" s="2"/>
      <c r="G577" s="14"/>
      <c r="H577" s="2"/>
      <c r="I577" s="11">
        <v>0</v>
      </c>
      <c r="J577" s="15" t="s">
        <v>13</v>
      </c>
      <c r="K577" s="3"/>
    </row>
    <row r="578" spans="2:11" ht="15.75" x14ac:dyDescent="0.25">
      <c r="B578" s="2"/>
      <c r="C578" s="13" t="s">
        <v>32</v>
      </c>
      <c r="D578" s="2" t="s">
        <v>33</v>
      </c>
      <c r="E578" s="2"/>
      <c r="F578" s="2"/>
      <c r="G578" s="2"/>
      <c r="H578" s="2"/>
      <c r="I578" s="16">
        <f>SUM(I566:I577)</f>
        <v>12705271</v>
      </c>
      <c r="J578" s="15" t="s">
        <v>13</v>
      </c>
      <c r="K578" s="3"/>
    </row>
    <row r="579" spans="2:11" ht="15.75" x14ac:dyDescent="0.25">
      <c r="B579" s="2"/>
      <c r="C579" s="13" t="s">
        <v>34</v>
      </c>
      <c r="D579" s="2" t="s">
        <v>35</v>
      </c>
      <c r="E579" s="2"/>
      <c r="F579" s="2"/>
      <c r="G579" s="2"/>
      <c r="H579" s="2"/>
      <c r="I579" s="17">
        <f>+B563-I578</f>
        <v>12294729</v>
      </c>
      <c r="J579" s="15" t="s">
        <v>13</v>
      </c>
      <c r="K579" s="3"/>
    </row>
    <row r="580" spans="2:11" ht="15.75" x14ac:dyDescent="0.25">
      <c r="B580" s="2"/>
      <c r="C580" s="2"/>
      <c r="D580" s="2" t="s">
        <v>44</v>
      </c>
      <c r="E580" s="2"/>
      <c r="F580" s="2"/>
      <c r="G580" s="2"/>
      <c r="H580" s="2"/>
      <c r="I580" s="5"/>
      <c r="J580" s="3"/>
      <c r="K580" s="3"/>
    </row>
    <row r="581" spans="2:11" ht="15.75" x14ac:dyDescent="0.25">
      <c r="B581" s="2"/>
      <c r="C581" s="2"/>
      <c r="D581" s="2" t="s">
        <v>503</v>
      </c>
      <c r="E581" s="2"/>
      <c r="F581" s="2"/>
      <c r="G581" s="2"/>
      <c r="H581" s="2"/>
      <c r="I581" s="2"/>
      <c r="J581" s="3"/>
      <c r="K581" s="3"/>
    </row>
    <row r="582" spans="2:11" ht="15.75" x14ac:dyDescent="0.25">
      <c r="B582" s="2"/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 x14ac:dyDescent="0.25">
      <c r="B583" s="2" t="s">
        <v>36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 x14ac:dyDescent="0.25">
      <c r="B584" s="2" t="s">
        <v>37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 x14ac:dyDescent="0.2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 x14ac:dyDescent="0.25">
      <c r="B586" s="2"/>
      <c r="C586" s="2"/>
      <c r="D586" s="2"/>
      <c r="E586" s="2"/>
      <c r="F586" s="2"/>
      <c r="G586" s="2"/>
      <c r="H586" s="2"/>
      <c r="J586" s="3"/>
      <c r="K586" s="3"/>
    </row>
    <row r="587" spans="2:11" ht="15.75" x14ac:dyDescent="0.2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 x14ac:dyDescent="0.25">
      <c r="B588" s="2"/>
      <c r="C588" s="2"/>
      <c r="D588" s="2"/>
      <c r="E588" s="2"/>
      <c r="F588" s="2"/>
      <c r="G588" s="2"/>
      <c r="H588" s="2"/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 t="s">
        <v>504</v>
      </c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18" t="s">
        <v>38</v>
      </c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18">
        <v>6000</v>
      </c>
      <c r="I594" s="2"/>
      <c r="J594" s="3"/>
      <c r="K594" s="3"/>
    </row>
    <row r="595" spans="2:11" ht="15.75" x14ac:dyDescent="0.25">
      <c r="B595" s="2"/>
      <c r="C595" s="2"/>
      <c r="D595" s="2"/>
      <c r="E595" s="2"/>
      <c r="F595" s="2"/>
      <c r="G595" s="2"/>
      <c r="H595" s="18"/>
      <c r="I595" s="2"/>
      <c r="J595" s="3"/>
      <c r="K595" s="3"/>
    </row>
    <row r="596" spans="2:11" ht="15.75" x14ac:dyDescent="0.25">
      <c r="B596" s="2"/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25" t="s">
        <v>500</v>
      </c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19" t="s">
        <v>39</v>
      </c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 x14ac:dyDescent="0.25">
      <c r="B600" s="2"/>
      <c r="C600" s="2"/>
      <c r="D600" s="2"/>
      <c r="E600" s="2"/>
      <c r="F600" s="2"/>
      <c r="G600" s="2"/>
      <c r="H600" s="19"/>
      <c r="I600" s="2"/>
      <c r="J600" s="3"/>
      <c r="K600" s="3"/>
    </row>
    <row r="601" spans="2:11" ht="15.75" x14ac:dyDescent="0.25">
      <c r="B601" s="19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0" t="s">
        <v>40</v>
      </c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 x14ac:dyDescent="0.25">
      <c r="B603" s="2" t="s">
        <v>307</v>
      </c>
      <c r="C603" s="3"/>
      <c r="D603" s="3"/>
      <c r="E603" s="3"/>
      <c r="F603" s="3"/>
      <c r="G603" s="3"/>
      <c r="H603" s="3"/>
      <c r="I603" s="3"/>
      <c r="J603" s="3"/>
      <c r="K603" s="3"/>
    </row>
    <row r="605" spans="2:11" ht="19.5" x14ac:dyDescent="0.3">
      <c r="B605" s="60" t="s">
        <v>0</v>
      </c>
      <c r="C605" s="60"/>
      <c r="D605" s="60"/>
      <c r="E605" s="60"/>
      <c r="F605" s="60"/>
      <c r="G605" s="60"/>
      <c r="H605" s="60"/>
      <c r="I605" s="60"/>
      <c r="J605" s="3"/>
      <c r="K605" s="3"/>
    </row>
    <row r="606" spans="2:11" ht="15.75" x14ac:dyDescent="0.25">
      <c r="B606" s="12"/>
      <c r="C606" s="12"/>
      <c r="D606" s="12"/>
      <c r="E606" s="12"/>
      <c r="F606" s="12"/>
      <c r="G606" s="12"/>
      <c r="H606" s="12"/>
      <c r="I606" s="1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/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 x14ac:dyDescent="0.25">
      <c r="B609" s="2" t="s">
        <v>1</v>
      </c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 x14ac:dyDescent="0.25">
      <c r="B611" s="2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 x14ac:dyDescent="0.25">
      <c r="B612" s="2"/>
      <c r="C612" s="2" t="s">
        <v>2</v>
      </c>
      <c r="D612" s="2" t="s">
        <v>3</v>
      </c>
      <c r="E612" s="24" t="s">
        <v>505</v>
      </c>
      <c r="F612" s="29"/>
      <c r="G612" s="2"/>
      <c r="H612" s="2"/>
      <c r="I612" s="2"/>
      <c r="J612" s="3"/>
      <c r="K612" s="3"/>
    </row>
    <row r="613" spans="2:11" ht="15.75" x14ac:dyDescent="0.25">
      <c r="B613" s="2"/>
      <c r="C613" s="2" t="s">
        <v>4</v>
      </c>
      <c r="D613" s="2" t="s">
        <v>3</v>
      </c>
      <c r="E613" s="1" t="s">
        <v>506</v>
      </c>
      <c r="F613" s="5"/>
      <c r="G613" s="2"/>
      <c r="H613" s="2"/>
      <c r="I613" s="2"/>
      <c r="J613" s="3"/>
      <c r="K613" s="3"/>
    </row>
    <row r="614" spans="2:11" ht="15.75" x14ac:dyDescent="0.25">
      <c r="B614" s="2"/>
      <c r="C614" s="22" t="s">
        <v>42</v>
      </c>
      <c r="D614" s="22" t="s">
        <v>3</v>
      </c>
      <c r="E614" s="23" t="s">
        <v>507</v>
      </c>
      <c r="F614" s="21"/>
      <c r="G614" s="2"/>
      <c r="H614" s="2"/>
      <c r="I614" s="2"/>
      <c r="J614" s="3"/>
      <c r="K614" s="3"/>
    </row>
    <row r="615" spans="2:11" ht="15.75" x14ac:dyDescent="0.25">
      <c r="B615" s="2"/>
      <c r="C615" s="2"/>
      <c r="D615" s="2"/>
      <c r="E615" s="1"/>
      <c r="F615" s="2"/>
      <c r="G615" s="2"/>
      <c r="H615" s="2"/>
      <c r="I615" s="2"/>
      <c r="J615" s="3"/>
      <c r="K615" s="3"/>
    </row>
    <row r="616" spans="2:11" ht="15.75" x14ac:dyDescent="0.25">
      <c r="B616" s="6" t="s">
        <v>5</v>
      </c>
      <c r="C616" s="6"/>
      <c r="D616" s="6"/>
      <c r="E616" s="6"/>
      <c r="F616" s="6"/>
      <c r="G616" s="6"/>
      <c r="H616" s="6"/>
      <c r="I616" s="6"/>
      <c r="J616" s="3"/>
      <c r="K616" s="3"/>
    </row>
    <row r="617" spans="2:11" ht="15.75" x14ac:dyDescent="0.25">
      <c r="B617" s="7">
        <f>50000000</f>
        <v>50000000</v>
      </c>
      <c r="C617" s="2" t="s">
        <v>6</v>
      </c>
      <c r="D617" s="2"/>
      <c r="E617" s="2"/>
      <c r="F617" s="8">
        <v>1295000</v>
      </c>
      <c r="G617" s="4" t="s">
        <v>7</v>
      </c>
      <c r="H617" s="2">
        <v>29</v>
      </c>
      <c r="I617" s="2" t="s">
        <v>8</v>
      </c>
      <c r="J617" s="3"/>
      <c r="K617" s="3"/>
    </row>
    <row r="618" spans="2:11" ht="15.75" x14ac:dyDescent="0.25">
      <c r="B618" s="6" t="s">
        <v>9</v>
      </c>
      <c r="C618" s="6"/>
      <c r="D618" s="6"/>
      <c r="E618" s="6"/>
      <c r="F618" s="9"/>
      <c r="G618" s="6"/>
      <c r="H618" s="6"/>
      <c r="I618" s="6"/>
      <c r="J618" s="3"/>
      <c r="K618" s="3"/>
    </row>
    <row r="619" spans="2:11" ht="15.75" x14ac:dyDescent="0.25">
      <c r="B619" s="2"/>
      <c r="C619" s="2"/>
      <c r="D619" s="2"/>
      <c r="E619" s="2"/>
      <c r="F619" s="2"/>
      <c r="G619" s="2"/>
      <c r="H619" s="2"/>
      <c r="I619" s="2"/>
      <c r="J619" s="3"/>
      <c r="K619" s="10" t="s">
        <v>10</v>
      </c>
    </row>
    <row r="620" spans="2:11" ht="15.75" x14ac:dyDescent="0.25">
      <c r="B620" s="2"/>
      <c r="C620" s="13" t="s">
        <v>11</v>
      </c>
      <c r="D620" s="2" t="s">
        <v>12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 x14ac:dyDescent="0.25">
      <c r="B621" s="2"/>
      <c r="C621" s="13" t="s">
        <v>14</v>
      </c>
      <c r="D621" s="2" t="s">
        <v>145</v>
      </c>
      <c r="E621" s="2"/>
      <c r="F621" s="2"/>
      <c r="G621" s="2"/>
      <c r="H621" s="2"/>
      <c r="I621" s="14">
        <v>0</v>
      </c>
      <c r="J621" s="15" t="s">
        <v>13</v>
      </c>
      <c r="K621" s="3"/>
    </row>
    <row r="622" spans="2:11" ht="15.75" x14ac:dyDescent="0.25">
      <c r="B622" s="2"/>
      <c r="C622" s="13" t="s">
        <v>15</v>
      </c>
      <c r="D622" s="2" t="s">
        <v>372</v>
      </c>
      <c r="E622" s="2"/>
      <c r="F622" s="2"/>
      <c r="G622" s="2"/>
      <c r="H622" s="2"/>
      <c r="I622" s="14">
        <v>21333000</v>
      </c>
      <c r="J622" s="15" t="s">
        <v>13</v>
      </c>
      <c r="K622" s="3"/>
    </row>
    <row r="623" spans="2:11" ht="15.75" x14ac:dyDescent="0.25">
      <c r="B623" s="2"/>
      <c r="C623" s="13" t="s">
        <v>17</v>
      </c>
      <c r="D623" s="2" t="s">
        <v>144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 x14ac:dyDescent="0.25">
      <c r="B624" s="2"/>
      <c r="C624" s="13" t="s">
        <v>18</v>
      </c>
      <c r="D624" s="2" t="s">
        <v>143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 x14ac:dyDescent="0.25">
      <c r="B625" s="2"/>
      <c r="C625" s="13" t="s">
        <v>19</v>
      </c>
      <c r="D625" s="2" t="s">
        <v>142</v>
      </c>
      <c r="E625" s="2"/>
      <c r="F625" s="2"/>
      <c r="G625" s="2"/>
      <c r="H625" s="2"/>
      <c r="I625" s="14">
        <v>0</v>
      </c>
      <c r="J625" s="15" t="s">
        <v>13</v>
      </c>
      <c r="K625" s="3"/>
    </row>
    <row r="626" spans="2:11" ht="15.75" x14ac:dyDescent="0.25">
      <c r="B626" s="2"/>
      <c r="C626" s="13" t="s">
        <v>20</v>
      </c>
      <c r="D626" s="2" t="s">
        <v>21</v>
      </c>
      <c r="E626" s="2"/>
      <c r="F626" s="2"/>
      <c r="G626" s="14">
        <f>SUM(I620:I622)</f>
        <v>21333000</v>
      </c>
      <c r="H626" s="2" t="s">
        <v>22</v>
      </c>
      <c r="I626" s="11">
        <v>533325</v>
      </c>
      <c r="J626" s="15" t="s">
        <v>13</v>
      </c>
      <c r="K626" s="3"/>
    </row>
    <row r="627" spans="2:11" ht="15.75" x14ac:dyDescent="0.25">
      <c r="B627" s="2"/>
      <c r="C627" s="13" t="s">
        <v>23</v>
      </c>
      <c r="D627" s="2" t="s">
        <v>24</v>
      </c>
      <c r="E627" s="2"/>
      <c r="F627" s="2"/>
      <c r="G627" s="14"/>
      <c r="H627" s="2"/>
      <c r="I627" s="11">
        <v>752074</v>
      </c>
      <c r="J627" s="15" t="s">
        <v>13</v>
      </c>
    </row>
    <row r="628" spans="2:11" ht="15.75" x14ac:dyDescent="0.25">
      <c r="B628" s="2"/>
      <c r="C628" s="13" t="s">
        <v>25</v>
      </c>
      <c r="D628" s="2" t="s">
        <v>41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 x14ac:dyDescent="0.25">
      <c r="B629" s="2"/>
      <c r="C629" s="13" t="s">
        <v>26</v>
      </c>
      <c r="D629" s="2" t="s">
        <v>27</v>
      </c>
      <c r="E629" s="2"/>
      <c r="F629" s="2"/>
      <c r="G629" s="14"/>
      <c r="H629" s="2"/>
      <c r="I629" s="11">
        <v>0</v>
      </c>
      <c r="J629" s="15" t="s">
        <v>13</v>
      </c>
      <c r="K629" s="3"/>
    </row>
    <row r="630" spans="2:11" ht="15.75" x14ac:dyDescent="0.25">
      <c r="B630" s="2"/>
      <c r="C630" s="13" t="s">
        <v>28</v>
      </c>
      <c r="D630" s="2" t="s">
        <v>29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 x14ac:dyDescent="0.25">
      <c r="B631" s="2"/>
      <c r="C631" s="13" t="s">
        <v>30</v>
      </c>
      <c r="D631" s="2" t="s">
        <v>31</v>
      </c>
      <c r="E631" s="2"/>
      <c r="F631" s="2"/>
      <c r="G631" s="14"/>
      <c r="H631" s="2"/>
      <c r="I631" s="11">
        <v>200000</v>
      </c>
      <c r="J631" s="15" t="s">
        <v>13</v>
      </c>
      <c r="K631" s="3"/>
    </row>
    <row r="632" spans="2:11" ht="15.75" x14ac:dyDescent="0.25">
      <c r="B632" s="2"/>
      <c r="C632" s="13" t="s">
        <v>32</v>
      </c>
      <c r="D632" s="2" t="s">
        <v>33</v>
      </c>
      <c r="E632" s="2"/>
      <c r="F632" s="2"/>
      <c r="G632" s="2"/>
      <c r="H632" s="2"/>
      <c r="I632" s="16">
        <f>SUM(I620:I631)</f>
        <v>23018399</v>
      </c>
      <c r="J632" s="15" t="s">
        <v>13</v>
      </c>
      <c r="K632" s="3"/>
    </row>
    <row r="633" spans="2:11" ht="15.75" x14ac:dyDescent="0.25">
      <c r="B633" s="2"/>
      <c r="C633" s="13" t="s">
        <v>34</v>
      </c>
      <c r="D633" s="2" t="s">
        <v>35</v>
      </c>
      <c r="E633" s="2"/>
      <c r="F633" s="2"/>
      <c r="G633" s="2"/>
      <c r="H633" s="2"/>
      <c r="I633" s="17">
        <f>+B617-I632</f>
        <v>26981601</v>
      </c>
      <c r="J633" s="15" t="s">
        <v>13</v>
      </c>
      <c r="K633" s="3"/>
    </row>
    <row r="634" spans="2:11" ht="15.75" x14ac:dyDescent="0.25">
      <c r="B634" s="2"/>
      <c r="C634" s="2"/>
      <c r="D634" s="2" t="s">
        <v>61</v>
      </c>
      <c r="E634" s="2"/>
      <c r="F634" s="2"/>
      <c r="G634" s="2"/>
      <c r="H634" s="2"/>
      <c r="I634" s="5"/>
      <c r="J634" s="3"/>
      <c r="K634" s="3"/>
    </row>
    <row r="635" spans="2:11" ht="15.75" x14ac:dyDescent="0.25">
      <c r="B635" s="2"/>
      <c r="C635" s="2"/>
      <c r="D635" s="2" t="s">
        <v>508</v>
      </c>
      <c r="E635" s="2"/>
      <c r="F635" s="2"/>
      <c r="G635" s="2"/>
      <c r="H635" s="2"/>
      <c r="I635" s="2"/>
      <c r="J635" s="3"/>
      <c r="K635" s="3"/>
    </row>
    <row r="636" spans="2:11" ht="15.75" x14ac:dyDescent="0.25">
      <c r="B636" s="2"/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 x14ac:dyDescent="0.25">
      <c r="B637" s="2" t="s">
        <v>36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 x14ac:dyDescent="0.25">
      <c r="B638" s="2" t="s">
        <v>37</v>
      </c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 x14ac:dyDescent="0.25">
      <c r="B639" s="2"/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 x14ac:dyDescent="0.25">
      <c r="B640" s="2" t="s">
        <v>155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 x14ac:dyDescent="0.25">
      <c r="B641" s="4" t="s">
        <v>45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 x14ac:dyDescent="0.25">
      <c r="B642" s="4" t="s">
        <v>156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 x14ac:dyDescent="0.25">
      <c r="B643" s="4" t="s">
        <v>49</v>
      </c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 x14ac:dyDescent="0.25">
      <c r="B644" s="2"/>
      <c r="C644" s="2"/>
      <c r="D644" s="2"/>
      <c r="E644" s="2"/>
      <c r="F644" s="2"/>
      <c r="G644" s="2"/>
      <c r="H644" s="2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 t="s">
        <v>535</v>
      </c>
      <c r="I647" s="2"/>
      <c r="J647" s="3"/>
      <c r="K647" s="3"/>
    </row>
    <row r="648" spans="2:11" ht="15.75" x14ac:dyDescent="0.2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18" t="s">
        <v>38</v>
      </c>
      <c r="I651" s="2"/>
      <c r="J651" s="3"/>
      <c r="K651" s="3"/>
    </row>
    <row r="652" spans="2:11" ht="15.75" x14ac:dyDescent="0.25">
      <c r="B652" s="2"/>
      <c r="C652" s="2"/>
      <c r="D652" s="2"/>
      <c r="E652" s="2"/>
      <c r="F652" s="2"/>
      <c r="G652" s="2"/>
      <c r="H652" s="18">
        <v>6000</v>
      </c>
      <c r="I652" s="2"/>
      <c r="J652" s="3"/>
      <c r="K652" s="3"/>
    </row>
    <row r="653" spans="2:11" ht="15.75" x14ac:dyDescent="0.25">
      <c r="B653" s="2"/>
      <c r="C653" s="2"/>
      <c r="D653" s="2"/>
      <c r="E653" s="2"/>
      <c r="F653" s="2"/>
      <c r="G653" s="2"/>
      <c r="H653" s="18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"/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5" t="s">
        <v>505</v>
      </c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19" t="s">
        <v>39</v>
      </c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19"/>
      <c r="I658" s="2"/>
      <c r="J658" s="3"/>
      <c r="K658" s="3"/>
    </row>
    <row r="659" spans="2:11" ht="15.75" x14ac:dyDescent="0.25">
      <c r="B659" s="19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0" t="s">
        <v>40</v>
      </c>
      <c r="C660" s="2"/>
      <c r="D660" s="2"/>
      <c r="E660" s="2"/>
      <c r="F660" s="2"/>
      <c r="G660" s="2"/>
      <c r="H660" s="2"/>
      <c r="I660" s="2"/>
      <c r="J660" s="3"/>
      <c r="K660" s="3"/>
    </row>
    <row r="661" spans="2:11" ht="15.75" x14ac:dyDescent="0.25">
      <c r="B661" s="2" t="s">
        <v>307</v>
      </c>
      <c r="C661" s="3"/>
      <c r="D661" s="3"/>
      <c r="E661" s="3"/>
      <c r="F661" s="3"/>
      <c r="G661" s="3"/>
      <c r="H661" s="3"/>
      <c r="I661" s="3"/>
      <c r="J661" s="3"/>
      <c r="K661" s="3"/>
    </row>
    <row r="663" spans="2:11" ht="19.5" x14ac:dyDescent="0.3">
      <c r="B663" s="60" t="s">
        <v>0</v>
      </c>
      <c r="C663" s="60"/>
      <c r="D663" s="60"/>
      <c r="E663" s="60"/>
      <c r="F663" s="60"/>
      <c r="G663" s="60"/>
      <c r="H663" s="60"/>
      <c r="I663" s="60"/>
      <c r="J663" s="3"/>
      <c r="K663" s="3"/>
    </row>
    <row r="664" spans="2:11" ht="15.75" x14ac:dyDescent="0.25">
      <c r="B664" s="12"/>
      <c r="C664" s="12"/>
      <c r="D664" s="12"/>
      <c r="E664" s="12"/>
      <c r="F664" s="12"/>
      <c r="G664" s="12"/>
      <c r="H664" s="12"/>
      <c r="I664" s="1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 x14ac:dyDescent="0.25">
      <c r="B667" s="2" t="s">
        <v>1</v>
      </c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"/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 x14ac:dyDescent="0.25">
      <c r="B670" s="2"/>
      <c r="C670" s="2" t="s">
        <v>2</v>
      </c>
      <c r="D670" s="2" t="s">
        <v>3</v>
      </c>
      <c r="E670" s="24" t="s">
        <v>509</v>
      </c>
      <c r="F670" s="29"/>
      <c r="G670" s="2"/>
      <c r="H670" s="2"/>
      <c r="I670" s="2"/>
      <c r="J670" s="3"/>
      <c r="K670" s="3"/>
    </row>
    <row r="671" spans="2:11" ht="15.75" x14ac:dyDescent="0.25">
      <c r="B671" s="2"/>
      <c r="C671" s="2" t="s">
        <v>4</v>
      </c>
      <c r="D671" s="2" t="s">
        <v>3</v>
      </c>
      <c r="E671" s="1" t="s">
        <v>510</v>
      </c>
      <c r="F671" s="5"/>
      <c r="G671" s="2"/>
      <c r="H671" s="2"/>
      <c r="I671" s="2"/>
      <c r="J671" s="3"/>
      <c r="K671" s="3"/>
    </row>
    <row r="672" spans="2:11" ht="15.75" x14ac:dyDescent="0.25">
      <c r="B672" s="2"/>
      <c r="C672" s="22" t="s">
        <v>42</v>
      </c>
      <c r="D672" s="22" t="s">
        <v>3</v>
      </c>
      <c r="E672" s="23" t="s">
        <v>511</v>
      </c>
      <c r="F672" s="21"/>
      <c r="G672" s="2"/>
      <c r="H672" s="2"/>
      <c r="I672" s="2"/>
      <c r="J672" s="3"/>
      <c r="K672" s="3"/>
    </row>
    <row r="673" spans="2:11" ht="15.75" x14ac:dyDescent="0.25">
      <c r="B673" s="2"/>
      <c r="C673" s="2"/>
      <c r="D673" s="2"/>
      <c r="E673" s="1"/>
      <c r="F673" s="2"/>
      <c r="G673" s="2"/>
      <c r="H673" s="2"/>
      <c r="I673" s="2"/>
      <c r="J673" s="3"/>
      <c r="K673" s="3"/>
    </row>
    <row r="674" spans="2:11" ht="15.75" x14ac:dyDescent="0.25">
      <c r="B674" s="6" t="s">
        <v>5</v>
      </c>
      <c r="C674" s="6"/>
      <c r="D674" s="6"/>
      <c r="E674" s="6"/>
      <c r="F674" s="6"/>
      <c r="G674" s="6"/>
      <c r="H674" s="6"/>
      <c r="I674" s="6"/>
      <c r="J674" s="3"/>
      <c r="K674" s="3"/>
    </row>
    <row r="675" spans="2:11" ht="15.75" x14ac:dyDescent="0.25">
      <c r="B675" s="7">
        <v>250000000</v>
      </c>
      <c r="C675" s="2" t="s">
        <v>512</v>
      </c>
      <c r="D675" s="2"/>
      <c r="E675" s="2"/>
      <c r="F675" s="8"/>
      <c r="G675" s="4"/>
      <c r="H675" s="2"/>
      <c r="I675" s="2"/>
      <c r="J675" s="3"/>
      <c r="K675" s="3"/>
    </row>
    <row r="676" spans="2:11" ht="15.75" x14ac:dyDescent="0.25">
      <c r="B676" s="2" t="s">
        <v>105</v>
      </c>
      <c r="C676" s="2"/>
      <c r="D676" s="2"/>
      <c r="E676" s="2"/>
      <c r="F676" s="26"/>
      <c r="G676" s="6"/>
      <c r="H676" s="6"/>
      <c r="I676" s="6"/>
      <c r="J676" s="3"/>
      <c r="K676" s="3"/>
    </row>
    <row r="677" spans="2:11" ht="15.75" x14ac:dyDescent="0.25">
      <c r="B677" s="2"/>
      <c r="C677" s="2"/>
      <c r="D677" s="2"/>
      <c r="E677" s="2"/>
      <c r="F677" s="2"/>
      <c r="G677" s="2"/>
      <c r="H677" s="2"/>
      <c r="I677" s="2"/>
      <c r="J677" s="3"/>
      <c r="K677" s="10" t="s">
        <v>10</v>
      </c>
    </row>
    <row r="678" spans="2:11" ht="15.75" x14ac:dyDescent="0.25">
      <c r="B678" s="2"/>
      <c r="C678" s="13" t="s">
        <v>11</v>
      </c>
      <c r="D678" s="2" t="s">
        <v>12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 x14ac:dyDescent="0.25">
      <c r="B679" s="2"/>
      <c r="C679" s="13" t="s">
        <v>14</v>
      </c>
      <c r="D679" s="2" t="s">
        <v>145</v>
      </c>
      <c r="E679" s="2"/>
      <c r="F679" s="2"/>
      <c r="G679" s="2"/>
      <c r="H679" s="2"/>
      <c r="I679" s="14">
        <v>0</v>
      </c>
      <c r="J679" s="15" t="s">
        <v>13</v>
      </c>
      <c r="K679" s="3"/>
    </row>
    <row r="680" spans="2:11" ht="15.75" x14ac:dyDescent="0.25">
      <c r="B680" s="2"/>
      <c r="C680" s="13" t="s">
        <v>15</v>
      </c>
      <c r="D680" s="2" t="s">
        <v>372</v>
      </c>
      <c r="E680" s="2"/>
      <c r="F680" s="2"/>
      <c r="G680" s="2"/>
      <c r="H680" s="2"/>
      <c r="I680" s="14">
        <v>78800000</v>
      </c>
      <c r="J680" s="15" t="s">
        <v>13</v>
      </c>
      <c r="K680" s="3"/>
    </row>
    <row r="681" spans="2:11" ht="15.75" x14ac:dyDescent="0.25">
      <c r="B681" s="2"/>
      <c r="C681" s="13" t="s">
        <v>17</v>
      </c>
      <c r="D681" s="2" t="s">
        <v>144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 x14ac:dyDescent="0.25">
      <c r="B682" s="2"/>
      <c r="C682" s="13" t="s">
        <v>18</v>
      </c>
      <c r="D682" s="2" t="s">
        <v>143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 x14ac:dyDescent="0.25">
      <c r="B683" s="2"/>
      <c r="C683" s="13" t="s">
        <v>19</v>
      </c>
      <c r="D683" s="2" t="s">
        <v>142</v>
      </c>
      <c r="E683" s="2"/>
      <c r="F683" s="2"/>
      <c r="G683" s="2"/>
      <c r="H683" s="2"/>
      <c r="I683" s="14">
        <v>0</v>
      </c>
      <c r="J683" s="15" t="s">
        <v>13</v>
      </c>
      <c r="K683" s="3"/>
    </row>
    <row r="684" spans="2:11" ht="15.75" x14ac:dyDescent="0.25">
      <c r="B684" s="2"/>
      <c r="C684" s="13" t="s">
        <v>20</v>
      </c>
      <c r="D684" s="2" t="s">
        <v>21</v>
      </c>
      <c r="E684" s="2"/>
      <c r="F684" s="2"/>
      <c r="G684" s="14">
        <f>SUM(I678:I680)</f>
        <v>78800000</v>
      </c>
      <c r="H684" s="2" t="s">
        <v>22</v>
      </c>
      <c r="I684" s="11">
        <v>1970000</v>
      </c>
      <c r="J684" s="15" t="s">
        <v>13</v>
      </c>
      <c r="K684" s="3"/>
    </row>
    <row r="685" spans="2:11" ht="15.75" x14ac:dyDescent="0.25">
      <c r="B685" s="2"/>
      <c r="C685" s="13" t="s">
        <v>23</v>
      </c>
      <c r="D685" s="2" t="s">
        <v>24</v>
      </c>
      <c r="E685" s="2"/>
      <c r="F685" s="2"/>
      <c r="G685" s="14"/>
      <c r="H685" s="2"/>
      <c r="I685" s="11">
        <v>3000000</v>
      </c>
      <c r="J685" s="15" t="s">
        <v>13</v>
      </c>
    </row>
    <row r="686" spans="2:11" ht="15.75" x14ac:dyDescent="0.25">
      <c r="B686" s="2"/>
      <c r="C686" s="13" t="s">
        <v>25</v>
      </c>
      <c r="D686" s="2" t="s">
        <v>41</v>
      </c>
      <c r="E686" s="2"/>
      <c r="F686" s="2"/>
      <c r="G686" s="14"/>
      <c r="H686" s="2"/>
      <c r="I686" s="11">
        <v>0</v>
      </c>
      <c r="J686" s="15" t="s">
        <v>13</v>
      </c>
      <c r="K686" s="3"/>
    </row>
    <row r="687" spans="2:11" ht="15.75" x14ac:dyDescent="0.25">
      <c r="B687" s="2"/>
      <c r="C687" s="13" t="s">
        <v>26</v>
      </c>
      <c r="D687" s="2" t="s">
        <v>27</v>
      </c>
      <c r="E687" s="2"/>
      <c r="F687" s="2"/>
      <c r="G687" s="14"/>
      <c r="H687" s="2"/>
      <c r="I687" s="11">
        <v>0</v>
      </c>
      <c r="J687" s="15" t="s">
        <v>13</v>
      </c>
      <c r="K687" s="3"/>
    </row>
    <row r="688" spans="2:11" ht="15.75" x14ac:dyDescent="0.25">
      <c r="B688" s="2"/>
      <c r="C688" s="13" t="s">
        <v>28</v>
      </c>
      <c r="D688" s="2" t="s">
        <v>29</v>
      </c>
      <c r="E688" s="2"/>
      <c r="F688" s="2"/>
      <c r="G688" s="14"/>
      <c r="H688" s="2"/>
      <c r="I688" s="11">
        <v>1712000</v>
      </c>
      <c r="J688" s="15" t="s">
        <v>13</v>
      </c>
      <c r="K688" s="3"/>
    </row>
    <row r="689" spans="2:11" ht="15.75" x14ac:dyDescent="0.25">
      <c r="B689" s="2"/>
      <c r="C689" s="13" t="s">
        <v>30</v>
      </c>
      <c r="D689" s="2" t="s">
        <v>31</v>
      </c>
      <c r="E689" s="2"/>
      <c r="F689" s="2"/>
      <c r="G689" s="14"/>
      <c r="H689" s="2"/>
      <c r="I689" s="11">
        <v>200000</v>
      </c>
      <c r="J689" s="15" t="s">
        <v>13</v>
      </c>
      <c r="K689" s="3"/>
    </row>
    <row r="690" spans="2:11" ht="15.75" x14ac:dyDescent="0.25">
      <c r="B690" s="2"/>
      <c r="C690" s="13" t="s">
        <v>32</v>
      </c>
      <c r="D690" s="2" t="s">
        <v>33</v>
      </c>
      <c r="E690" s="2"/>
      <c r="F690" s="2"/>
      <c r="G690" s="2"/>
      <c r="H690" s="2"/>
      <c r="I690" s="16">
        <f>SUM(I678:I689)</f>
        <v>85682000</v>
      </c>
      <c r="J690" s="15" t="s">
        <v>13</v>
      </c>
      <c r="K690" s="3"/>
    </row>
    <row r="691" spans="2:11" ht="15.75" x14ac:dyDescent="0.25">
      <c r="B691" s="2"/>
      <c r="C691" s="13" t="s">
        <v>34</v>
      </c>
      <c r="D691" s="2" t="s">
        <v>35</v>
      </c>
      <c r="E691" s="2"/>
      <c r="F691" s="2"/>
      <c r="G691" s="2"/>
      <c r="H691" s="2"/>
      <c r="I691" s="17">
        <f>+B675-I690</f>
        <v>164318000</v>
      </c>
      <c r="J691" s="15" t="s">
        <v>13</v>
      </c>
      <c r="K691" s="3"/>
    </row>
    <row r="692" spans="2:11" ht="15.75" x14ac:dyDescent="0.25">
      <c r="B692" s="2"/>
      <c r="C692" s="2"/>
      <c r="D692" s="2" t="s">
        <v>513</v>
      </c>
      <c r="E692" s="2"/>
      <c r="F692" s="2"/>
      <c r="G692" s="2"/>
      <c r="H692" s="2"/>
      <c r="I692" s="5"/>
      <c r="J692" s="3"/>
      <c r="K692" s="3"/>
    </row>
    <row r="693" spans="2:11" ht="15.75" x14ac:dyDescent="0.25">
      <c r="B693" s="2"/>
      <c r="C693" s="2"/>
      <c r="D693" s="2" t="s">
        <v>514</v>
      </c>
      <c r="E693" s="2"/>
      <c r="F693" s="2"/>
      <c r="G693" s="2"/>
      <c r="H693" s="2"/>
      <c r="I693" s="2"/>
      <c r="J693" s="3"/>
      <c r="K693" s="3"/>
    </row>
    <row r="694" spans="2:11" ht="15.75" x14ac:dyDescent="0.25">
      <c r="B694" s="2"/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 x14ac:dyDescent="0.25">
      <c r="B695" s="2" t="s">
        <v>36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 x14ac:dyDescent="0.25">
      <c r="B696" s="2" t="s">
        <v>37</v>
      </c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 x14ac:dyDescent="0.25">
      <c r="B697" s="2"/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 x14ac:dyDescent="0.25">
      <c r="B698" s="2" t="s">
        <v>517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 x14ac:dyDescent="0.25">
      <c r="B699" s="4" t="s">
        <v>516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 x14ac:dyDescent="0.25">
      <c r="B700" s="4" t="s">
        <v>515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 x14ac:dyDescent="0.25">
      <c r="B701" s="4" t="s">
        <v>132</v>
      </c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 x14ac:dyDescent="0.25">
      <c r="B702" s="2"/>
      <c r="C702" s="2"/>
      <c r="D702" s="2"/>
      <c r="E702" s="2"/>
      <c r="F702" s="2"/>
      <c r="G702" s="2"/>
      <c r="H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 t="s">
        <v>504</v>
      </c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18" t="s">
        <v>38</v>
      </c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18">
        <v>6000</v>
      </c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18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5" t="s">
        <v>509</v>
      </c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9" t="s">
        <v>39</v>
      </c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19"/>
      <c r="I716" s="2"/>
      <c r="J716" s="3"/>
      <c r="K716" s="3"/>
    </row>
    <row r="717" spans="2:11" ht="15.75" x14ac:dyDescent="0.25">
      <c r="B717" s="19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0" t="s">
        <v>40</v>
      </c>
      <c r="C718" s="2"/>
      <c r="D718" s="2"/>
      <c r="E718" s="2"/>
      <c r="F718" s="2"/>
      <c r="G718" s="2"/>
      <c r="H718" s="2"/>
      <c r="I718" s="2"/>
      <c r="J718" s="3"/>
      <c r="K718" s="3"/>
    </row>
    <row r="719" spans="2:11" ht="15.75" x14ac:dyDescent="0.25">
      <c r="B719" s="2" t="s">
        <v>307</v>
      </c>
      <c r="C719" s="3"/>
      <c r="D719" s="3"/>
      <c r="E719" s="3"/>
      <c r="F719" s="3"/>
      <c r="G719" s="3"/>
      <c r="H719" s="3"/>
      <c r="I719" s="3"/>
      <c r="J719" s="3"/>
      <c r="K719" s="3"/>
    </row>
    <row r="721" spans="2:11" ht="19.5" x14ac:dyDescent="0.3">
      <c r="B721" s="60" t="s">
        <v>0</v>
      </c>
      <c r="C721" s="60"/>
      <c r="D721" s="60"/>
      <c r="E721" s="60"/>
      <c r="F721" s="60"/>
      <c r="G721" s="60"/>
      <c r="H721" s="60"/>
      <c r="I721" s="60"/>
      <c r="J721" s="3"/>
      <c r="K721" s="3"/>
    </row>
    <row r="722" spans="2:11" ht="15.75" x14ac:dyDescent="0.25">
      <c r="B722" s="12"/>
      <c r="C722" s="12"/>
      <c r="D722" s="12"/>
      <c r="E722" s="12"/>
      <c r="F722" s="12"/>
      <c r="G722" s="12"/>
      <c r="H722" s="12"/>
      <c r="I722" s="1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/>
      <c r="C724" s="2"/>
      <c r="D724" s="2"/>
      <c r="E724" s="2"/>
      <c r="F724" s="2"/>
      <c r="G724" s="2"/>
      <c r="H724" s="2"/>
      <c r="I724" s="2"/>
      <c r="J724" s="3"/>
      <c r="K724" s="3"/>
    </row>
    <row r="725" spans="2:11" ht="15.75" x14ac:dyDescent="0.25">
      <c r="B725" s="2" t="s">
        <v>1</v>
      </c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"/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 x14ac:dyDescent="0.25">
      <c r="B728" s="2"/>
      <c r="C728" s="2" t="s">
        <v>2</v>
      </c>
      <c r="D728" s="2" t="s">
        <v>3</v>
      </c>
      <c r="E728" s="24" t="s">
        <v>518</v>
      </c>
      <c r="F728" s="29"/>
      <c r="G728" s="2"/>
      <c r="H728" s="2"/>
      <c r="I728" s="2"/>
      <c r="J728" s="3"/>
      <c r="K728" s="3"/>
    </row>
    <row r="729" spans="2:11" ht="15.75" x14ac:dyDescent="0.25">
      <c r="B729" s="2"/>
      <c r="C729" s="2" t="s">
        <v>4</v>
      </c>
      <c r="D729" s="2" t="s">
        <v>3</v>
      </c>
      <c r="E729" s="1" t="s">
        <v>519</v>
      </c>
      <c r="F729" s="5"/>
      <c r="G729" s="2"/>
      <c r="H729" s="2"/>
      <c r="I729" s="2"/>
      <c r="J729" s="3"/>
      <c r="K729" s="3"/>
    </row>
    <row r="730" spans="2:11" ht="15.75" x14ac:dyDescent="0.25">
      <c r="B730" s="2"/>
      <c r="C730" s="22" t="s">
        <v>42</v>
      </c>
      <c r="D730" s="22" t="s">
        <v>3</v>
      </c>
      <c r="E730" s="23" t="s">
        <v>520</v>
      </c>
      <c r="F730" s="21"/>
      <c r="G730" s="2"/>
      <c r="H730" s="2"/>
      <c r="I730" s="2"/>
      <c r="J730" s="3"/>
      <c r="K730" s="3"/>
    </row>
    <row r="731" spans="2:11" ht="15.75" x14ac:dyDescent="0.25">
      <c r="B731" s="2"/>
      <c r="C731" s="2"/>
      <c r="D731" s="2"/>
      <c r="E731" s="1"/>
      <c r="F731" s="2"/>
      <c r="G731" s="2"/>
      <c r="H731" s="2"/>
      <c r="I731" s="2"/>
      <c r="J731" s="3"/>
      <c r="K731" s="3"/>
    </row>
    <row r="732" spans="2:11" ht="15.75" x14ac:dyDescent="0.25">
      <c r="B732" s="6" t="s">
        <v>5</v>
      </c>
      <c r="C732" s="6"/>
      <c r="D732" s="6"/>
      <c r="E732" s="6"/>
      <c r="F732" s="6"/>
      <c r="G732" s="6"/>
      <c r="H732" s="6"/>
      <c r="I732" s="6"/>
      <c r="J732" s="3"/>
      <c r="K732" s="3"/>
    </row>
    <row r="733" spans="2:11" ht="15.75" x14ac:dyDescent="0.25">
      <c r="B733" s="7">
        <f>100000000</f>
        <v>100000000</v>
      </c>
      <c r="C733" s="2" t="s">
        <v>6</v>
      </c>
      <c r="D733" s="2"/>
      <c r="E733" s="2"/>
      <c r="F733" s="8">
        <f>(B733/H733)+(B733*1.2%)</f>
        <v>2588888.888888889</v>
      </c>
      <c r="G733" s="4" t="s">
        <v>7</v>
      </c>
      <c r="H733" s="2">
        <v>72</v>
      </c>
      <c r="I733" s="2" t="s">
        <v>8</v>
      </c>
      <c r="J733" s="3"/>
      <c r="K733" s="3"/>
    </row>
    <row r="734" spans="2:11" ht="15.75" x14ac:dyDescent="0.25">
      <c r="B734" s="6" t="s">
        <v>9</v>
      </c>
      <c r="C734" s="6"/>
      <c r="D734" s="6"/>
      <c r="E734" s="6"/>
      <c r="F734" s="9"/>
      <c r="G734" s="6"/>
      <c r="H734" s="6"/>
      <c r="I734" s="6"/>
      <c r="J734" s="3"/>
      <c r="K734" s="3"/>
    </row>
    <row r="735" spans="2:11" ht="15.75" x14ac:dyDescent="0.25">
      <c r="B735" s="2"/>
      <c r="C735" s="2"/>
      <c r="D735" s="2"/>
      <c r="E735" s="2"/>
      <c r="F735" s="2"/>
      <c r="G735" s="2"/>
      <c r="H735" s="2"/>
      <c r="I735" s="2"/>
      <c r="J735" s="3"/>
      <c r="K735" s="10" t="s">
        <v>10</v>
      </c>
    </row>
    <row r="736" spans="2:11" ht="15.75" x14ac:dyDescent="0.25">
      <c r="B736" s="2"/>
      <c r="C736" s="13" t="s">
        <v>11</v>
      </c>
      <c r="D736" s="2" t="s">
        <v>12</v>
      </c>
      <c r="E736" s="2"/>
      <c r="F736" s="2"/>
      <c r="G736" s="2"/>
      <c r="H736" s="2"/>
      <c r="I736" s="14">
        <v>18324000</v>
      </c>
      <c r="J736" s="15" t="s">
        <v>13</v>
      </c>
      <c r="K736" s="3"/>
    </row>
    <row r="737" spans="2:11" ht="15.75" x14ac:dyDescent="0.25">
      <c r="B737" s="2"/>
      <c r="C737" s="13" t="s">
        <v>14</v>
      </c>
      <c r="D737" s="2" t="s">
        <v>145</v>
      </c>
      <c r="E737" s="2"/>
      <c r="F737" s="2"/>
      <c r="G737" s="2"/>
      <c r="H737" s="2"/>
      <c r="I737" s="14">
        <v>0</v>
      </c>
      <c r="J737" s="15" t="s">
        <v>13</v>
      </c>
      <c r="K737" s="3"/>
    </row>
    <row r="738" spans="2:11" ht="15.75" x14ac:dyDescent="0.25">
      <c r="B738" s="2"/>
      <c r="C738" s="13" t="s">
        <v>15</v>
      </c>
      <c r="D738" s="2" t="s">
        <v>372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 x14ac:dyDescent="0.25">
      <c r="B739" s="2"/>
      <c r="C739" s="13" t="s">
        <v>17</v>
      </c>
      <c r="D739" s="2" t="s">
        <v>144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 x14ac:dyDescent="0.25">
      <c r="B740" s="2"/>
      <c r="C740" s="13" t="s">
        <v>18</v>
      </c>
      <c r="D740" s="2" t="s">
        <v>143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 x14ac:dyDescent="0.25">
      <c r="B741" s="2"/>
      <c r="C741" s="13" t="s">
        <v>19</v>
      </c>
      <c r="D741" s="2" t="s">
        <v>142</v>
      </c>
      <c r="E741" s="2"/>
      <c r="F741" s="2"/>
      <c r="G741" s="2"/>
      <c r="H741" s="2"/>
      <c r="I741" s="14">
        <v>0</v>
      </c>
      <c r="J741" s="15" t="s">
        <v>13</v>
      </c>
      <c r="K741" s="3"/>
    </row>
    <row r="742" spans="2:11" ht="15.75" x14ac:dyDescent="0.25">
      <c r="B742" s="2"/>
      <c r="C742" s="13" t="s">
        <v>20</v>
      </c>
      <c r="D742" s="2" t="s">
        <v>21</v>
      </c>
      <c r="E742" s="2"/>
      <c r="F742" s="2"/>
      <c r="G742" s="14">
        <f>SUM(I736:I738)</f>
        <v>18324000</v>
      </c>
      <c r="H742" s="2" t="s">
        <v>22</v>
      </c>
      <c r="I742" s="11">
        <v>458100</v>
      </c>
      <c r="J742" s="15" t="s">
        <v>13</v>
      </c>
      <c r="K742" s="3"/>
    </row>
    <row r="743" spans="2:11" ht="15.75" x14ac:dyDescent="0.25">
      <c r="B743" s="2"/>
      <c r="C743" s="13" t="s">
        <v>23</v>
      </c>
      <c r="D743" s="2" t="s">
        <v>24</v>
      </c>
      <c r="E743" s="2"/>
      <c r="F743" s="2"/>
      <c r="G743" s="14"/>
      <c r="H743" s="2"/>
      <c r="I743" s="11">
        <v>360000</v>
      </c>
      <c r="J743" s="15" t="s">
        <v>13</v>
      </c>
    </row>
    <row r="744" spans="2:11" ht="15.75" x14ac:dyDescent="0.25">
      <c r="B744" s="2"/>
      <c r="C744" s="13" t="s">
        <v>25</v>
      </c>
      <c r="D744" s="2" t="s">
        <v>41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 x14ac:dyDescent="0.25">
      <c r="B745" s="2"/>
      <c r="C745" s="13" t="s">
        <v>26</v>
      </c>
      <c r="D745" s="2" t="s">
        <v>27</v>
      </c>
      <c r="E745" s="2"/>
      <c r="F745" s="2"/>
      <c r="G745" s="14"/>
      <c r="H745" s="2"/>
      <c r="I745" s="11">
        <v>0</v>
      </c>
      <c r="J745" s="15" t="s">
        <v>13</v>
      </c>
      <c r="K745" s="3"/>
    </row>
    <row r="746" spans="2:11" ht="15.75" x14ac:dyDescent="0.25">
      <c r="B746" s="2"/>
      <c r="C746" s="13" t="s">
        <v>28</v>
      </c>
      <c r="D746" s="2" t="s">
        <v>29</v>
      </c>
      <c r="E746" s="2"/>
      <c r="F746" s="2"/>
      <c r="G746" s="14"/>
      <c r="H746" s="2"/>
      <c r="I746" s="11">
        <v>700000</v>
      </c>
      <c r="J746" s="15" t="s">
        <v>13</v>
      </c>
      <c r="K746" s="3"/>
    </row>
    <row r="747" spans="2:11" ht="15.75" x14ac:dyDescent="0.25">
      <c r="B747" s="2"/>
      <c r="C747" s="13" t="s">
        <v>30</v>
      </c>
      <c r="D747" s="2" t="s">
        <v>31</v>
      </c>
      <c r="E747" s="2"/>
      <c r="F747" s="2"/>
      <c r="G747" s="14"/>
      <c r="H747" s="2"/>
      <c r="I747" s="11">
        <v>200000</v>
      </c>
      <c r="J747" s="15" t="s">
        <v>13</v>
      </c>
      <c r="K747" s="3"/>
    </row>
    <row r="748" spans="2:11" ht="15.75" x14ac:dyDescent="0.25">
      <c r="B748" s="2"/>
      <c r="C748" s="13" t="s">
        <v>32</v>
      </c>
      <c r="D748" s="2" t="s">
        <v>33</v>
      </c>
      <c r="E748" s="2"/>
      <c r="F748" s="2"/>
      <c r="G748" s="2"/>
      <c r="H748" s="2"/>
      <c r="I748" s="16">
        <f>SUM(I736:I747)</f>
        <v>20042100</v>
      </c>
      <c r="J748" s="15" t="s">
        <v>13</v>
      </c>
      <c r="K748" s="3"/>
    </row>
    <row r="749" spans="2:11" ht="15.75" x14ac:dyDescent="0.25">
      <c r="B749" s="2"/>
      <c r="C749" s="13" t="s">
        <v>34</v>
      </c>
      <c r="D749" s="2" t="s">
        <v>35</v>
      </c>
      <c r="E749" s="2"/>
      <c r="F749" s="2"/>
      <c r="G749" s="2"/>
      <c r="H749" s="2"/>
      <c r="I749" s="17">
        <f>+B733-I748</f>
        <v>79957900</v>
      </c>
      <c r="J749" s="15" t="s">
        <v>13</v>
      </c>
      <c r="K749" s="3"/>
    </row>
    <row r="750" spans="2:11" ht="15.75" x14ac:dyDescent="0.25">
      <c r="B750" s="2"/>
      <c r="C750" s="2"/>
      <c r="D750" s="2" t="s">
        <v>114</v>
      </c>
      <c r="E750" s="2"/>
      <c r="F750" s="2"/>
      <c r="G750" s="2"/>
      <c r="H750" s="2"/>
      <c r="I750" s="5"/>
      <c r="J750" s="3"/>
      <c r="K750" s="3"/>
    </row>
    <row r="751" spans="2:11" ht="15.75" x14ac:dyDescent="0.25">
      <c r="B751" s="2"/>
      <c r="C751" s="2"/>
      <c r="D751" s="2" t="s">
        <v>521</v>
      </c>
      <c r="E751" s="2"/>
      <c r="F751" s="2"/>
      <c r="G751" s="2"/>
      <c r="H751" s="2"/>
      <c r="I751" s="2"/>
      <c r="J751" s="3"/>
      <c r="K751" s="3"/>
    </row>
    <row r="752" spans="2:11" ht="15.75" x14ac:dyDescent="0.25">
      <c r="B752" s="2"/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 x14ac:dyDescent="0.25">
      <c r="B753" s="2" t="s">
        <v>36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 x14ac:dyDescent="0.25">
      <c r="B754" s="2" t="s">
        <v>37</v>
      </c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 x14ac:dyDescent="0.25">
      <c r="B755" s="2"/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 x14ac:dyDescent="0.25">
      <c r="B756" s="2" t="s">
        <v>116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4" t="s">
        <v>337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4" t="s">
        <v>156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4" t="s">
        <v>49</v>
      </c>
      <c r="C759" s="2"/>
      <c r="D759" s="2"/>
      <c r="E759" s="2"/>
      <c r="F759" s="2"/>
      <c r="G759" s="2"/>
      <c r="H759" s="2"/>
      <c r="I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2"/>
      <c r="C763" s="2"/>
      <c r="D763" s="2"/>
      <c r="E763" s="2"/>
      <c r="F763" s="2"/>
      <c r="G763" s="2"/>
      <c r="H763" s="2" t="s">
        <v>504</v>
      </c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18" t="s">
        <v>38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18">
        <v>6000</v>
      </c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18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25" t="s">
        <v>518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9" t="s">
        <v>39</v>
      </c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19"/>
      <c r="I774" s="2"/>
      <c r="J774" s="3"/>
      <c r="K774" s="3"/>
    </row>
    <row r="775" spans="2:11" ht="15.75" x14ac:dyDescent="0.25">
      <c r="B775" s="19"/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0" t="s">
        <v>40</v>
      </c>
      <c r="C776" s="2"/>
      <c r="D776" s="2"/>
      <c r="E776" s="2"/>
      <c r="F776" s="2"/>
      <c r="G776" s="2"/>
      <c r="H776" s="2"/>
      <c r="I776" s="2"/>
      <c r="J776" s="3"/>
      <c r="K776" s="3"/>
    </row>
    <row r="777" spans="2:11" ht="15.75" x14ac:dyDescent="0.25">
      <c r="B777" s="2" t="s">
        <v>307</v>
      </c>
      <c r="C777" s="3"/>
      <c r="D777" s="3"/>
      <c r="E777" s="3"/>
      <c r="F777" s="3"/>
      <c r="G777" s="3"/>
      <c r="H777" s="3"/>
      <c r="I777" s="3"/>
      <c r="J777" s="3"/>
      <c r="K777" s="3"/>
    </row>
    <row r="779" spans="2:11" ht="19.5" x14ac:dyDescent="0.3">
      <c r="B779" s="60" t="s">
        <v>0</v>
      </c>
      <c r="C779" s="60"/>
      <c r="D779" s="60"/>
      <c r="E779" s="60"/>
      <c r="F779" s="60"/>
      <c r="G779" s="60"/>
      <c r="H779" s="60"/>
      <c r="I779" s="60"/>
      <c r="J779" s="3"/>
      <c r="K779" s="3"/>
    </row>
    <row r="780" spans="2:11" ht="15.75" x14ac:dyDescent="0.25">
      <c r="B780" s="12"/>
      <c r="C780" s="12"/>
      <c r="D780" s="12"/>
      <c r="E780" s="12"/>
      <c r="F780" s="12"/>
      <c r="G780" s="12"/>
      <c r="H780" s="12"/>
      <c r="I780" s="12"/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/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 t="s">
        <v>1</v>
      </c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/>
      <c r="C785" s="2"/>
      <c r="D785" s="2"/>
      <c r="E785" s="2"/>
      <c r="F785" s="2"/>
      <c r="G785" s="2"/>
      <c r="H785" s="2"/>
      <c r="I785" s="2"/>
      <c r="J785" s="3"/>
      <c r="K785" s="3"/>
    </row>
    <row r="786" spans="2:11" ht="15.75" x14ac:dyDescent="0.25">
      <c r="B786" s="2"/>
      <c r="C786" s="2" t="s">
        <v>2</v>
      </c>
      <c r="D786" s="2" t="s">
        <v>3</v>
      </c>
      <c r="E786" s="24" t="s">
        <v>522</v>
      </c>
      <c r="F786" s="29"/>
      <c r="G786" s="2"/>
      <c r="H786" s="2"/>
      <c r="I786" s="2"/>
      <c r="J786" s="3"/>
      <c r="K786" s="3"/>
    </row>
    <row r="787" spans="2:11" ht="15.75" x14ac:dyDescent="0.25">
      <c r="B787" s="2"/>
      <c r="C787" s="2" t="s">
        <v>4</v>
      </c>
      <c r="D787" s="2" t="s">
        <v>3</v>
      </c>
      <c r="E787" s="1" t="s">
        <v>523</v>
      </c>
      <c r="F787" s="5"/>
      <c r="G787" s="2"/>
      <c r="H787" s="2"/>
      <c r="I787" s="2"/>
      <c r="J787" s="3"/>
      <c r="K787" s="3"/>
    </row>
    <row r="788" spans="2:11" ht="15.75" x14ac:dyDescent="0.25">
      <c r="B788" s="2"/>
      <c r="C788" s="22" t="s">
        <v>42</v>
      </c>
      <c r="D788" s="22" t="s">
        <v>3</v>
      </c>
      <c r="E788" s="23" t="s">
        <v>524</v>
      </c>
      <c r="F788" s="21"/>
      <c r="G788" s="2"/>
      <c r="H788" s="2"/>
      <c r="I788" s="2"/>
      <c r="J788" s="3"/>
      <c r="K788" s="3"/>
    </row>
    <row r="789" spans="2:11" ht="15.75" x14ac:dyDescent="0.25">
      <c r="B789" s="2"/>
      <c r="C789" s="2"/>
      <c r="D789" s="2"/>
      <c r="E789" s="1"/>
      <c r="F789" s="2"/>
      <c r="G789" s="2"/>
      <c r="H789" s="2"/>
      <c r="I789" s="2"/>
      <c r="J789" s="3"/>
      <c r="K789" s="3"/>
    </row>
    <row r="790" spans="2:11" ht="15.75" x14ac:dyDescent="0.25">
      <c r="B790" s="6" t="s">
        <v>5</v>
      </c>
      <c r="C790" s="6"/>
      <c r="D790" s="6"/>
      <c r="E790" s="6"/>
      <c r="F790" s="6"/>
      <c r="G790" s="6"/>
      <c r="H790" s="6"/>
      <c r="I790" s="6"/>
      <c r="J790" s="3"/>
      <c r="K790" s="3"/>
    </row>
    <row r="791" spans="2:11" ht="15.75" x14ac:dyDescent="0.25">
      <c r="B791" s="7">
        <f>I806+10000000</f>
        <v>13329415</v>
      </c>
      <c r="C791" s="2" t="s">
        <v>6</v>
      </c>
      <c r="D791" s="2"/>
      <c r="E791" s="2"/>
      <c r="F791" s="8">
        <f>(B791/H791)+(B791*1.2%)</f>
        <v>715345.27166666661</v>
      </c>
      <c r="G791" s="4" t="s">
        <v>7</v>
      </c>
      <c r="H791" s="2">
        <v>24</v>
      </c>
      <c r="I791" s="2" t="s">
        <v>8</v>
      </c>
      <c r="J791" s="3"/>
      <c r="K791" s="3"/>
    </row>
    <row r="792" spans="2:11" ht="15.75" x14ac:dyDescent="0.25">
      <c r="B792" s="6" t="s">
        <v>9</v>
      </c>
      <c r="C792" s="6"/>
      <c r="D792" s="6"/>
      <c r="E792" s="6"/>
      <c r="F792" s="9"/>
      <c r="G792" s="6"/>
      <c r="H792" s="6"/>
      <c r="I792" s="6"/>
      <c r="J792" s="3"/>
      <c r="K792" s="3"/>
    </row>
    <row r="793" spans="2:11" ht="15.75" x14ac:dyDescent="0.25">
      <c r="B793" s="2"/>
      <c r="C793" s="2"/>
      <c r="D793" s="2"/>
      <c r="E793" s="2"/>
      <c r="F793" s="2"/>
      <c r="G793" s="2"/>
      <c r="H793" s="2"/>
      <c r="I793" s="2"/>
      <c r="J793" s="3"/>
      <c r="K793" s="10" t="s">
        <v>10</v>
      </c>
    </row>
    <row r="794" spans="2:11" ht="15.75" x14ac:dyDescent="0.25">
      <c r="B794" s="2"/>
      <c r="C794" s="13" t="s">
        <v>11</v>
      </c>
      <c r="D794" s="2" t="s">
        <v>12</v>
      </c>
      <c r="E794" s="2"/>
      <c r="F794" s="2"/>
      <c r="G794" s="2"/>
      <c r="H794" s="2"/>
      <c r="I794" s="14">
        <v>3125000</v>
      </c>
      <c r="J794" s="15" t="s">
        <v>13</v>
      </c>
      <c r="K794" s="3"/>
    </row>
    <row r="795" spans="2:11" ht="15.75" x14ac:dyDescent="0.25">
      <c r="B795" s="2"/>
      <c r="C795" s="13" t="s">
        <v>14</v>
      </c>
      <c r="D795" s="2" t="s">
        <v>145</v>
      </c>
      <c r="E795" s="2"/>
      <c r="F795" s="2"/>
      <c r="G795" s="2"/>
      <c r="H795" s="2"/>
      <c r="I795" s="14">
        <v>0</v>
      </c>
      <c r="J795" s="15" t="s">
        <v>13</v>
      </c>
      <c r="K795" s="3"/>
    </row>
    <row r="796" spans="2:11" ht="15.75" x14ac:dyDescent="0.25">
      <c r="B796" s="2"/>
      <c r="C796" s="13" t="s">
        <v>15</v>
      </c>
      <c r="D796" s="2" t="s">
        <v>372</v>
      </c>
      <c r="E796" s="2"/>
      <c r="F796" s="2"/>
      <c r="G796" s="2"/>
      <c r="H796" s="2"/>
      <c r="I796" s="14">
        <v>0</v>
      </c>
      <c r="J796" s="15" t="s">
        <v>13</v>
      </c>
      <c r="K796" s="3"/>
    </row>
    <row r="797" spans="2:11" ht="15.75" x14ac:dyDescent="0.25">
      <c r="B797" s="2"/>
      <c r="C797" s="13" t="s">
        <v>17</v>
      </c>
      <c r="D797" s="2" t="s">
        <v>144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 x14ac:dyDescent="0.25">
      <c r="B798" s="2"/>
      <c r="C798" s="13" t="s">
        <v>18</v>
      </c>
      <c r="D798" s="2" t="s">
        <v>143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19</v>
      </c>
      <c r="D799" s="2" t="s">
        <v>142</v>
      </c>
      <c r="E799" s="2"/>
      <c r="F799" s="2"/>
      <c r="G799" s="2"/>
      <c r="H799" s="2"/>
      <c r="I799" s="14">
        <v>0</v>
      </c>
      <c r="J799" s="15" t="s">
        <v>13</v>
      </c>
      <c r="K799" s="3"/>
    </row>
    <row r="800" spans="2:11" ht="15.75" x14ac:dyDescent="0.25">
      <c r="B800" s="2"/>
      <c r="C800" s="13" t="s">
        <v>20</v>
      </c>
      <c r="D800" s="2" t="s">
        <v>21</v>
      </c>
      <c r="E800" s="2"/>
      <c r="F800" s="2"/>
      <c r="G800" s="14">
        <f>SUM(I794:I796)</f>
        <v>3125000</v>
      </c>
      <c r="H800" s="2" t="s">
        <v>22</v>
      </c>
      <c r="I800" s="11">
        <v>78125</v>
      </c>
      <c r="J800" s="15" t="s">
        <v>13</v>
      </c>
      <c r="K800" s="3"/>
    </row>
    <row r="801" spans="2:11" ht="15.75" x14ac:dyDescent="0.25">
      <c r="B801" s="2"/>
      <c r="C801" s="13" t="s">
        <v>23</v>
      </c>
      <c r="D801" s="2" t="s">
        <v>24</v>
      </c>
      <c r="E801" s="2"/>
      <c r="F801" s="2"/>
      <c r="G801" s="14"/>
      <c r="H801" s="2"/>
      <c r="I801" s="11">
        <v>126290</v>
      </c>
      <c r="J801" s="15" t="s">
        <v>13</v>
      </c>
    </row>
    <row r="802" spans="2:11" ht="15.75" x14ac:dyDescent="0.25">
      <c r="B802" s="2"/>
      <c r="C802" s="13" t="s">
        <v>25</v>
      </c>
      <c r="D802" s="2" t="s">
        <v>41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 x14ac:dyDescent="0.25">
      <c r="B803" s="2"/>
      <c r="C803" s="13" t="s">
        <v>26</v>
      </c>
      <c r="D803" s="2" t="s">
        <v>27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 x14ac:dyDescent="0.25">
      <c r="B804" s="2"/>
      <c r="C804" s="13" t="s">
        <v>28</v>
      </c>
      <c r="D804" s="2" t="s">
        <v>29</v>
      </c>
      <c r="E804" s="2"/>
      <c r="F804" s="2"/>
      <c r="G804" s="14"/>
      <c r="H804" s="2"/>
      <c r="I804" s="11">
        <v>0</v>
      </c>
      <c r="J804" s="15" t="s">
        <v>13</v>
      </c>
      <c r="K804" s="3"/>
    </row>
    <row r="805" spans="2:11" ht="15.75" x14ac:dyDescent="0.25">
      <c r="B805" s="2"/>
      <c r="C805" s="13" t="s">
        <v>30</v>
      </c>
      <c r="D805" s="2" t="s">
        <v>31</v>
      </c>
      <c r="E805" s="2"/>
      <c r="F805" s="2"/>
      <c r="G805" s="14"/>
      <c r="H805" s="2"/>
      <c r="I805" s="11">
        <v>0</v>
      </c>
      <c r="J805" s="15" t="s">
        <v>13</v>
      </c>
      <c r="K805" s="3"/>
    </row>
    <row r="806" spans="2:11" ht="15.75" x14ac:dyDescent="0.25">
      <c r="B806" s="2"/>
      <c r="C806" s="13" t="s">
        <v>32</v>
      </c>
      <c r="D806" s="2" t="s">
        <v>33</v>
      </c>
      <c r="E806" s="2"/>
      <c r="F806" s="2"/>
      <c r="G806" s="2"/>
      <c r="H806" s="2"/>
      <c r="I806" s="16">
        <f>SUM(I794:I805)</f>
        <v>3329415</v>
      </c>
      <c r="J806" s="15" t="s">
        <v>13</v>
      </c>
      <c r="K806" s="3"/>
    </row>
    <row r="807" spans="2:11" ht="15.75" x14ac:dyDescent="0.25">
      <c r="B807" s="2"/>
      <c r="C807" s="13" t="s">
        <v>34</v>
      </c>
      <c r="D807" s="2" t="s">
        <v>35</v>
      </c>
      <c r="E807" s="2"/>
      <c r="F807" s="2"/>
      <c r="G807" s="2"/>
      <c r="H807" s="2"/>
      <c r="I807" s="17">
        <f>+B791-I806</f>
        <v>10000000</v>
      </c>
      <c r="J807" s="15" t="s">
        <v>13</v>
      </c>
      <c r="K807" s="3"/>
    </row>
    <row r="808" spans="2:11" ht="15.75" x14ac:dyDescent="0.25">
      <c r="B808" s="2"/>
      <c r="C808" s="2"/>
      <c r="D808" s="2" t="s">
        <v>61</v>
      </c>
      <c r="E808" s="2"/>
      <c r="F808" s="2"/>
      <c r="G808" s="2"/>
      <c r="H808" s="2"/>
      <c r="I808" s="5"/>
      <c r="J808" s="3"/>
      <c r="K808" s="3"/>
    </row>
    <row r="809" spans="2:11" ht="15.75" x14ac:dyDescent="0.25">
      <c r="B809" s="2"/>
      <c r="C809" s="2"/>
      <c r="D809" s="2" t="s">
        <v>525</v>
      </c>
      <c r="E809" s="2"/>
      <c r="F809" s="2"/>
      <c r="G809" s="2"/>
      <c r="H809" s="2"/>
      <c r="I809" s="2"/>
      <c r="J809" s="3"/>
      <c r="K809" s="3"/>
    </row>
    <row r="810" spans="2:11" ht="15.75" x14ac:dyDescent="0.25">
      <c r="B810" s="2"/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 x14ac:dyDescent="0.25">
      <c r="B811" s="2" t="s">
        <v>36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 x14ac:dyDescent="0.25">
      <c r="B812" s="2" t="s">
        <v>37</v>
      </c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 x14ac:dyDescent="0.25">
      <c r="B813" s="2"/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 x14ac:dyDescent="0.25">
      <c r="B814" s="2"/>
      <c r="C814" s="2"/>
      <c r="D814" s="2"/>
      <c r="E814" s="2"/>
      <c r="F814" s="2"/>
      <c r="G814" s="2"/>
      <c r="H814" s="2"/>
      <c r="J814" s="3"/>
      <c r="K814" s="3"/>
    </row>
    <row r="815" spans="2:11" ht="15.75" x14ac:dyDescent="0.25">
      <c r="B815" s="2"/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2"/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 t="s">
        <v>504</v>
      </c>
      <c r="I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18" t="s">
        <v>38</v>
      </c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18">
        <v>6000</v>
      </c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18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25" t="s">
        <v>522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19" t="s">
        <v>39</v>
      </c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19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19"/>
      <c r="I828" s="2"/>
      <c r="J828" s="3"/>
      <c r="K828" s="3"/>
    </row>
    <row r="829" spans="2:11" ht="15.75" x14ac:dyDescent="0.25">
      <c r="B829" s="19"/>
      <c r="C829" s="2"/>
      <c r="D829" s="2"/>
      <c r="E829" s="2"/>
      <c r="F829" s="2"/>
      <c r="G829" s="2"/>
      <c r="H829" s="2"/>
      <c r="I829" s="2"/>
      <c r="J829" s="3"/>
      <c r="K829" s="3"/>
    </row>
    <row r="830" spans="2:11" ht="15.75" x14ac:dyDescent="0.25">
      <c r="B830" s="20" t="s">
        <v>40</v>
      </c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 x14ac:dyDescent="0.25">
      <c r="B831" s="2" t="s">
        <v>307</v>
      </c>
      <c r="C831" s="3"/>
      <c r="D831" s="3"/>
      <c r="E831" s="3"/>
      <c r="F831" s="3"/>
      <c r="G831" s="3"/>
      <c r="H831" s="3"/>
      <c r="I831" s="3"/>
      <c r="J831" s="3"/>
      <c r="K831" s="3"/>
    </row>
    <row r="833" spans="2:11" ht="19.5" x14ac:dyDescent="0.3">
      <c r="B833" s="60" t="s">
        <v>0</v>
      </c>
      <c r="C833" s="60"/>
      <c r="D833" s="60"/>
      <c r="E833" s="60"/>
      <c r="F833" s="60"/>
      <c r="G833" s="60"/>
      <c r="H833" s="60"/>
      <c r="I833" s="60"/>
      <c r="J833" s="3"/>
      <c r="K833" s="3"/>
    </row>
    <row r="834" spans="2:11" ht="15.75" x14ac:dyDescent="0.25">
      <c r="B834" s="12"/>
      <c r="C834" s="12"/>
      <c r="D834" s="12"/>
      <c r="E834" s="12"/>
      <c r="F834" s="12"/>
      <c r="G834" s="12"/>
      <c r="H834" s="12"/>
      <c r="I834" s="12"/>
      <c r="J834" s="3"/>
      <c r="K834" s="3"/>
    </row>
    <row r="835" spans="2:11" ht="15.75" x14ac:dyDescent="0.25">
      <c r="B835" s="2"/>
      <c r="C835" s="2"/>
      <c r="D835" s="2"/>
      <c r="E835" s="2"/>
      <c r="F835" s="2"/>
      <c r="G835" s="2"/>
      <c r="H835" s="2"/>
      <c r="I835" s="2"/>
      <c r="J835" s="3"/>
      <c r="K835" s="3"/>
    </row>
    <row r="836" spans="2:11" ht="15.75" x14ac:dyDescent="0.25">
      <c r="B836" s="2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 x14ac:dyDescent="0.25">
      <c r="B837" s="2" t="s">
        <v>1</v>
      </c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 x14ac:dyDescent="0.25">
      <c r="B838" s="2"/>
      <c r="C838" s="2"/>
      <c r="D838" s="2"/>
      <c r="E838" s="2"/>
      <c r="F838" s="2"/>
      <c r="G838" s="2"/>
      <c r="H838" s="2"/>
      <c r="I838" s="2"/>
      <c r="J838" s="3"/>
      <c r="K838" s="3"/>
    </row>
    <row r="839" spans="2:11" ht="15.75" x14ac:dyDescent="0.2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1" ht="15.75" x14ac:dyDescent="0.25">
      <c r="B840" s="2"/>
      <c r="C840" s="2" t="s">
        <v>2</v>
      </c>
      <c r="D840" s="2" t="s">
        <v>3</v>
      </c>
      <c r="E840" s="24" t="s">
        <v>526</v>
      </c>
      <c r="F840" s="29"/>
      <c r="G840" s="2"/>
      <c r="H840" s="2"/>
      <c r="I840" s="2"/>
      <c r="J840" s="3"/>
      <c r="K840" s="3"/>
    </row>
    <row r="841" spans="2:11" ht="15.75" x14ac:dyDescent="0.25">
      <c r="B841" s="2"/>
      <c r="C841" s="2" t="s">
        <v>4</v>
      </c>
      <c r="D841" s="2" t="s">
        <v>3</v>
      </c>
      <c r="E841" s="1" t="s">
        <v>527</v>
      </c>
      <c r="F841" s="5"/>
      <c r="G841" s="2"/>
      <c r="H841" s="2"/>
      <c r="I841" s="2"/>
      <c r="J841" s="3"/>
      <c r="K841" s="3"/>
    </row>
    <row r="842" spans="2:11" ht="15.75" x14ac:dyDescent="0.25">
      <c r="B842" s="2"/>
      <c r="C842" s="22" t="s">
        <v>42</v>
      </c>
      <c r="D842" s="22" t="s">
        <v>3</v>
      </c>
      <c r="E842" s="23" t="s">
        <v>528</v>
      </c>
      <c r="F842" s="21"/>
      <c r="G842" s="2"/>
      <c r="H842" s="2"/>
      <c r="I842" s="2"/>
      <c r="J842" s="3"/>
      <c r="K842" s="3"/>
    </row>
    <row r="843" spans="2:11" ht="15.75" x14ac:dyDescent="0.25">
      <c r="B843" s="2"/>
      <c r="C843" s="2"/>
      <c r="D843" s="2"/>
      <c r="E843" s="1"/>
      <c r="F843" s="2"/>
      <c r="G843" s="2"/>
      <c r="H843" s="2"/>
      <c r="I843" s="2"/>
      <c r="J843" s="3"/>
      <c r="K843" s="3"/>
    </row>
    <row r="844" spans="2:11" ht="15.75" x14ac:dyDescent="0.25">
      <c r="B844" s="6" t="s">
        <v>5</v>
      </c>
      <c r="C844" s="6"/>
      <c r="D844" s="6"/>
      <c r="E844" s="6"/>
      <c r="F844" s="6"/>
      <c r="G844" s="6"/>
      <c r="H844" s="6"/>
      <c r="I844" s="6"/>
      <c r="J844" s="3"/>
      <c r="K844" s="3"/>
    </row>
    <row r="845" spans="2:11" ht="15.75" x14ac:dyDescent="0.25">
      <c r="B845" s="7">
        <f>3000000</f>
        <v>3000000</v>
      </c>
      <c r="C845" s="2" t="s">
        <v>6</v>
      </c>
      <c r="D845" s="2"/>
      <c r="E845" s="2"/>
      <c r="F845" s="8">
        <f>(B845/H845)+(B845*1.2%)</f>
        <v>536000</v>
      </c>
      <c r="G845" s="4" t="s">
        <v>7</v>
      </c>
      <c r="H845" s="2">
        <v>6</v>
      </c>
      <c r="I845" s="2" t="s">
        <v>8</v>
      </c>
      <c r="J845" s="3"/>
      <c r="K845" s="3"/>
    </row>
    <row r="846" spans="2:11" ht="15.75" x14ac:dyDescent="0.25">
      <c r="B846" s="6" t="s">
        <v>9</v>
      </c>
      <c r="C846" s="6"/>
      <c r="D846" s="6"/>
      <c r="E846" s="6"/>
      <c r="F846" s="9"/>
      <c r="G846" s="6"/>
      <c r="H846" s="6"/>
      <c r="I846" s="6"/>
      <c r="J846" s="3"/>
      <c r="K846" s="3"/>
    </row>
    <row r="847" spans="2:11" ht="15.75" x14ac:dyDescent="0.25">
      <c r="B847" s="2"/>
      <c r="C847" s="2"/>
      <c r="D847" s="2"/>
      <c r="E847" s="2"/>
      <c r="F847" s="2"/>
      <c r="G847" s="2"/>
      <c r="H847" s="2"/>
      <c r="I847" s="2"/>
      <c r="J847" s="3"/>
      <c r="K847" s="10" t="s">
        <v>10</v>
      </c>
    </row>
    <row r="848" spans="2:11" ht="15.75" x14ac:dyDescent="0.25">
      <c r="B848" s="2"/>
      <c r="C848" s="13" t="s">
        <v>11</v>
      </c>
      <c r="D848" s="2" t="s">
        <v>12</v>
      </c>
      <c r="E848" s="2"/>
      <c r="F848" s="2"/>
      <c r="G848" s="2"/>
      <c r="H848" s="2"/>
      <c r="I848" s="14">
        <v>1500000</v>
      </c>
      <c r="J848" s="15" t="s">
        <v>13</v>
      </c>
      <c r="K848" s="3"/>
    </row>
    <row r="849" spans="2:11" ht="15.75" x14ac:dyDescent="0.25">
      <c r="B849" s="2"/>
      <c r="C849" s="13" t="s">
        <v>14</v>
      </c>
      <c r="D849" s="2" t="s">
        <v>145</v>
      </c>
      <c r="E849" s="2"/>
      <c r="F849" s="2"/>
      <c r="G849" s="2"/>
      <c r="H849" s="2"/>
      <c r="I849" s="14">
        <v>0</v>
      </c>
      <c r="J849" s="15" t="s">
        <v>13</v>
      </c>
      <c r="K849" s="3"/>
    </row>
    <row r="850" spans="2:11" ht="15.75" x14ac:dyDescent="0.25">
      <c r="B850" s="2"/>
      <c r="C850" s="13" t="s">
        <v>15</v>
      </c>
      <c r="D850" s="2" t="s">
        <v>372</v>
      </c>
      <c r="E850" s="2"/>
      <c r="F850" s="2"/>
      <c r="G850" s="2"/>
      <c r="H850" s="2"/>
      <c r="I850" s="14">
        <v>0</v>
      </c>
      <c r="J850" s="15" t="s">
        <v>13</v>
      </c>
      <c r="K850" s="3"/>
    </row>
    <row r="851" spans="2:11" ht="15.75" x14ac:dyDescent="0.25">
      <c r="B851" s="2"/>
      <c r="C851" s="13" t="s">
        <v>17</v>
      </c>
      <c r="D851" s="2" t="s">
        <v>144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 x14ac:dyDescent="0.25">
      <c r="B852" s="2"/>
      <c r="C852" s="13" t="s">
        <v>18</v>
      </c>
      <c r="D852" s="2" t="s">
        <v>143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 x14ac:dyDescent="0.25">
      <c r="B853" s="2"/>
      <c r="C853" s="13" t="s">
        <v>19</v>
      </c>
      <c r="D853" s="2" t="s">
        <v>142</v>
      </c>
      <c r="E853" s="2"/>
      <c r="F853" s="2"/>
      <c r="G853" s="2"/>
      <c r="H853" s="2"/>
      <c r="I853" s="14">
        <v>0</v>
      </c>
      <c r="J853" s="15" t="s">
        <v>13</v>
      </c>
      <c r="K853" s="3"/>
    </row>
    <row r="854" spans="2:11" ht="15.75" x14ac:dyDescent="0.25">
      <c r="B854" s="2"/>
      <c r="C854" s="13" t="s">
        <v>20</v>
      </c>
      <c r="D854" s="2" t="s">
        <v>21</v>
      </c>
      <c r="E854" s="2"/>
      <c r="F854" s="2"/>
      <c r="G854" s="14">
        <f>SUM(I848:I850)</f>
        <v>1500000</v>
      </c>
      <c r="H854" s="2" t="s">
        <v>22</v>
      </c>
      <c r="I854" s="11">
        <v>37500</v>
      </c>
      <c r="J854" s="15" t="s">
        <v>13</v>
      </c>
      <c r="K854" s="3"/>
    </row>
    <row r="855" spans="2:11" ht="15.75" x14ac:dyDescent="0.25">
      <c r="B855" s="2"/>
      <c r="C855" s="13" t="s">
        <v>23</v>
      </c>
      <c r="D855" s="2" t="s">
        <v>24</v>
      </c>
      <c r="E855" s="2"/>
      <c r="F855" s="2"/>
      <c r="G855" s="14"/>
      <c r="H855" s="2"/>
      <c r="I855" s="11">
        <v>21401</v>
      </c>
      <c r="J855" s="15" t="s">
        <v>13</v>
      </c>
    </row>
    <row r="856" spans="2:11" ht="15.75" x14ac:dyDescent="0.25">
      <c r="B856" s="2"/>
      <c r="C856" s="13" t="s">
        <v>25</v>
      </c>
      <c r="D856" s="2" t="s">
        <v>41</v>
      </c>
      <c r="E856" s="2"/>
      <c r="F856" s="2"/>
      <c r="G856" s="14"/>
      <c r="H856" s="2"/>
      <c r="I856" s="11">
        <v>0</v>
      </c>
      <c r="J856" s="15" t="s">
        <v>13</v>
      </c>
      <c r="K856" s="3"/>
    </row>
    <row r="857" spans="2:11" ht="15.75" x14ac:dyDescent="0.25">
      <c r="B857" s="2"/>
      <c r="C857" s="13" t="s">
        <v>26</v>
      </c>
      <c r="D857" s="2" t="s">
        <v>27</v>
      </c>
      <c r="E857" s="2"/>
      <c r="F857" s="2"/>
      <c r="G857" s="14"/>
      <c r="H857" s="2"/>
      <c r="I857" s="11">
        <v>0</v>
      </c>
      <c r="J857" s="15" t="s">
        <v>13</v>
      </c>
      <c r="K857" s="3"/>
    </row>
    <row r="858" spans="2:11" ht="15.75" x14ac:dyDescent="0.25">
      <c r="B858" s="2"/>
      <c r="C858" s="13" t="s">
        <v>28</v>
      </c>
      <c r="D858" s="2" t="s">
        <v>29</v>
      </c>
      <c r="E858" s="2"/>
      <c r="F858" s="2"/>
      <c r="G858" s="14"/>
      <c r="H858" s="2"/>
      <c r="I858" s="11">
        <v>0</v>
      </c>
      <c r="J858" s="15" t="s">
        <v>13</v>
      </c>
      <c r="K858" s="3"/>
    </row>
    <row r="859" spans="2:11" ht="15.75" x14ac:dyDescent="0.25">
      <c r="B859" s="2"/>
      <c r="C859" s="13" t="s">
        <v>30</v>
      </c>
      <c r="D859" s="2" t="s">
        <v>31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 x14ac:dyDescent="0.25">
      <c r="B860" s="2"/>
      <c r="C860" s="13" t="s">
        <v>32</v>
      </c>
      <c r="D860" s="2" t="s">
        <v>33</v>
      </c>
      <c r="E860" s="2"/>
      <c r="F860" s="2"/>
      <c r="G860" s="2"/>
      <c r="H860" s="2"/>
      <c r="I860" s="16">
        <f>SUM(I848:I859)</f>
        <v>1558901</v>
      </c>
      <c r="J860" s="15" t="s">
        <v>13</v>
      </c>
      <c r="K860" s="3"/>
    </row>
    <row r="861" spans="2:11" ht="15.75" x14ac:dyDescent="0.25">
      <c r="B861" s="2"/>
      <c r="C861" s="13" t="s">
        <v>34</v>
      </c>
      <c r="D861" s="2" t="s">
        <v>35</v>
      </c>
      <c r="E861" s="2"/>
      <c r="F861" s="2"/>
      <c r="G861" s="2"/>
      <c r="H861" s="2"/>
      <c r="I861" s="17">
        <f>+B845-I860</f>
        <v>1441099</v>
      </c>
      <c r="J861" s="15" t="s">
        <v>13</v>
      </c>
      <c r="K861" s="3"/>
    </row>
    <row r="862" spans="2:11" ht="15.75" x14ac:dyDescent="0.25">
      <c r="B862" s="2"/>
      <c r="C862" s="2"/>
      <c r="D862" s="2" t="s">
        <v>61</v>
      </c>
      <c r="E862" s="2"/>
      <c r="F862" s="2"/>
      <c r="G862" s="2"/>
      <c r="H862" s="2"/>
      <c r="I862" s="5"/>
      <c r="J862" s="3"/>
      <c r="K862" s="3"/>
    </row>
    <row r="863" spans="2:11" ht="15.75" x14ac:dyDescent="0.25">
      <c r="B863" s="2"/>
      <c r="C863" s="2"/>
      <c r="D863" s="2" t="s">
        <v>529</v>
      </c>
      <c r="E863" s="2"/>
      <c r="F863" s="2"/>
      <c r="G863" s="2"/>
      <c r="H863" s="2"/>
      <c r="I863" s="2"/>
      <c r="J863" s="3"/>
      <c r="K863" s="3"/>
    </row>
    <row r="864" spans="2:11" ht="15.75" x14ac:dyDescent="0.25">
      <c r="B864" s="2"/>
      <c r="C864" s="2"/>
      <c r="D864" s="2"/>
      <c r="E864" s="2"/>
      <c r="F864" s="2"/>
      <c r="G864" s="2"/>
      <c r="H864" s="2"/>
      <c r="I864" s="2"/>
      <c r="J864" s="3"/>
      <c r="K864" s="3"/>
    </row>
    <row r="865" spans="2:11" ht="15.75" x14ac:dyDescent="0.25">
      <c r="B865" s="2" t="s">
        <v>36</v>
      </c>
      <c r="C865" s="2"/>
      <c r="D865" s="2"/>
      <c r="E865" s="2"/>
      <c r="F865" s="2"/>
      <c r="G865" s="2"/>
      <c r="H865" s="2"/>
      <c r="I865" s="2"/>
      <c r="J865" s="3"/>
      <c r="K865" s="3"/>
    </row>
    <row r="866" spans="2:11" ht="15.75" x14ac:dyDescent="0.25">
      <c r="B866" s="2" t="s">
        <v>37</v>
      </c>
      <c r="C866" s="2"/>
      <c r="D866" s="2"/>
      <c r="E866" s="2"/>
      <c r="F866" s="2"/>
      <c r="G866" s="2"/>
      <c r="H866" s="2"/>
      <c r="I866" s="2"/>
      <c r="J866" s="3"/>
      <c r="K866" s="3"/>
    </row>
    <row r="867" spans="2:11" ht="15.75" x14ac:dyDescent="0.2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 x14ac:dyDescent="0.25">
      <c r="B868" s="2"/>
      <c r="C868" s="2"/>
      <c r="D868" s="2"/>
      <c r="E868" s="2"/>
      <c r="F868" s="2"/>
      <c r="G868" s="2"/>
      <c r="H868" s="2"/>
      <c r="J868" s="3"/>
      <c r="K868" s="3"/>
    </row>
    <row r="869" spans="2:11" ht="15.75" x14ac:dyDescent="0.25">
      <c r="B869" s="2"/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/>
      <c r="C871" s="2"/>
      <c r="D871" s="2"/>
      <c r="E871" s="2"/>
      <c r="F871" s="2"/>
      <c r="G871" s="2"/>
      <c r="H871" s="2" t="s">
        <v>530</v>
      </c>
      <c r="I871" s="2"/>
      <c r="J871" s="3"/>
      <c r="K871" s="3"/>
    </row>
    <row r="872" spans="2:11" ht="15.75" x14ac:dyDescent="0.25">
      <c r="B872" s="2"/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2"/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2"/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18" t="s">
        <v>38</v>
      </c>
      <c r="I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18">
        <v>6000</v>
      </c>
      <c r="I876" s="2"/>
      <c r="J876" s="3"/>
      <c r="K876" s="3"/>
    </row>
    <row r="877" spans="2:11" ht="15.75" x14ac:dyDescent="0.25">
      <c r="B877" s="2"/>
      <c r="C877" s="2"/>
      <c r="D877" s="2"/>
      <c r="E877" s="2"/>
      <c r="F877" s="2"/>
      <c r="G877" s="2"/>
      <c r="H877" s="18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5" t="s">
        <v>526</v>
      </c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19" t="s">
        <v>39</v>
      </c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19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19"/>
      <c r="I882" s="2"/>
      <c r="J882" s="3"/>
      <c r="K882" s="3"/>
    </row>
    <row r="883" spans="2:11" ht="15.75" x14ac:dyDescent="0.25">
      <c r="B883" s="19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 x14ac:dyDescent="0.25">
      <c r="B884" s="20" t="s">
        <v>40</v>
      </c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 x14ac:dyDescent="0.25">
      <c r="B885" s="2" t="s">
        <v>307</v>
      </c>
      <c r="C885" s="3"/>
      <c r="D885" s="3"/>
      <c r="E885" s="3"/>
      <c r="F885" s="3"/>
      <c r="G885" s="3"/>
      <c r="H885" s="3"/>
      <c r="I885" s="3"/>
      <c r="J885" s="3"/>
      <c r="K885" s="3"/>
    </row>
    <row r="887" spans="2:11" ht="19.5" x14ac:dyDescent="0.3">
      <c r="B887" s="60" t="s">
        <v>0</v>
      </c>
      <c r="C887" s="60"/>
      <c r="D887" s="60"/>
      <c r="E887" s="60"/>
      <c r="F887" s="60"/>
      <c r="G887" s="60"/>
      <c r="H887" s="60"/>
      <c r="I887" s="60"/>
      <c r="J887" s="3"/>
      <c r="K887" s="3"/>
    </row>
    <row r="888" spans="2:11" ht="15.75" x14ac:dyDescent="0.25">
      <c r="B888" s="12"/>
      <c r="C888" s="12"/>
      <c r="D888" s="12"/>
      <c r="E888" s="12"/>
      <c r="F888" s="12"/>
      <c r="G888" s="12"/>
      <c r="H888" s="12"/>
      <c r="I888" s="1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2"/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" t="s">
        <v>1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 x14ac:dyDescent="0.25">
      <c r="B892" s="2"/>
      <c r="C892" s="2"/>
      <c r="D892" s="2"/>
      <c r="E892" s="2"/>
      <c r="F892" s="2"/>
      <c r="G892" s="2"/>
      <c r="H892" s="2"/>
      <c r="I892" s="2"/>
      <c r="J892" s="3"/>
      <c r="K892" s="3"/>
    </row>
    <row r="893" spans="2:11" ht="15.75" x14ac:dyDescent="0.25">
      <c r="B893" s="2"/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 x14ac:dyDescent="0.25">
      <c r="B894" s="2"/>
      <c r="C894" s="2" t="s">
        <v>2</v>
      </c>
      <c r="D894" s="2" t="s">
        <v>3</v>
      </c>
      <c r="E894" s="24" t="s">
        <v>531</v>
      </c>
      <c r="F894" s="29"/>
      <c r="G894" s="2"/>
      <c r="H894" s="2"/>
      <c r="I894" s="2"/>
      <c r="J894" s="3"/>
      <c r="K894" s="3"/>
    </row>
    <row r="895" spans="2:11" ht="15.75" x14ac:dyDescent="0.25">
      <c r="B895" s="2"/>
      <c r="C895" s="2" t="s">
        <v>4</v>
      </c>
      <c r="D895" s="2" t="s">
        <v>3</v>
      </c>
      <c r="E895" s="1" t="s">
        <v>532</v>
      </c>
      <c r="F895" s="5"/>
      <c r="G895" s="2"/>
      <c r="H895" s="2"/>
      <c r="I895" s="2"/>
      <c r="J895" s="3"/>
      <c r="K895" s="3"/>
    </row>
    <row r="896" spans="2:11" ht="15.75" x14ac:dyDescent="0.25">
      <c r="B896" s="2"/>
      <c r="C896" s="22" t="s">
        <v>42</v>
      </c>
      <c r="D896" s="22" t="s">
        <v>3</v>
      </c>
      <c r="E896" s="23" t="s">
        <v>533</v>
      </c>
      <c r="F896" s="21"/>
      <c r="G896" s="2"/>
      <c r="H896" s="2"/>
      <c r="I896" s="2"/>
      <c r="J896" s="3"/>
      <c r="K896" s="3"/>
    </row>
    <row r="897" spans="2:11" ht="15.75" x14ac:dyDescent="0.25">
      <c r="B897" s="2"/>
      <c r="C897" s="2"/>
      <c r="D897" s="2"/>
      <c r="E897" s="1"/>
      <c r="F897" s="2"/>
      <c r="G897" s="2"/>
      <c r="H897" s="2"/>
      <c r="I897" s="2"/>
      <c r="J897" s="3"/>
      <c r="K897" s="3"/>
    </row>
    <row r="898" spans="2:11" ht="15.75" x14ac:dyDescent="0.25">
      <c r="B898" s="6" t="s">
        <v>5</v>
      </c>
      <c r="C898" s="6"/>
      <c r="D898" s="6"/>
      <c r="E898" s="6"/>
      <c r="F898" s="6"/>
      <c r="G898" s="6"/>
      <c r="H898" s="6"/>
      <c r="I898" s="6"/>
      <c r="J898" s="3"/>
      <c r="K898" s="3"/>
    </row>
    <row r="899" spans="2:11" ht="15.75" x14ac:dyDescent="0.25">
      <c r="B899" s="7">
        <f>I914+15000000</f>
        <v>20782115</v>
      </c>
      <c r="C899" s="2" t="s">
        <v>6</v>
      </c>
      <c r="D899" s="2"/>
      <c r="E899" s="2"/>
      <c r="F899" s="8">
        <f>(B899/H899)+(B899*1.2%)</f>
        <v>826666.35222222225</v>
      </c>
      <c r="G899" s="4" t="s">
        <v>7</v>
      </c>
      <c r="H899" s="2">
        <v>36</v>
      </c>
      <c r="I899" s="2" t="s">
        <v>8</v>
      </c>
      <c r="J899" s="3"/>
      <c r="K899" s="3"/>
    </row>
    <row r="900" spans="2:11" ht="15.75" x14ac:dyDescent="0.25">
      <c r="B900" s="6" t="s">
        <v>9</v>
      </c>
      <c r="C900" s="6"/>
      <c r="D900" s="6"/>
      <c r="E900" s="6"/>
      <c r="F900" s="9"/>
      <c r="G900" s="6"/>
      <c r="H900" s="6"/>
      <c r="I900" s="6"/>
      <c r="J900" s="3"/>
      <c r="K900" s="3"/>
    </row>
    <row r="901" spans="2:11" ht="15.75" x14ac:dyDescent="0.25">
      <c r="B901" s="2"/>
      <c r="C901" s="2"/>
      <c r="D901" s="2"/>
      <c r="E901" s="2"/>
      <c r="F901" s="2"/>
      <c r="G901" s="2"/>
      <c r="H901" s="2"/>
      <c r="I901" s="2"/>
      <c r="J901" s="3"/>
      <c r="K901" s="10" t="s">
        <v>10</v>
      </c>
    </row>
    <row r="902" spans="2:11" ht="15.75" x14ac:dyDescent="0.25">
      <c r="B902" s="2"/>
      <c r="C902" s="13" t="s">
        <v>11</v>
      </c>
      <c r="D902" s="2" t="s">
        <v>12</v>
      </c>
      <c r="E902" s="2"/>
      <c r="F902" s="2"/>
      <c r="G902" s="2"/>
      <c r="H902" s="2"/>
      <c r="I902" s="14">
        <v>5552000</v>
      </c>
      <c r="J902" s="15" t="s">
        <v>13</v>
      </c>
      <c r="K902" s="3"/>
    </row>
    <row r="903" spans="2:11" ht="15.75" x14ac:dyDescent="0.25">
      <c r="B903" s="2"/>
      <c r="C903" s="13" t="s">
        <v>14</v>
      </c>
      <c r="D903" s="2" t="s">
        <v>145</v>
      </c>
      <c r="E903" s="2"/>
      <c r="F903" s="2"/>
      <c r="G903" s="2"/>
      <c r="H903" s="2"/>
      <c r="I903" s="14">
        <v>0</v>
      </c>
      <c r="J903" s="15" t="s">
        <v>13</v>
      </c>
      <c r="K903" s="3"/>
    </row>
    <row r="904" spans="2:11" ht="15.75" x14ac:dyDescent="0.25">
      <c r="B904" s="2"/>
      <c r="C904" s="13" t="s">
        <v>15</v>
      </c>
      <c r="D904" s="2" t="s">
        <v>372</v>
      </c>
      <c r="E904" s="2"/>
      <c r="F904" s="2"/>
      <c r="G904" s="2"/>
      <c r="H904" s="2"/>
      <c r="I904" s="14">
        <v>0</v>
      </c>
      <c r="J904" s="15" t="s">
        <v>13</v>
      </c>
      <c r="K904" s="3"/>
    </row>
    <row r="905" spans="2:11" ht="15.75" x14ac:dyDescent="0.25">
      <c r="B905" s="2"/>
      <c r="C905" s="13" t="s">
        <v>17</v>
      </c>
      <c r="D905" s="2" t="s">
        <v>144</v>
      </c>
      <c r="E905" s="2"/>
      <c r="F905" s="2"/>
      <c r="G905" s="2"/>
      <c r="H905" s="2"/>
      <c r="I905" s="14">
        <v>0</v>
      </c>
      <c r="J905" s="15" t="s">
        <v>13</v>
      </c>
      <c r="K905" s="3"/>
    </row>
    <row r="906" spans="2:11" ht="15.75" x14ac:dyDescent="0.25">
      <c r="B906" s="2"/>
      <c r="C906" s="13" t="s">
        <v>18</v>
      </c>
      <c r="D906" s="2" t="s">
        <v>143</v>
      </c>
      <c r="E906" s="2"/>
      <c r="F906" s="2"/>
      <c r="G906" s="2"/>
      <c r="H906" s="2"/>
      <c r="I906" s="14">
        <v>0</v>
      </c>
      <c r="J906" s="15" t="s">
        <v>13</v>
      </c>
      <c r="K906" s="3"/>
    </row>
    <row r="907" spans="2:11" ht="15.75" x14ac:dyDescent="0.25">
      <c r="B907" s="2"/>
      <c r="C907" s="13" t="s">
        <v>19</v>
      </c>
      <c r="D907" s="2" t="s">
        <v>142</v>
      </c>
      <c r="E907" s="2"/>
      <c r="F907" s="2"/>
      <c r="G907" s="2"/>
      <c r="H907" s="2"/>
      <c r="I907" s="14">
        <v>0</v>
      </c>
      <c r="J907" s="15" t="s">
        <v>13</v>
      </c>
      <c r="K907" s="3"/>
    </row>
    <row r="908" spans="2:11" ht="15.75" x14ac:dyDescent="0.25">
      <c r="B908" s="2"/>
      <c r="C908" s="13" t="s">
        <v>20</v>
      </c>
      <c r="D908" s="2" t="s">
        <v>21</v>
      </c>
      <c r="E908" s="2"/>
      <c r="F908" s="2"/>
      <c r="G908" s="14">
        <f>SUM(I902:I904)</f>
        <v>5552000</v>
      </c>
      <c r="H908" s="2" t="s">
        <v>22</v>
      </c>
      <c r="I908" s="11">
        <v>138800</v>
      </c>
      <c r="J908" s="15" t="s">
        <v>13</v>
      </c>
      <c r="K908" s="3"/>
    </row>
    <row r="909" spans="2:11" ht="15.75" x14ac:dyDescent="0.25">
      <c r="B909" s="2"/>
      <c r="C909" s="13" t="s">
        <v>23</v>
      </c>
      <c r="D909" s="2" t="s">
        <v>24</v>
      </c>
      <c r="E909" s="2"/>
      <c r="F909" s="2"/>
      <c r="G909" s="14"/>
      <c r="H909" s="2"/>
      <c r="I909" s="11">
        <v>88065</v>
      </c>
      <c r="J909" s="15" t="s">
        <v>13</v>
      </c>
    </row>
    <row r="910" spans="2:11" ht="15.75" x14ac:dyDescent="0.25">
      <c r="B910" s="2"/>
      <c r="C910" s="13" t="s">
        <v>25</v>
      </c>
      <c r="D910" s="2" t="s">
        <v>41</v>
      </c>
      <c r="E910" s="2"/>
      <c r="F910" s="2"/>
      <c r="G910" s="14"/>
      <c r="H910" s="2"/>
      <c r="I910" s="11">
        <v>0</v>
      </c>
      <c r="J910" s="15" t="s">
        <v>13</v>
      </c>
      <c r="K910" s="3"/>
    </row>
    <row r="911" spans="2:11" ht="15.75" x14ac:dyDescent="0.25">
      <c r="B911" s="2"/>
      <c r="C911" s="13" t="s">
        <v>26</v>
      </c>
      <c r="D911" s="2" t="s">
        <v>27</v>
      </c>
      <c r="E911" s="2"/>
      <c r="F911" s="2"/>
      <c r="G911" s="14"/>
      <c r="H911" s="2"/>
      <c r="I911" s="11">
        <v>0</v>
      </c>
      <c r="J911" s="15" t="s">
        <v>13</v>
      </c>
      <c r="K911" s="3"/>
    </row>
    <row r="912" spans="2:11" ht="15.75" x14ac:dyDescent="0.25">
      <c r="B912" s="2"/>
      <c r="C912" s="13" t="s">
        <v>28</v>
      </c>
      <c r="D912" s="2" t="s">
        <v>29</v>
      </c>
      <c r="E912" s="2"/>
      <c r="F912" s="2"/>
      <c r="G912" s="14"/>
      <c r="H912" s="2"/>
      <c r="I912" s="11">
        <v>3250</v>
      </c>
      <c r="J912" s="15" t="s">
        <v>13</v>
      </c>
      <c r="K912" s="3"/>
    </row>
    <row r="913" spans="2:11" ht="15.75" x14ac:dyDescent="0.25">
      <c r="B913" s="2"/>
      <c r="C913" s="13" t="s">
        <v>30</v>
      </c>
      <c r="D913" s="2" t="s">
        <v>31</v>
      </c>
      <c r="E913" s="2"/>
      <c r="F913" s="2"/>
      <c r="G913" s="14"/>
      <c r="H913" s="2"/>
      <c r="I913" s="11">
        <v>0</v>
      </c>
      <c r="J913" s="15" t="s">
        <v>13</v>
      </c>
      <c r="K913" s="3"/>
    </row>
    <row r="914" spans="2:11" ht="15.75" x14ac:dyDescent="0.25">
      <c r="B914" s="2"/>
      <c r="C914" s="13" t="s">
        <v>32</v>
      </c>
      <c r="D914" s="2" t="s">
        <v>33</v>
      </c>
      <c r="E914" s="2"/>
      <c r="F914" s="2"/>
      <c r="G914" s="2"/>
      <c r="H914" s="2"/>
      <c r="I914" s="16">
        <f>SUM(I902:I913)</f>
        <v>5782115</v>
      </c>
      <c r="J914" s="15" t="s">
        <v>13</v>
      </c>
      <c r="K914" s="3"/>
    </row>
    <row r="915" spans="2:11" ht="15.75" x14ac:dyDescent="0.25">
      <c r="B915" s="2"/>
      <c r="C915" s="13" t="s">
        <v>34</v>
      </c>
      <c r="D915" s="2" t="s">
        <v>35</v>
      </c>
      <c r="E915" s="2"/>
      <c r="F915" s="2"/>
      <c r="G915" s="2"/>
      <c r="H915" s="2"/>
      <c r="I915" s="17">
        <f>+B899-I914</f>
        <v>15000000</v>
      </c>
      <c r="J915" s="15" t="s">
        <v>13</v>
      </c>
      <c r="K915" s="3"/>
    </row>
    <row r="916" spans="2:11" ht="15.75" x14ac:dyDescent="0.25">
      <c r="B916" s="2"/>
      <c r="C916" s="2"/>
      <c r="D916" s="2" t="s">
        <v>61</v>
      </c>
      <c r="E916" s="2"/>
      <c r="F916" s="2"/>
      <c r="G916" s="2"/>
      <c r="H916" s="2"/>
      <c r="I916" s="5"/>
      <c r="J916" s="3"/>
      <c r="K916" s="3"/>
    </row>
    <row r="917" spans="2:11" ht="15.75" x14ac:dyDescent="0.25">
      <c r="B917" s="2"/>
      <c r="C917" s="2"/>
      <c r="D917" s="2" t="s">
        <v>534</v>
      </c>
      <c r="E917" s="2"/>
      <c r="F917" s="2"/>
      <c r="G917" s="2"/>
      <c r="H917" s="2"/>
      <c r="I917" s="2"/>
      <c r="J917" s="3"/>
      <c r="K917" s="3"/>
    </row>
    <row r="918" spans="2:11" ht="15.75" x14ac:dyDescent="0.25">
      <c r="B918" s="2"/>
      <c r="C918" s="2"/>
      <c r="D918" s="2"/>
      <c r="E918" s="2"/>
      <c r="F918" s="2"/>
      <c r="G918" s="2"/>
      <c r="H918" s="2"/>
      <c r="I918" s="2"/>
      <c r="J918" s="3"/>
      <c r="K918" s="3"/>
    </row>
    <row r="919" spans="2:11" ht="15.75" x14ac:dyDescent="0.25">
      <c r="B919" s="2" t="s">
        <v>36</v>
      </c>
      <c r="C919" s="2"/>
      <c r="D919" s="2"/>
      <c r="E919" s="2"/>
      <c r="F919" s="2"/>
      <c r="G919" s="2"/>
      <c r="H919" s="2"/>
      <c r="I919" s="2"/>
      <c r="J919" s="3"/>
      <c r="K919" s="3"/>
    </row>
    <row r="920" spans="2:11" ht="15.75" x14ac:dyDescent="0.25">
      <c r="B920" s="2" t="s">
        <v>37</v>
      </c>
      <c r="C920" s="2"/>
      <c r="D920" s="2"/>
      <c r="E920" s="2"/>
      <c r="F920" s="2"/>
      <c r="G920" s="2"/>
      <c r="H920" s="2"/>
      <c r="I920" s="2"/>
      <c r="J920" s="3"/>
      <c r="K920" s="3"/>
    </row>
    <row r="921" spans="2:11" ht="15.75" x14ac:dyDescent="0.25">
      <c r="B921" s="2"/>
      <c r="C921" s="2"/>
      <c r="D921" s="2"/>
      <c r="E921" s="2"/>
      <c r="F921" s="2"/>
      <c r="G921" s="2"/>
      <c r="H921" s="2"/>
      <c r="I921" s="2"/>
      <c r="J921" s="3"/>
      <c r="K921" s="3"/>
    </row>
    <row r="922" spans="2:11" ht="15.75" x14ac:dyDescent="0.25">
      <c r="B922" s="2"/>
      <c r="C922" s="2"/>
      <c r="D922" s="2"/>
      <c r="E922" s="2"/>
      <c r="F922" s="2"/>
      <c r="G922" s="2"/>
      <c r="H922" s="2"/>
      <c r="J922" s="3"/>
      <c r="K922" s="3"/>
    </row>
    <row r="923" spans="2:11" ht="15.75" x14ac:dyDescent="0.25">
      <c r="B923" s="2"/>
      <c r="C923" s="2"/>
      <c r="D923" s="2"/>
      <c r="E923" s="2"/>
      <c r="F923" s="2"/>
      <c r="G923" s="2"/>
      <c r="H923" s="2"/>
      <c r="I923" s="2"/>
      <c r="J923" s="3"/>
      <c r="K923" s="3"/>
    </row>
    <row r="924" spans="2:11" ht="15.75" x14ac:dyDescent="0.25">
      <c r="B924" s="2"/>
      <c r="C924" s="2"/>
      <c r="D924" s="2"/>
      <c r="E924" s="2"/>
      <c r="F924" s="2"/>
      <c r="G924" s="2"/>
      <c r="H924" s="2"/>
      <c r="I924" s="2"/>
      <c r="J924" s="3"/>
      <c r="K924" s="3"/>
    </row>
    <row r="925" spans="2:11" ht="15.75" x14ac:dyDescent="0.25">
      <c r="B925" s="2"/>
      <c r="C925" s="2"/>
      <c r="D925" s="2"/>
      <c r="E925" s="2"/>
      <c r="F925" s="2"/>
      <c r="G925" s="2"/>
      <c r="H925" s="2" t="s">
        <v>530</v>
      </c>
      <c r="I925" s="2"/>
      <c r="J925" s="3"/>
      <c r="K925" s="3"/>
    </row>
    <row r="926" spans="2:11" ht="15.75" x14ac:dyDescent="0.25">
      <c r="B926" s="2"/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/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18" t="s">
        <v>38</v>
      </c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18">
        <v>6000</v>
      </c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18"/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5" t="s">
        <v>531</v>
      </c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19" t="s">
        <v>39</v>
      </c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19"/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19"/>
      <c r="I936" s="2"/>
      <c r="J936" s="3"/>
      <c r="K936" s="3"/>
    </row>
    <row r="937" spans="2:11" ht="15.75" x14ac:dyDescent="0.25">
      <c r="B937" s="19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 x14ac:dyDescent="0.25">
      <c r="B938" s="20" t="s">
        <v>40</v>
      </c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 t="s">
        <v>307</v>
      </c>
      <c r="C939" s="3"/>
      <c r="D939" s="3"/>
      <c r="E939" s="3"/>
      <c r="F939" s="3"/>
      <c r="G939" s="3"/>
      <c r="H939" s="3"/>
      <c r="I939" s="3"/>
      <c r="J939" s="3"/>
      <c r="K939" s="3"/>
    </row>
  </sheetData>
  <mergeCells count="17">
    <mergeCell ref="B497:I497"/>
    <mergeCell ref="B551:I551"/>
    <mergeCell ref="B887:I887"/>
    <mergeCell ref="B833:I833"/>
    <mergeCell ref="B779:I779"/>
    <mergeCell ref="B605:I605"/>
    <mergeCell ref="B663:I663"/>
    <mergeCell ref="B721:I721"/>
    <mergeCell ref="B1:I1"/>
    <mergeCell ref="B113:I113"/>
    <mergeCell ref="B165:I165"/>
    <mergeCell ref="B219:I219"/>
    <mergeCell ref="B439:I439"/>
    <mergeCell ref="B331:I331"/>
    <mergeCell ref="B385:I385"/>
    <mergeCell ref="B277:I277"/>
    <mergeCell ref="B55:I55"/>
  </mergeCells>
  <pageMargins left="0.70866141732283472" right="0.70866141732283472" top="0.74803149606299213" bottom="0.74803149606299213" header="0.31496062992125984" footer="0.31496062992125984"/>
  <pageSetup paperSize="9" scale="7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JAN'18</vt:lpstr>
      <vt:lpstr>FEB'118</vt:lpstr>
      <vt:lpstr>MAR'18</vt:lpstr>
      <vt:lpstr>'FEB''118'!Print_Area</vt:lpstr>
      <vt:lpstr>'JAN''18'!Print_Area</vt:lpstr>
      <vt:lpstr>'MAR''18'!Print_Area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Lenovo</cp:lastModifiedBy>
  <cp:lastPrinted>2018-03-13T03:32:39Z</cp:lastPrinted>
  <dcterms:created xsi:type="dcterms:W3CDTF">2015-01-13T07:43:22Z</dcterms:created>
  <dcterms:modified xsi:type="dcterms:W3CDTF">2018-03-14T02:11:40Z</dcterms:modified>
</cp:coreProperties>
</file>