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\Downloads\"/>
    </mc:Choice>
  </mc:AlternateContent>
  <xr:revisionPtr revIDLastSave="0" documentId="13_ncr:1_{4F2D768B-F6A5-4CF8-852A-FE6F84973EE9}" xr6:coauthVersionLast="47" xr6:coauthVersionMax="47" xr10:uidLastSave="{00000000-0000-0000-0000-000000000000}"/>
  <bookViews>
    <workbookView xWindow="-108" yWindow="-108" windowWidth="23256" windowHeight="12456" tabRatio="814" xr2:uid="{00000000-000D-0000-FFFF-FFFF00000000}"/>
  </bookViews>
  <sheets>
    <sheet name="Dados" sheetId="1" r:id="rId1"/>
    <sheet name="Estados" sheetId="23" state="hidden" r:id="rId2"/>
    <sheet name="Medidas 1" sheetId="6" state="hidden" r:id="rId3"/>
    <sheet name="Medidas 2" sheetId="15" state="hidden" r:id="rId4"/>
  </sheets>
  <calcPr calcId="181029" iterateDelta="1E-4"/>
</workbook>
</file>

<file path=xl/calcChain.xml><?xml version="1.0" encoding="utf-8"?>
<calcChain xmlns="http://schemas.openxmlformats.org/spreadsheetml/2006/main">
  <c r="U18" i="1" l="1"/>
  <c r="E15" i="6" l="1"/>
  <c r="E14" i="6"/>
  <c r="E13" i="6"/>
  <c r="B13" i="6"/>
  <c r="E12" i="6"/>
  <c r="B12" i="6"/>
  <c r="E11" i="6"/>
  <c r="B11" i="6"/>
  <c r="E10" i="6"/>
  <c r="E9" i="6"/>
  <c r="E8" i="6"/>
  <c r="H7" i="6"/>
  <c r="E7" i="6"/>
  <c r="H6" i="6"/>
  <c r="E6" i="6"/>
  <c r="B6" i="6" a="1"/>
  <c r="B8" i="6" s="1"/>
  <c r="H5" i="6"/>
  <c r="E5" i="6"/>
  <c r="B5" i="6"/>
  <c r="H4" i="6"/>
  <c r="E4" i="6"/>
  <c r="B4" i="6"/>
  <c r="H3" i="6"/>
  <c r="H2" i="6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" i="6" l="1"/>
  <c r="B7" i="6"/>
  <c r="B6" i="6"/>
  <c r="B9" i="6"/>
</calcChain>
</file>

<file path=xl/sharedStrings.xml><?xml version="1.0" encoding="utf-8"?>
<sst xmlns="http://schemas.openxmlformats.org/spreadsheetml/2006/main" count="907" uniqueCount="199">
  <si>
    <t>Sexo</t>
  </si>
  <si>
    <t>Idade</t>
  </si>
  <si>
    <t>Peso</t>
  </si>
  <si>
    <t>Altura</t>
  </si>
  <si>
    <t>IMC</t>
  </si>
  <si>
    <t>Cintura</t>
  </si>
  <si>
    <t>Cidade</t>
  </si>
  <si>
    <t>Estado</t>
  </si>
  <si>
    <t>Miopia</t>
  </si>
  <si>
    <t>Outros</t>
  </si>
  <si>
    <t>Qual</t>
  </si>
  <si>
    <t>Freq</t>
  </si>
  <si>
    <t>F</t>
  </si>
  <si>
    <t>Santa Rita do Sapucaí</t>
  </si>
  <si>
    <t>MG</t>
  </si>
  <si>
    <t>Sim</t>
  </si>
  <si>
    <t>Onívoro</t>
  </si>
  <si>
    <t>Nunca</t>
  </si>
  <si>
    <t>Raramente</t>
  </si>
  <si>
    <t>Musculação</t>
  </si>
  <si>
    <t>Pouso Alegre</t>
  </si>
  <si>
    <t>Pilates e Hidroginastica</t>
  </si>
  <si>
    <t>M</t>
  </si>
  <si>
    <t>Volta Redonda</t>
  </si>
  <si>
    <t>RJ</t>
  </si>
  <si>
    <t>Frequentemente</t>
  </si>
  <si>
    <t>Não</t>
  </si>
  <si>
    <t>Santo Antônio do Pinhal</t>
  </si>
  <si>
    <t>SP</t>
  </si>
  <si>
    <t>Jiu-Jitsu</t>
  </si>
  <si>
    <t>Vegetariano</t>
  </si>
  <si>
    <t>Futebol</t>
  </si>
  <si>
    <t>Itajubá</t>
  </si>
  <si>
    <t>Handbol e Vôlei</t>
  </si>
  <si>
    <t>Maria da Fé</t>
  </si>
  <si>
    <t>Extrema</t>
  </si>
  <si>
    <t>Sempre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</si>
  <si>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</si>
  <si>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</si>
  <si>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</si>
  <si>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</si>
  <si>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</si>
  <si>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</si>
  <si>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</si>
  <si>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</si>
  <si>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</si>
  <si>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Vôlei</t>
  </si>
  <si>
    <t>Varginha</t>
  </si>
  <si>
    <t>Circuito Funcional</t>
  </si>
  <si>
    <t>Campanha</t>
  </si>
  <si>
    <t>Musculação e Montain Bike</t>
  </si>
  <si>
    <t>Basquete</t>
  </si>
  <si>
    <t>Andradas</t>
  </si>
  <si>
    <t>Caminhada</t>
  </si>
  <si>
    <t>Jacuí</t>
  </si>
  <si>
    <t>Bicicleta</t>
  </si>
  <si>
    <t>São Lourenço</t>
  </si>
  <si>
    <t>Natação</t>
  </si>
  <si>
    <t>Musculação e Futebol</t>
  </si>
  <si>
    <t>DF</t>
  </si>
  <si>
    <t>Muay Thai</t>
  </si>
  <si>
    <t>Anápolis</t>
  </si>
  <si>
    <t>GO</t>
  </si>
  <si>
    <t>Ciclismo</t>
  </si>
  <si>
    <t>Elói Mendes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</si>
  <si>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</si>
  <si>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</si>
  <si>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</si>
  <si>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</si>
  <si>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</si>
  <si>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</si>
  <si>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</si>
  <si>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</si>
  <si>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</si>
  <si>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</si>
  <si>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</si>
  <si>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Sigla</t>
  </si>
  <si>
    <t>Acre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</si>
  <si>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</si>
  <si>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</si>
  <si>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</si>
  <si>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</si>
  <si>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</si>
  <si>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</si>
  <si>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</si>
  <si>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</si>
  <si>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</si>
  <si>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</si>
  <si>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</si>
  <si>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</si>
  <si>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</si>
  <si>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Maranhão</t>
  </si>
  <si>
    <t>MA</t>
  </si>
  <si>
    <t>Mato Grosso</t>
  </si>
  <si>
    <t>MT</t>
  </si>
  <si>
    <t>Mato Grosso do Sul</t>
  </si>
  <si>
    <t>MS</t>
  </si>
  <si>
    <t>Minas Gerais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</si>
  <si>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</si>
  <si>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</si>
  <si>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</si>
  <si>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</si>
  <si>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</si>
  <si>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</si>
  <si>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</si>
  <si>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</si>
  <si>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</si>
  <si>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</si>
  <si>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</si>
  <si>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</si>
  <si>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</si>
  <si>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</si>
  <si>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</si>
  <si>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</si>
  <si>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</si>
  <si>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</si>
  <si>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</si>
  <si>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</si>
  <si>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</si>
  <si>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Sergipe</t>
  </si>
  <si>
    <t>SE</t>
  </si>
  <si>
    <t>Tocantins</t>
  </si>
  <si>
    <t>TO</t>
  </si>
  <si>
    <t>Distrito Federal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</si>
  <si>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</si>
  <si>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</si>
  <si>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</si>
  <si>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</si>
  <si>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</si>
  <si>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</si>
  <si>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</si>
  <si>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</si>
  <si>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</si>
  <si>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</si>
  <si>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</si>
  <si>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</si>
  <si>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</si>
  <si>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</si>
  <si>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</si>
  <si>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</si>
  <si>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</si>
  <si>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</si>
  <si>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</si>
  <si>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</si>
  <si>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</si>
  <si>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</si>
  <si>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</si>
  <si>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</si>
  <si>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</si>
  <si>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</si>
  <si>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</si>
  <si>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</si>
  <si>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</si>
  <si>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</si>
  <si>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</si>
  <si>
    <t>Hipermetropia</t>
  </si>
  <si>
    <t>Astigmatismo</t>
  </si>
  <si>
    <t>A</t>
  </si>
  <si>
    <t>B</t>
  </si>
  <si>
    <t>AB</t>
  </si>
  <si>
    <t>O</t>
  </si>
  <si>
    <t>Tipo Sanguíneo</t>
  </si>
  <si>
    <t>Defeito da visão</t>
  </si>
  <si>
    <t>Tipo de alimentação</t>
  </si>
  <si>
    <t>Consumo de álcool</t>
  </si>
  <si>
    <t>Prática de esportes</t>
  </si>
  <si>
    <t>Responda utilizando as funções do Excel</t>
  </si>
  <si>
    <t>Respostas</t>
  </si>
  <si>
    <t xml:space="preserve">Some o peso de todos os homens que praticam esportes
</t>
  </si>
  <si>
    <t>Conte quantos homens praticam esportes</t>
  </si>
  <si>
    <t>Calcule a média da altura de todos os homens que praticam esportes</t>
  </si>
  <si>
    <t>Calcule a média do peso de todos os homens que praticam esportes</t>
  </si>
  <si>
    <t>Use a função MEDIASES e calcule o IMC médio dos homens que praticam esportes</t>
  </si>
  <si>
    <t xml:space="preserve">Use os resultados anteriores para calcular um IMC Médio dos homens que praticam esportes </t>
  </si>
  <si>
    <t xml:space="preserve">Some a altura de todas as mulheres com mais de 30 anos
</t>
  </si>
  <si>
    <t>Conte quantas mulheres tem mais de 30 anos</t>
  </si>
  <si>
    <t>Usando a resposta dos 2 itens anteriores, calcule a média da altura das mulheres de 30 anos</t>
  </si>
  <si>
    <t>Usando a função MEDIASES calcule a média da altura das mulheres de 30 anos</t>
  </si>
  <si>
    <t>ID</t>
  </si>
  <si>
    <t>Qual a altura do indíviduo de ID 45?</t>
  </si>
  <si>
    <t>Qual o tipo de alimentação do indíviduo de ID 77?</t>
  </si>
  <si>
    <t>Qual o esporte praticado pelo indíviduo de ID 25?</t>
  </si>
  <si>
    <t>Qual o defeito na visão do indíviduo de ID 11?</t>
  </si>
  <si>
    <t>Qual a cidade do indíviduo de ID 28?</t>
  </si>
  <si>
    <t>Responda utilizando a função PROCV do Excel</t>
  </si>
  <si>
    <t>Qual o sexo do indíviduo de ID 37?</t>
  </si>
  <si>
    <t>Qual a idade do indíviduo de ID 62?</t>
  </si>
  <si>
    <t>Qual o peso do indíviduo de ID 2?</t>
  </si>
  <si>
    <t>Qual o IMC do indíviduo de ID 40?</t>
  </si>
  <si>
    <t>Responda utilizando as funções SE+PROCV do Excel</t>
  </si>
  <si>
    <t>Considerando que para ser alto é preciso altura maior que 1,85, o indíviduo de ID 38 é alto?(Retorne sim ou não)</t>
  </si>
  <si>
    <t>Sabendo que IMC acima de 25 é considerado acima do peso, o indivíduo de ID 18 está acima do peso?(Retorne sim ou não)</t>
  </si>
  <si>
    <t>O indivíduo de ID 42 mora em Santa Rita do Sapucaí?(Retorne sim ou não)</t>
  </si>
  <si>
    <t>O indivíduo de ID 61 possui miopia?(Retorne sim ou não)</t>
  </si>
  <si>
    <t>O indivíduo de ID 25 é do estado se São Paulo? (Retorne sim ou não)</t>
  </si>
  <si>
    <t>O indivíduo de ID 29 possui tipo sanguíneo AB?(Retorne sim ou não)</t>
  </si>
  <si>
    <t>O indíviduo de ID 35 possui alimentação do tipo Vegetariano? (Retorne sim ou não)</t>
  </si>
  <si>
    <t>O indíviduo de ID 53 consome alcool frequentemente?(Retorne sim ou não)</t>
  </si>
  <si>
    <t>O indíviduo de ID 70 pratica Musculação? (Retorne sim ou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</si>
</sst>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2" fontId="2" fillId="8" borderId="1" xfId="0" applyNumberFormat="1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164" fontId="0" fillId="7" borderId="1" xfId="0" applyNumberFormat="1" applyFill="1" applyBorder="1"/>
    <xf numFmtId="0" fontId="0" fillId="7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/>
    <xf numFmtId="0" fontId="1" fillId="9" borderId="4" xfId="0" applyFont="1" applyFill="1" applyBorder="1"/>
    <xf numFmtId="0" fontId="0" fillId="10" borderId="4" xfId="0" applyFill="1" applyBorder="1"/>
    <xf numFmtId="0" fontId="0" fillId="0" borderId="4" xfId="0" applyBorder="1"/>
    <xf numFmtId="0" fontId="1" fillId="11" borderId="1" xfId="0" applyFont="1" applyFill="1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colors>
    <mruColors>
      <color rgb="FFFF0066"/>
      <color rgb="FF00FF00"/>
      <color rgb="FF9BFF9B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Dados!$D$2:$D$86</c:f>
              <c:numCache>
                <c:formatCode>General</c:formatCode>
                <c:ptCount val="85"/>
                <c:pt idx="0">
                  <c:v>53</c:v>
                </c:pt>
                <c:pt idx="1">
                  <c:v>60</c:v>
                </c:pt>
                <c:pt idx="2">
                  <c:v>88</c:v>
                </c:pt>
                <c:pt idx="3">
                  <c:v>51</c:v>
                </c:pt>
                <c:pt idx="4">
                  <c:v>65</c:v>
                </c:pt>
                <c:pt idx="5">
                  <c:v>78</c:v>
                </c:pt>
                <c:pt idx="6">
                  <c:v>50</c:v>
                </c:pt>
                <c:pt idx="7">
                  <c:v>47</c:v>
                </c:pt>
                <c:pt idx="8">
                  <c:v>65</c:v>
                </c:pt>
                <c:pt idx="9">
                  <c:v>55</c:v>
                </c:pt>
                <c:pt idx="10">
                  <c:v>92</c:v>
                </c:pt>
                <c:pt idx="11">
                  <c:v>70</c:v>
                </c:pt>
                <c:pt idx="12">
                  <c:v>72</c:v>
                </c:pt>
                <c:pt idx="13">
                  <c:v>61</c:v>
                </c:pt>
                <c:pt idx="14">
                  <c:v>92</c:v>
                </c:pt>
                <c:pt idx="15">
                  <c:v>62</c:v>
                </c:pt>
                <c:pt idx="16">
                  <c:v>78</c:v>
                </c:pt>
                <c:pt idx="17">
                  <c:v>68</c:v>
                </c:pt>
                <c:pt idx="18">
                  <c:v>45</c:v>
                </c:pt>
                <c:pt idx="19">
                  <c:v>70</c:v>
                </c:pt>
                <c:pt idx="20">
                  <c:v>45</c:v>
                </c:pt>
                <c:pt idx="21">
                  <c:v>56</c:v>
                </c:pt>
                <c:pt idx="22">
                  <c:v>90</c:v>
                </c:pt>
                <c:pt idx="23">
                  <c:v>75</c:v>
                </c:pt>
                <c:pt idx="24">
                  <c:v>75</c:v>
                </c:pt>
                <c:pt idx="25">
                  <c:v>80</c:v>
                </c:pt>
                <c:pt idx="26">
                  <c:v>89</c:v>
                </c:pt>
                <c:pt idx="27">
                  <c:v>75</c:v>
                </c:pt>
                <c:pt idx="28">
                  <c:v>90</c:v>
                </c:pt>
                <c:pt idx="29">
                  <c:v>60</c:v>
                </c:pt>
                <c:pt idx="30">
                  <c:v>60</c:v>
                </c:pt>
                <c:pt idx="31">
                  <c:v>70</c:v>
                </c:pt>
                <c:pt idx="32">
                  <c:v>58</c:v>
                </c:pt>
                <c:pt idx="33">
                  <c:v>63</c:v>
                </c:pt>
                <c:pt idx="34">
                  <c:v>76</c:v>
                </c:pt>
                <c:pt idx="35">
                  <c:v>70</c:v>
                </c:pt>
                <c:pt idx="36">
                  <c:v>51</c:v>
                </c:pt>
                <c:pt idx="37">
                  <c:v>77</c:v>
                </c:pt>
                <c:pt idx="38">
                  <c:v>67</c:v>
                </c:pt>
                <c:pt idx="39">
                  <c:v>58</c:v>
                </c:pt>
                <c:pt idx="40">
                  <c:v>93</c:v>
                </c:pt>
                <c:pt idx="41">
                  <c:v>80</c:v>
                </c:pt>
                <c:pt idx="42">
                  <c:v>81</c:v>
                </c:pt>
                <c:pt idx="43">
                  <c:v>90</c:v>
                </c:pt>
                <c:pt idx="44">
                  <c:v>71</c:v>
                </c:pt>
                <c:pt idx="45">
                  <c:v>80</c:v>
                </c:pt>
                <c:pt idx="46">
                  <c:v>52</c:v>
                </c:pt>
                <c:pt idx="47">
                  <c:v>70</c:v>
                </c:pt>
                <c:pt idx="48">
                  <c:v>56</c:v>
                </c:pt>
                <c:pt idx="49">
                  <c:v>81</c:v>
                </c:pt>
                <c:pt idx="50">
                  <c:v>68</c:v>
                </c:pt>
                <c:pt idx="51">
                  <c:v>78</c:v>
                </c:pt>
                <c:pt idx="52">
                  <c:v>54</c:v>
                </c:pt>
                <c:pt idx="53">
                  <c:v>54</c:v>
                </c:pt>
                <c:pt idx="54">
                  <c:v>75</c:v>
                </c:pt>
                <c:pt idx="55">
                  <c:v>58</c:v>
                </c:pt>
                <c:pt idx="56">
                  <c:v>56</c:v>
                </c:pt>
                <c:pt idx="57">
                  <c:v>84</c:v>
                </c:pt>
                <c:pt idx="58">
                  <c:v>50</c:v>
                </c:pt>
                <c:pt idx="59">
                  <c:v>80</c:v>
                </c:pt>
                <c:pt idx="60">
                  <c:v>83</c:v>
                </c:pt>
                <c:pt idx="61">
                  <c:v>75</c:v>
                </c:pt>
                <c:pt idx="62">
                  <c:v>75</c:v>
                </c:pt>
                <c:pt idx="63">
                  <c:v>54</c:v>
                </c:pt>
                <c:pt idx="64">
                  <c:v>68</c:v>
                </c:pt>
                <c:pt idx="65">
                  <c:v>75</c:v>
                </c:pt>
                <c:pt idx="66">
                  <c:v>42</c:v>
                </c:pt>
                <c:pt idx="67">
                  <c:v>92</c:v>
                </c:pt>
                <c:pt idx="68">
                  <c:v>50</c:v>
                </c:pt>
                <c:pt idx="69">
                  <c:v>60</c:v>
                </c:pt>
                <c:pt idx="70">
                  <c:v>46</c:v>
                </c:pt>
                <c:pt idx="71">
                  <c:v>96</c:v>
                </c:pt>
                <c:pt idx="72">
                  <c:v>67</c:v>
                </c:pt>
                <c:pt idx="73">
                  <c:v>70</c:v>
                </c:pt>
                <c:pt idx="74">
                  <c:v>45</c:v>
                </c:pt>
                <c:pt idx="75">
                  <c:v>88</c:v>
                </c:pt>
                <c:pt idx="76">
                  <c:v>78</c:v>
                </c:pt>
                <c:pt idx="77">
                  <c:v>53</c:v>
                </c:pt>
                <c:pt idx="78">
                  <c:v>69</c:v>
                </c:pt>
                <c:pt idx="79">
                  <c:v>69</c:v>
                </c:pt>
                <c:pt idx="80">
                  <c:v>92</c:v>
                </c:pt>
                <c:pt idx="81">
                  <c:v>65</c:v>
                </c:pt>
                <c:pt idx="82">
                  <c:v>55</c:v>
                </c:pt>
                <c:pt idx="83">
                  <c:v>90</c:v>
                </c:pt>
                <c:pt idx="84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361940" y="208280"/>
          <a:ext cx="3956050" cy="27432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1:O86" totalsRowShown="0">
  <autoFilter ref="B1:O86" xr:uid="{00000000-0009-0000-0100-000002000000}"/>
  <tableColumns count="14">
    <tableColumn id="1" xr3:uid="{00000000-0010-0000-0000-000001000000}" name="Sexo"/>
    <tableColumn id="2" xr3:uid="{00000000-0010-0000-0000-000002000000}" name="Idade"/>
    <tableColumn id="3" xr3:uid="{00000000-0010-0000-0000-000003000000}" name="Peso"/>
    <tableColumn id="4" xr3:uid="{00000000-0010-0000-0000-000004000000}" name="Altura" dataDxfId="1"/>
    <tableColumn id="23" xr3:uid="{00000000-0010-0000-0000-000017000000}" name="IMC" dataDxfId="0">
      <calculatedColumnFormula>Tabela2[[#This Row],[Peso]]/Tabela2[[#This Row],[Altura]]^2</calculatedColumnFormula>
    </tableColumn>
    <tableColumn id="6" xr3:uid="{00000000-0010-0000-0000-000006000000}" name="Cidade"/>
    <tableColumn id="7" xr3:uid="{00000000-0010-0000-0000-000007000000}" name="Estado"/>
    <tableColumn id="8" xr3:uid="{00000000-0010-0000-0000-000008000000}" name="Tipo Sanguíneo"/>
    <tableColumn id="9" xr3:uid="{00000000-0010-0000-0000-000009000000}" name="Defeito da visão"/>
    <tableColumn id="14" xr3:uid="{00000000-0010-0000-0000-00000E000000}" name="Tipo de alimentação"/>
    <tableColumn id="16" xr3:uid="{00000000-0010-0000-0000-000010000000}" name="Consumo de álcool"/>
    <tableColumn id="19" xr3:uid="{00000000-0010-0000-0000-000013000000}" name="Prática de esportes"/>
    <tableColumn id="20" xr3:uid="{00000000-0010-0000-0000-000014000000}" name="Qual"/>
    <tableColumn id="21" xr3:uid="{00000000-0010-0000-0000-0000150000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N1" zoomScale="85" zoomScaleNormal="85" workbookViewId="0">
      <pane ySplit="1" topLeftCell="A14" activePane="bottomLeft" state="frozen"/>
      <selection pane="bottomLeft" activeCell="P29" sqref="P29:T37"/>
    </sheetView>
  </sheetViews>
  <sheetFormatPr defaultRowHeight="14.4" x14ac:dyDescent="0.3"/>
  <cols>
    <col min="2" max="2" width="7.5546875" customWidth="1"/>
    <col min="3" max="3" width="7.6640625" customWidth="1"/>
    <col min="4" max="4" width="8" customWidth="1"/>
    <col min="6" max="6" width="8" style="14" customWidth="1"/>
    <col min="7" max="7" width="22.6640625" bestFit="1" customWidth="1"/>
    <col min="8" max="8" width="8.33203125" customWidth="1"/>
    <col min="9" max="9" width="11.44140625" bestFit="1" customWidth="1"/>
    <col min="10" max="10" width="14.109375" bestFit="1" customWidth="1"/>
    <col min="11" max="11" width="14.44140625" bestFit="1" customWidth="1"/>
    <col min="12" max="12" width="16.33203125" bestFit="1" customWidth="1"/>
    <col min="13" max="13" width="11" customWidth="1"/>
    <col min="14" max="14" width="25.5546875" bestFit="1" customWidth="1"/>
    <col min="16" max="16" width="22.33203125" customWidth="1"/>
    <col min="17" max="17" width="37.33203125" customWidth="1"/>
    <col min="18" max="18" width="19.44140625" customWidth="1"/>
    <col min="19" max="19" width="15.5546875" customWidth="1"/>
    <col min="20" max="20" width="26.6640625" customWidth="1"/>
    <col min="21" max="21" width="10.109375" bestFit="1" customWidth="1"/>
  </cols>
  <sheetData>
    <row r="1" spans="1:21" ht="28.8" x14ac:dyDescent="0.3">
      <c r="A1" s="16" t="s">
        <v>178</v>
      </c>
      <c r="B1" t="s">
        <v>0</v>
      </c>
      <c r="C1" t="s">
        <v>1</v>
      </c>
      <c r="D1" t="s">
        <v>2</v>
      </c>
      <c r="E1" t="s">
        <v>3</v>
      </c>
      <c r="F1" s="14" t="s">
        <v>4</v>
      </c>
      <c r="G1" t="s">
        <v>6</v>
      </c>
      <c r="H1" t="s">
        <v>7</v>
      </c>
      <c r="I1" s="13" t="s">
        <v>161</v>
      </c>
      <c r="J1" s="13" t="s">
        <v>162</v>
      </c>
      <c r="K1" s="13" t="s">
        <v>163</v>
      </c>
      <c r="L1" s="13" t="s">
        <v>164</v>
      </c>
      <c r="M1" s="13" t="s">
        <v>165</v>
      </c>
      <c r="N1" t="s">
        <v>10</v>
      </c>
      <c r="O1" t="s">
        <v>11</v>
      </c>
    </row>
    <row r="2" spans="1:21" x14ac:dyDescent="0.3">
      <c r="A2" s="17">
        <v>1</v>
      </c>
      <c r="B2" t="s">
        <v>12</v>
      </c>
      <c r="C2">
        <v>22</v>
      </c>
      <c r="D2">
        <v>53</v>
      </c>
      <c r="E2" s="1">
        <v>1.72</v>
      </c>
      <c r="F2" s="14">
        <f>Tabela2[[#This Row],[Peso]]/Tabela2[[#This Row],[Altura]]^2</f>
        <v>17.915089237425637</v>
      </c>
      <c r="G2" t="s">
        <v>13</v>
      </c>
      <c r="H2" t="s">
        <v>14</v>
      </c>
      <c r="I2" t="s">
        <v>160</v>
      </c>
      <c r="J2" t="s">
        <v>8</v>
      </c>
      <c r="K2" t="s">
        <v>16</v>
      </c>
      <c r="L2" t="s">
        <v>18</v>
      </c>
      <c r="M2" t="s">
        <v>15</v>
      </c>
      <c r="N2" t="s">
        <v>19</v>
      </c>
      <c r="O2">
        <v>2</v>
      </c>
    </row>
    <row r="3" spans="1:21" x14ac:dyDescent="0.3">
      <c r="A3" s="18">
        <v>2</v>
      </c>
      <c r="B3" t="s">
        <v>12</v>
      </c>
      <c r="C3">
        <v>58</v>
      </c>
      <c r="D3">
        <v>60</v>
      </c>
      <c r="E3" s="1">
        <v>1.58</v>
      </c>
      <c r="F3" s="14">
        <f>Tabela2[[#This Row],[Peso]]/Tabela2[[#This Row],[Altura]]^2</f>
        <v>24.034609838166958</v>
      </c>
      <c r="G3" t="s">
        <v>20</v>
      </c>
      <c r="H3" t="s">
        <v>14</v>
      </c>
      <c r="I3" t="s">
        <v>157</v>
      </c>
      <c r="J3" t="s">
        <v>8</v>
      </c>
      <c r="K3" t="s">
        <v>16</v>
      </c>
      <c r="L3" t="s">
        <v>18</v>
      </c>
      <c r="M3" t="s">
        <v>15</v>
      </c>
      <c r="N3" t="s">
        <v>21</v>
      </c>
      <c r="O3">
        <v>3</v>
      </c>
    </row>
    <row r="4" spans="1:21" x14ac:dyDescent="0.3">
      <c r="A4" s="17">
        <v>3</v>
      </c>
      <c r="B4" t="s">
        <v>22</v>
      </c>
      <c r="C4">
        <v>51</v>
      </c>
      <c r="D4">
        <v>88</v>
      </c>
      <c r="E4" s="1">
        <v>1.74</v>
      </c>
      <c r="F4" s="14">
        <f>Tabela2[[#This Row],[Peso]]/Tabela2[[#This Row],[Altura]]^2</f>
        <v>29.065926806711587</v>
      </c>
      <c r="G4" t="s">
        <v>23</v>
      </c>
      <c r="H4" t="s">
        <v>24</v>
      </c>
      <c r="I4" t="s">
        <v>157</v>
      </c>
      <c r="J4" t="s">
        <v>156</v>
      </c>
      <c r="K4" t="s">
        <v>16</v>
      </c>
      <c r="L4" t="s">
        <v>25</v>
      </c>
      <c r="M4" t="s">
        <v>26</v>
      </c>
      <c r="O4">
        <v>0</v>
      </c>
    </row>
    <row r="5" spans="1:21" x14ac:dyDescent="0.3">
      <c r="A5" s="18">
        <v>4</v>
      </c>
      <c r="B5" t="s">
        <v>12</v>
      </c>
      <c r="C5">
        <v>68</v>
      </c>
      <c r="D5">
        <v>51</v>
      </c>
      <c r="E5" s="1">
        <v>1.53</v>
      </c>
      <c r="F5" s="14">
        <f>Tabela2[[#This Row],[Peso]]/Tabela2[[#This Row],[Altura]]^2</f>
        <v>21.786492374727668</v>
      </c>
      <c r="G5" t="s">
        <v>13</v>
      </c>
      <c r="H5" t="s">
        <v>14</v>
      </c>
      <c r="I5" t="s">
        <v>157</v>
      </c>
      <c r="J5" t="s">
        <v>8</v>
      </c>
      <c r="K5" t="s">
        <v>16</v>
      </c>
      <c r="L5" t="s">
        <v>18</v>
      </c>
      <c r="M5" t="s">
        <v>15</v>
      </c>
      <c r="N5" t="s">
        <v>19</v>
      </c>
      <c r="O5">
        <v>3</v>
      </c>
      <c r="P5" s="22" t="s">
        <v>166</v>
      </c>
      <c r="Q5" s="22"/>
      <c r="R5" s="22"/>
      <c r="S5" s="22"/>
      <c r="T5" s="22"/>
      <c r="U5" s="19" t="s">
        <v>167</v>
      </c>
    </row>
    <row r="6" spans="1:21" x14ac:dyDescent="0.3">
      <c r="A6" s="17">
        <v>5</v>
      </c>
      <c r="B6" t="s">
        <v>12</v>
      </c>
      <c r="C6">
        <v>52</v>
      </c>
      <c r="D6">
        <v>65</v>
      </c>
      <c r="E6" s="1">
        <v>1.5</v>
      </c>
      <c r="F6" s="14">
        <f>Tabela2[[#This Row],[Peso]]/Tabela2[[#This Row],[Altura]]^2</f>
        <v>28.888888888888889</v>
      </c>
      <c r="G6" t="s">
        <v>13</v>
      </c>
      <c r="H6" t="s">
        <v>14</v>
      </c>
      <c r="I6" t="s">
        <v>160</v>
      </c>
      <c r="J6" t="s">
        <v>26</v>
      </c>
      <c r="K6" t="s">
        <v>16</v>
      </c>
      <c r="L6" t="s">
        <v>17</v>
      </c>
      <c r="M6" t="s">
        <v>26</v>
      </c>
      <c r="O6">
        <v>0</v>
      </c>
      <c r="P6" s="23" t="s">
        <v>168</v>
      </c>
      <c r="Q6" s="24"/>
      <c r="R6" s="24"/>
      <c r="S6" s="24"/>
      <c r="T6" s="24"/>
      <c r="U6" s="15"/>
    </row>
    <row r="7" spans="1:21" x14ac:dyDescent="0.3">
      <c r="A7" s="18">
        <v>6</v>
      </c>
      <c r="B7" t="s">
        <v>22</v>
      </c>
      <c r="C7">
        <v>25</v>
      </c>
      <c r="D7">
        <v>78</v>
      </c>
      <c r="E7" s="1">
        <v>1.8</v>
      </c>
      <c r="F7" s="14">
        <f>Tabela2[[#This Row],[Peso]]/Tabela2[[#This Row],[Altura]]^2</f>
        <v>24.074074074074073</v>
      </c>
      <c r="G7" t="s">
        <v>27</v>
      </c>
      <c r="H7" t="s">
        <v>28</v>
      </c>
      <c r="I7" t="s">
        <v>160</v>
      </c>
      <c r="J7" t="s">
        <v>26</v>
      </c>
      <c r="K7" t="s">
        <v>16</v>
      </c>
      <c r="L7" t="s">
        <v>18</v>
      </c>
      <c r="M7" t="s">
        <v>15</v>
      </c>
      <c r="N7" t="s">
        <v>29</v>
      </c>
      <c r="O7">
        <v>2</v>
      </c>
      <c r="P7" s="23" t="s">
        <v>169</v>
      </c>
      <c r="Q7" s="24"/>
      <c r="R7" s="24"/>
      <c r="S7" s="24"/>
      <c r="T7" s="24"/>
      <c r="U7" s="15"/>
    </row>
    <row r="8" spans="1:21" x14ac:dyDescent="0.3">
      <c r="A8" s="17">
        <v>7</v>
      </c>
      <c r="B8" t="s">
        <v>12</v>
      </c>
      <c r="C8">
        <v>34</v>
      </c>
      <c r="D8">
        <v>50</v>
      </c>
      <c r="E8" s="1">
        <v>1.56</v>
      </c>
      <c r="F8" s="14">
        <f>Tabela2[[#This Row],[Peso]]/Tabela2[[#This Row],[Altura]]^2</f>
        <v>20.5456936226167</v>
      </c>
      <c r="G8" t="s">
        <v>13</v>
      </c>
      <c r="H8" t="s">
        <v>14</v>
      </c>
      <c r="I8" t="s">
        <v>158</v>
      </c>
      <c r="J8" t="s">
        <v>8</v>
      </c>
      <c r="K8" t="s">
        <v>30</v>
      </c>
      <c r="L8" t="s">
        <v>18</v>
      </c>
      <c r="M8" t="s">
        <v>26</v>
      </c>
      <c r="O8">
        <v>0</v>
      </c>
      <c r="P8" s="23" t="s">
        <v>170</v>
      </c>
      <c r="Q8" s="24"/>
      <c r="R8" s="24"/>
      <c r="S8" s="24"/>
      <c r="T8" s="24"/>
      <c r="U8" s="15"/>
    </row>
    <row r="9" spans="1:21" x14ac:dyDescent="0.3">
      <c r="A9" s="18">
        <v>8</v>
      </c>
      <c r="B9" t="s">
        <v>12</v>
      </c>
      <c r="C9">
        <v>20</v>
      </c>
      <c r="D9">
        <v>47</v>
      </c>
      <c r="E9" s="1">
        <v>1.56</v>
      </c>
      <c r="F9" s="14">
        <f>Tabela2[[#This Row],[Peso]]/Tabela2[[#This Row],[Altura]]^2</f>
        <v>19.312952005259696</v>
      </c>
      <c r="G9" t="s">
        <v>20</v>
      </c>
      <c r="H9" t="s">
        <v>14</v>
      </c>
      <c r="I9" t="s">
        <v>160</v>
      </c>
      <c r="J9" t="s">
        <v>8</v>
      </c>
      <c r="K9" t="s">
        <v>16</v>
      </c>
      <c r="L9" t="s">
        <v>17</v>
      </c>
      <c r="M9" t="s">
        <v>26</v>
      </c>
      <c r="O9">
        <v>0</v>
      </c>
      <c r="P9" s="23" t="s">
        <v>171</v>
      </c>
      <c r="Q9" s="24"/>
      <c r="R9" s="24"/>
      <c r="S9" s="24"/>
      <c r="T9" s="24"/>
      <c r="U9" s="15"/>
    </row>
    <row r="10" spans="1:21" x14ac:dyDescent="0.3">
      <c r="A10" s="17">
        <v>9</v>
      </c>
      <c r="B10" t="s">
        <v>12</v>
      </c>
      <c r="C10">
        <v>25</v>
      </c>
      <c r="D10">
        <v>65</v>
      </c>
      <c r="E10" s="1">
        <v>1.63</v>
      </c>
      <c r="F10" s="14">
        <f>Tabela2[[#This Row],[Peso]]/Tabela2[[#This Row],[Altura]]^2</f>
        <v>24.464601603372351</v>
      </c>
      <c r="G10" t="s">
        <v>20</v>
      </c>
      <c r="H10" t="s">
        <v>14</v>
      </c>
      <c r="I10" t="s">
        <v>157</v>
      </c>
      <c r="J10" t="s">
        <v>8</v>
      </c>
      <c r="K10" t="s">
        <v>16</v>
      </c>
      <c r="L10" t="s">
        <v>17</v>
      </c>
      <c r="M10" t="s">
        <v>15</v>
      </c>
      <c r="N10" t="s">
        <v>31</v>
      </c>
      <c r="O10">
        <v>2</v>
      </c>
      <c r="P10" s="21" t="s">
        <v>173</v>
      </c>
      <c r="Q10" s="21"/>
      <c r="R10" s="21"/>
      <c r="S10" s="21"/>
      <c r="T10" s="21"/>
      <c r="U10" s="15"/>
    </row>
    <row r="11" spans="1:21" x14ac:dyDescent="0.3">
      <c r="A11" s="18">
        <v>10</v>
      </c>
      <c r="B11" t="s">
        <v>12</v>
      </c>
      <c r="C11">
        <v>21</v>
      </c>
      <c r="D11">
        <v>55</v>
      </c>
      <c r="E11" s="1">
        <v>1.65</v>
      </c>
      <c r="F11" s="14">
        <f>Tabela2[[#This Row],[Peso]]/Tabela2[[#This Row],[Altura]]^2</f>
        <v>20.202020202020204</v>
      </c>
      <c r="G11" t="s">
        <v>32</v>
      </c>
      <c r="H11" t="s">
        <v>14</v>
      </c>
      <c r="I11" t="s">
        <v>160</v>
      </c>
      <c r="J11" t="s">
        <v>8</v>
      </c>
      <c r="K11" t="s">
        <v>16</v>
      </c>
      <c r="L11" t="s">
        <v>25</v>
      </c>
      <c r="M11" t="s">
        <v>15</v>
      </c>
      <c r="N11" t="s">
        <v>33</v>
      </c>
      <c r="O11">
        <v>2</v>
      </c>
      <c r="P11" s="25" t="s">
        <v>172</v>
      </c>
      <c r="Q11" s="26"/>
      <c r="R11" s="26"/>
      <c r="S11" s="26"/>
      <c r="T11" s="27"/>
      <c r="U11" s="15"/>
    </row>
    <row r="12" spans="1:21" ht="15" customHeight="1" x14ac:dyDescent="0.3">
      <c r="A12" s="17">
        <v>11</v>
      </c>
      <c r="B12" t="s">
        <v>12</v>
      </c>
      <c r="C12">
        <v>41</v>
      </c>
      <c r="D12">
        <v>92</v>
      </c>
      <c r="E12" s="1">
        <v>1.7</v>
      </c>
      <c r="F12" s="14">
        <f>Tabela2[[#This Row],[Peso]]/Tabela2[[#This Row],[Altura]]^2</f>
        <v>31.833910034602081</v>
      </c>
      <c r="G12" t="s">
        <v>32</v>
      </c>
      <c r="H12" t="s">
        <v>14</v>
      </c>
      <c r="I12" t="s">
        <v>160</v>
      </c>
      <c r="J12" t="s">
        <v>155</v>
      </c>
      <c r="K12" t="s">
        <v>16</v>
      </c>
      <c r="L12" t="s">
        <v>17</v>
      </c>
      <c r="M12" t="s">
        <v>26</v>
      </c>
      <c r="O12">
        <v>0</v>
      </c>
      <c r="P12" s="25" t="s">
        <v>174</v>
      </c>
      <c r="Q12" s="26"/>
      <c r="R12" s="26"/>
      <c r="S12" s="26"/>
      <c r="T12" s="27"/>
      <c r="U12" s="15"/>
    </row>
    <row r="13" spans="1:21" x14ac:dyDescent="0.3">
      <c r="A13" s="18">
        <v>12</v>
      </c>
      <c r="B13" t="s">
        <v>22</v>
      </c>
      <c r="C13">
        <v>70</v>
      </c>
      <c r="D13">
        <v>70</v>
      </c>
      <c r="E13" s="1">
        <v>1.69</v>
      </c>
      <c r="F13" s="14">
        <f>Tabela2[[#This Row],[Peso]]/Tabela2[[#This Row],[Altura]]^2</f>
        <v>24.508945765204302</v>
      </c>
      <c r="G13" t="s">
        <v>34</v>
      </c>
      <c r="H13" t="s">
        <v>14</v>
      </c>
      <c r="I13" t="s">
        <v>160</v>
      </c>
      <c r="J13" t="s">
        <v>8</v>
      </c>
      <c r="K13" t="s">
        <v>16</v>
      </c>
      <c r="L13" t="s">
        <v>17</v>
      </c>
      <c r="M13" t="s">
        <v>26</v>
      </c>
      <c r="O13">
        <v>0</v>
      </c>
      <c r="P13" s="21" t="s">
        <v>175</v>
      </c>
      <c r="Q13" s="21"/>
      <c r="R13" s="21"/>
      <c r="S13" s="21"/>
      <c r="T13" s="21"/>
      <c r="U13" s="15"/>
    </row>
    <row r="14" spans="1:21" x14ac:dyDescent="0.3">
      <c r="A14" s="17">
        <v>13</v>
      </c>
      <c r="B14" t="s">
        <v>22</v>
      </c>
      <c r="C14">
        <v>45</v>
      </c>
      <c r="D14">
        <v>72</v>
      </c>
      <c r="E14" s="1">
        <v>1.7</v>
      </c>
      <c r="F14" s="14">
        <f>Tabela2[[#This Row],[Peso]]/Tabela2[[#This Row],[Altura]]^2</f>
        <v>24.913494809688583</v>
      </c>
      <c r="G14" t="s">
        <v>35</v>
      </c>
      <c r="H14" t="s">
        <v>14</v>
      </c>
      <c r="I14" t="s">
        <v>160</v>
      </c>
      <c r="J14" t="s">
        <v>8</v>
      </c>
      <c r="K14" t="s">
        <v>16</v>
      </c>
      <c r="L14" t="s">
        <v>18</v>
      </c>
      <c r="M14" t="s">
        <v>26</v>
      </c>
      <c r="O14">
        <v>0</v>
      </c>
      <c r="P14" s="21" t="s">
        <v>176</v>
      </c>
      <c r="Q14" s="21"/>
      <c r="R14" s="21"/>
      <c r="S14" s="21"/>
      <c r="T14" s="21"/>
      <c r="U14" s="15"/>
    </row>
    <row r="15" spans="1:21" x14ac:dyDescent="0.3">
      <c r="A15" s="18">
        <v>14</v>
      </c>
      <c r="B15" t="s">
        <v>22</v>
      </c>
      <c r="C15">
        <v>22</v>
      </c>
      <c r="D15">
        <v>61</v>
      </c>
      <c r="E15" s="1">
        <v>1.73</v>
      </c>
      <c r="F15" s="14">
        <f>Tabela2[[#This Row],[Peso]]/Tabela2[[#This Row],[Altura]]^2</f>
        <v>20.381569714992146</v>
      </c>
      <c r="G15" t="s">
        <v>13</v>
      </c>
      <c r="H15" t="s">
        <v>14</v>
      </c>
      <c r="I15" t="s">
        <v>157</v>
      </c>
      <c r="J15" t="s">
        <v>26</v>
      </c>
      <c r="K15" t="s">
        <v>16</v>
      </c>
      <c r="L15" t="s">
        <v>25</v>
      </c>
      <c r="M15" t="s">
        <v>26</v>
      </c>
      <c r="O15">
        <v>0</v>
      </c>
      <c r="P15" s="21" t="s">
        <v>177</v>
      </c>
      <c r="Q15" s="21"/>
      <c r="R15" s="21"/>
      <c r="S15" s="21"/>
      <c r="T15" s="21"/>
      <c r="U15" s="15"/>
    </row>
    <row r="16" spans="1:21" x14ac:dyDescent="0.3">
      <c r="A16" s="17">
        <v>15</v>
      </c>
      <c r="B16" t="s">
        <v>22</v>
      </c>
      <c r="C16">
        <v>25</v>
      </c>
      <c r="D16">
        <v>92</v>
      </c>
      <c r="E16" s="1">
        <v>1.78</v>
      </c>
      <c r="F16" s="14">
        <f>Tabela2[[#This Row],[Peso]]/Tabela2[[#This Row],[Altura]]^2</f>
        <v>29.036737785633125</v>
      </c>
      <c r="G16" t="s">
        <v>34</v>
      </c>
      <c r="H16" t="s">
        <v>14</v>
      </c>
      <c r="I16" t="s">
        <v>160</v>
      </c>
      <c r="J16" t="s">
        <v>26</v>
      </c>
      <c r="K16" t="s">
        <v>16</v>
      </c>
      <c r="L16" t="s">
        <v>36</v>
      </c>
      <c r="M16" t="s">
        <v>15</v>
      </c>
      <c r="N16" t="s">
        <v>31</v>
      </c>
      <c r="O16">
        <v>1</v>
      </c>
    </row>
    <row r="17" spans="1:21" x14ac:dyDescent="0.3">
      <c r="A17" s="18">
        <v>16</v>
      </c>
      <c r="B17" t="s">
        <v>12</v>
      </c>
      <c r="C17">
        <v>20</v>
      </c>
      <c r="D17">
        <v>62</v>
      </c>
      <c r="E17" s="1">
        <v>1.62</v>
      </c>
      <c r="F17" s="14">
        <f>Tabela2[[#This Row],[Peso]]/Tabela2[[#This Row],[Altura]]^2</f>
        <v>23.624447492760247</v>
      </c>
      <c r="G17" t="s">
        <v>13</v>
      </c>
      <c r="H17" t="s">
        <v>14</v>
      </c>
      <c r="I17" t="s">
        <v>160</v>
      </c>
      <c r="J17" t="s">
        <v>8</v>
      </c>
      <c r="K17" t="s">
        <v>16</v>
      </c>
      <c r="L17" t="s">
        <v>17</v>
      </c>
      <c r="M17" t="s">
        <v>15</v>
      </c>
      <c r="N17" t="s">
        <v>37</v>
      </c>
      <c r="O17">
        <v>2</v>
      </c>
      <c r="P17" s="22" t="s">
        <v>184</v>
      </c>
      <c r="Q17" s="22"/>
      <c r="R17" s="22"/>
      <c r="S17" s="22"/>
      <c r="T17" s="22"/>
      <c r="U17" s="19" t="s">
        <v>167</v>
      </c>
    </row>
    <row r="18" spans="1:21" x14ac:dyDescent="0.3">
      <c r="A18" s="17">
        <v>17</v>
      </c>
      <c r="B18" t="s">
        <v>12</v>
      </c>
      <c r="C18">
        <v>58</v>
      </c>
      <c r="D18">
        <v>78</v>
      </c>
      <c r="E18" s="1">
        <v>1.65</v>
      </c>
      <c r="F18" s="14">
        <f>Tabela2[[#This Row],[Peso]]/Tabela2[[#This Row],[Altura]]^2</f>
        <v>28.650137741046834</v>
      </c>
      <c r="G18" t="s">
        <v>13</v>
      </c>
      <c r="H18" t="s">
        <v>14</v>
      </c>
      <c r="I18" t="s">
        <v>160</v>
      </c>
      <c r="J18" t="s">
        <v>8</v>
      </c>
      <c r="K18" t="s">
        <v>16</v>
      </c>
      <c r="L18" t="s">
        <v>25</v>
      </c>
      <c r="M18" t="s">
        <v>26</v>
      </c>
      <c r="O18">
        <v>0</v>
      </c>
      <c r="P18" s="23" t="s">
        <v>179</v>
      </c>
      <c r="Q18" s="24"/>
      <c r="R18" s="24"/>
      <c r="S18" s="24"/>
      <c r="T18" s="24"/>
      <c r="U18" s="15">
        <f>VLOOKUP(45, A2:O86, 5, FALSE)</f>
        <v>1.61</v>
      </c>
    </row>
    <row r="19" spans="1:21" x14ac:dyDescent="0.3">
      <c r="A19" s="18">
        <v>18</v>
      </c>
      <c r="B19" t="s">
        <v>22</v>
      </c>
      <c r="C19">
        <v>24</v>
      </c>
      <c r="D19">
        <v>68</v>
      </c>
      <c r="E19" s="1">
        <v>1.72</v>
      </c>
      <c r="F19" s="14">
        <f>Tabela2[[#This Row],[Peso]]/Tabela2[[#This Row],[Altura]]^2</f>
        <v>22.985397512168742</v>
      </c>
      <c r="G19" t="s">
        <v>13</v>
      </c>
      <c r="H19" t="s">
        <v>14</v>
      </c>
      <c r="I19" t="s">
        <v>160</v>
      </c>
      <c r="J19" t="s">
        <v>26</v>
      </c>
      <c r="K19" t="s">
        <v>16</v>
      </c>
      <c r="L19" t="s">
        <v>18</v>
      </c>
      <c r="M19" t="s">
        <v>26</v>
      </c>
      <c r="O19">
        <v>0</v>
      </c>
      <c r="P19" s="23" t="s">
        <v>180</v>
      </c>
      <c r="Q19" s="24"/>
      <c r="R19" s="24"/>
      <c r="S19" s="24"/>
      <c r="T19" s="24"/>
      <c r="U19" s="15"/>
    </row>
    <row r="20" spans="1:21" x14ac:dyDescent="0.3">
      <c r="A20" s="17">
        <v>19</v>
      </c>
      <c r="B20" t="s">
        <v>12</v>
      </c>
      <c r="C20">
        <v>32</v>
      </c>
      <c r="D20">
        <v>45</v>
      </c>
      <c r="E20" s="1">
        <v>1.57</v>
      </c>
      <c r="F20" s="14">
        <f>Tabela2[[#This Row],[Peso]]/Tabela2[[#This Row],[Altura]]^2</f>
        <v>18.25631871475516</v>
      </c>
      <c r="G20" t="s">
        <v>13</v>
      </c>
      <c r="H20" t="s">
        <v>14</v>
      </c>
      <c r="I20" t="s">
        <v>160</v>
      </c>
      <c r="J20" t="s">
        <v>26</v>
      </c>
      <c r="K20" t="s">
        <v>16</v>
      </c>
      <c r="L20" s="20" t="s">
        <v>18</v>
      </c>
      <c r="M20" t="s">
        <v>26</v>
      </c>
      <c r="O20">
        <v>0</v>
      </c>
      <c r="P20" s="23" t="s">
        <v>181</v>
      </c>
      <c r="Q20" s="24"/>
      <c r="R20" s="24"/>
      <c r="S20" s="24"/>
      <c r="T20" s="24"/>
      <c r="U20" s="15"/>
    </row>
    <row r="21" spans="1:21" x14ac:dyDescent="0.3">
      <c r="A21" s="18">
        <v>20</v>
      </c>
      <c r="B21" t="s">
        <v>22</v>
      </c>
      <c r="C21">
        <v>40</v>
      </c>
      <c r="D21">
        <v>70</v>
      </c>
      <c r="E21" s="1">
        <v>1.7</v>
      </c>
      <c r="F21" s="14">
        <f>Tabela2[[#This Row],[Peso]]/Tabela2[[#This Row],[Altura]]^2</f>
        <v>24.221453287197235</v>
      </c>
      <c r="G21" t="s">
        <v>13</v>
      </c>
      <c r="H21" t="s">
        <v>14</v>
      </c>
      <c r="I21" t="s">
        <v>160</v>
      </c>
      <c r="J21" t="s">
        <v>26</v>
      </c>
      <c r="K21" t="s">
        <v>16</v>
      </c>
      <c r="L21" t="s">
        <v>17</v>
      </c>
      <c r="M21" t="s">
        <v>26</v>
      </c>
      <c r="O21">
        <v>0</v>
      </c>
      <c r="P21" s="23" t="s">
        <v>182</v>
      </c>
      <c r="Q21" s="24"/>
      <c r="R21" s="24"/>
      <c r="S21" s="24"/>
      <c r="T21" s="24"/>
      <c r="U21" s="15"/>
    </row>
    <row r="22" spans="1:21" x14ac:dyDescent="0.3">
      <c r="A22" s="17">
        <v>21</v>
      </c>
      <c r="B22" t="s">
        <v>12</v>
      </c>
      <c r="C22">
        <v>21</v>
      </c>
      <c r="D22">
        <v>45</v>
      </c>
      <c r="E22" s="1">
        <v>1.56</v>
      </c>
      <c r="F22" s="14">
        <f>Tabela2[[#This Row],[Peso]]/Tabela2[[#This Row],[Altura]]^2</f>
        <v>18.491124260355029</v>
      </c>
      <c r="G22" t="s">
        <v>13</v>
      </c>
      <c r="H22" t="s">
        <v>14</v>
      </c>
      <c r="I22" t="s">
        <v>160</v>
      </c>
      <c r="J22" t="s">
        <v>155</v>
      </c>
      <c r="K22" t="s">
        <v>30</v>
      </c>
      <c r="L22" t="s">
        <v>18</v>
      </c>
      <c r="M22" t="s">
        <v>15</v>
      </c>
      <c r="N22" t="s">
        <v>38</v>
      </c>
      <c r="O22">
        <v>3</v>
      </c>
      <c r="P22" s="21" t="s">
        <v>183</v>
      </c>
      <c r="Q22" s="21"/>
      <c r="R22" s="21"/>
      <c r="S22" s="21"/>
      <c r="T22" s="21"/>
      <c r="U22" s="15"/>
    </row>
    <row r="23" spans="1:21" x14ac:dyDescent="0.3">
      <c r="A23" s="18">
        <v>22</v>
      </c>
      <c r="B23" t="s">
        <v>12</v>
      </c>
      <c r="C23">
        <v>51</v>
      </c>
      <c r="D23">
        <v>56</v>
      </c>
      <c r="E23" s="1">
        <v>1.53</v>
      </c>
      <c r="F23" s="14">
        <f>Tabela2[[#This Row],[Peso]]/Tabela2[[#This Row],[Altura]]^2</f>
        <v>23.92242299970097</v>
      </c>
      <c r="G23" t="s">
        <v>13</v>
      </c>
      <c r="H23" t="s">
        <v>14</v>
      </c>
      <c r="I23" t="s">
        <v>160</v>
      </c>
      <c r="J23" t="s">
        <v>8</v>
      </c>
      <c r="K23" t="s">
        <v>16</v>
      </c>
      <c r="L23" t="s">
        <v>17</v>
      </c>
      <c r="M23" t="s">
        <v>26</v>
      </c>
      <c r="O23">
        <v>0</v>
      </c>
      <c r="P23" s="25" t="s">
        <v>185</v>
      </c>
      <c r="Q23" s="26"/>
      <c r="R23" s="26"/>
      <c r="S23" s="26"/>
      <c r="T23" s="27"/>
      <c r="U23" s="15"/>
    </row>
    <row r="24" spans="1:21" x14ac:dyDescent="0.3">
      <c r="A24" s="17">
        <v>23</v>
      </c>
      <c r="B24" t="s">
        <v>22</v>
      </c>
      <c r="C24">
        <v>22</v>
      </c>
      <c r="D24">
        <v>90</v>
      </c>
      <c r="E24" s="1">
        <v>1.9</v>
      </c>
      <c r="F24" s="14">
        <f>Tabela2[[#This Row],[Peso]]/Tabela2[[#This Row],[Altura]]^2</f>
        <v>24.930747922437675</v>
      </c>
      <c r="G24" t="s">
        <v>13</v>
      </c>
      <c r="H24" t="s">
        <v>14</v>
      </c>
      <c r="I24" t="s">
        <v>157</v>
      </c>
      <c r="J24" t="s">
        <v>26</v>
      </c>
      <c r="K24" t="s">
        <v>16</v>
      </c>
      <c r="L24" t="s">
        <v>18</v>
      </c>
      <c r="M24" t="s">
        <v>15</v>
      </c>
      <c r="N24" t="s">
        <v>39</v>
      </c>
      <c r="O24">
        <v>5</v>
      </c>
      <c r="P24" s="25" t="s">
        <v>186</v>
      </c>
      <c r="Q24" s="26"/>
      <c r="R24" s="26"/>
      <c r="S24" s="26"/>
      <c r="T24" s="27"/>
      <c r="U24" s="15"/>
    </row>
    <row r="25" spans="1:21" x14ac:dyDescent="0.3">
      <c r="A25" s="18">
        <v>24</v>
      </c>
      <c r="B25" t="s">
        <v>22</v>
      </c>
      <c r="C25">
        <v>68</v>
      </c>
      <c r="D25">
        <v>75</v>
      </c>
      <c r="E25" s="1">
        <v>1.75</v>
      </c>
      <c r="F25" s="14">
        <f>Tabela2[[#This Row],[Peso]]/Tabela2[[#This Row],[Altura]]^2</f>
        <v>24.489795918367346</v>
      </c>
      <c r="G25" t="s">
        <v>40</v>
      </c>
      <c r="H25" t="s">
        <v>14</v>
      </c>
      <c r="I25" t="s">
        <v>157</v>
      </c>
      <c r="J25" t="s">
        <v>26</v>
      </c>
      <c r="K25" t="s">
        <v>16</v>
      </c>
      <c r="L25" t="s">
        <v>18</v>
      </c>
      <c r="M25" t="s">
        <v>26</v>
      </c>
      <c r="O25">
        <v>0</v>
      </c>
      <c r="P25" s="21" t="s">
        <v>187</v>
      </c>
      <c r="Q25" s="21"/>
      <c r="R25" s="21"/>
      <c r="S25" s="21"/>
      <c r="T25" s="21"/>
      <c r="U25" s="15"/>
    </row>
    <row r="26" spans="1:21" x14ac:dyDescent="0.3">
      <c r="A26" s="17">
        <v>25</v>
      </c>
      <c r="B26" t="s">
        <v>12</v>
      </c>
      <c r="C26">
        <v>33</v>
      </c>
      <c r="D26">
        <v>75</v>
      </c>
      <c r="E26" s="1">
        <v>1.53</v>
      </c>
      <c r="F26" s="14">
        <f>Tabela2[[#This Row],[Peso]]/Tabela2[[#This Row],[Altura]]^2</f>
        <v>32.038959374599514</v>
      </c>
      <c r="G26" t="s">
        <v>41</v>
      </c>
      <c r="H26" t="s">
        <v>28</v>
      </c>
      <c r="I26" t="s">
        <v>157</v>
      </c>
      <c r="J26" t="s">
        <v>8</v>
      </c>
      <c r="K26" t="s">
        <v>16</v>
      </c>
      <c r="L26" t="s">
        <v>25</v>
      </c>
      <c r="M26" t="s">
        <v>15</v>
      </c>
      <c r="N26" t="s">
        <v>42</v>
      </c>
      <c r="O26">
        <v>3</v>
      </c>
      <c r="P26" s="21" t="s">
        <v>188</v>
      </c>
      <c r="Q26" s="21"/>
      <c r="R26" s="21"/>
      <c r="S26" s="21"/>
      <c r="T26" s="21"/>
      <c r="U26" s="15"/>
    </row>
    <row r="27" spans="1:21" x14ac:dyDescent="0.3">
      <c r="A27" s="18">
        <v>26</v>
      </c>
      <c r="B27" t="s">
        <v>12</v>
      </c>
      <c r="C27">
        <v>51</v>
      </c>
      <c r="D27">
        <v>80</v>
      </c>
      <c r="E27" s="1">
        <v>1.73</v>
      </c>
      <c r="F27" s="14">
        <f>Tabela2[[#This Row],[Peso]]/Tabela2[[#This Row],[Altura]]^2</f>
        <v>26.729927495071667</v>
      </c>
      <c r="G27" t="s">
        <v>43</v>
      </c>
      <c r="H27" t="s">
        <v>28</v>
      </c>
      <c r="I27" t="s">
        <v>160</v>
      </c>
      <c r="J27" t="s">
        <v>8</v>
      </c>
      <c r="K27" t="s">
        <v>16</v>
      </c>
      <c r="L27" t="s">
        <v>25</v>
      </c>
      <c r="M27" t="s">
        <v>26</v>
      </c>
      <c r="O27">
        <v>0</v>
      </c>
    </row>
    <row r="28" spans="1:21" x14ac:dyDescent="0.3">
      <c r="A28" s="17">
        <v>27</v>
      </c>
      <c r="B28" t="s">
        <v>22</v>
      </c>
      <c r="C28">
        <v>38</v>
      </c>
      <c r="D28">
        <v>89</v>
      </c>
      <c r="E28" s="1">
        <v>1.89</v>
      </c>
      <c r="F28" s="14">
        <f>Tabela2[[#This Row],[Peso]]/Tabela2[[#This Row],[Altura]]^2</f>
        <v>24.915315920606925</v>
      </c>
      <c r="G28" t="s">
        <v>44</v>
      </c>
      <c r="H28" t="s">
        <v>28</v>
      </c>
      <c r="I28" t="s">
        <v>160</v>
      </c>
      <c r="J28" t="s">
        <v>8</v>
      </c>
      <c r="K28" t="s">
        <v>16</v>
      </c>
      <c r="L28" t="s">
        <v>25</v>
      </c>
      <c r="M28" t="s">
        <v>15</v>
      </c>
      <c r="N28" t="s">
        <v>45</v>
      </c>
      <c r="O28">
        <v>2</v>
      </c>
      <c r="P28" s="22" t="s">
        <v>189</v>
      </c>
      <c r="Q28" s="22"/>
      <c r="R28" s="22"/>
      <c r="S28" s="22"/>
      <c r="T28" s="22"/>
      <c r="U28" s="19" t="s">
        <v>167</v>
      </c>
    </row>
    <row r="29" spans="1:21" ht="14.4" customHeight="1" x14ac:dyDescent="0.3">
      <c r="A29" s="18">
        <v>28</v>
      </c>
      <c r="B29" t="s">
        <v>22</v>
      </c>
      <c r="C29">
        <v>58</v>
      </c>
      <c r="D29">
        <v>75</v>
      </c>
      <c r="E29" s="1">
        <v>1.72</v>
      </c>
      <c r="F29" s="14">
        <f>Tabela2[[#This Row],[Peso]]/Tabela2[[#This Row],[Altura]]^2</f>
        <v>25.351541373715524</v>
      </c>
      <c r="G29" t="s">
        <v>13</v>
      </c>
      <c r="H29" t="s">
        <v>14</v>
      </c>
      <c r="I29" t="s">
        <v>160</v>
      </c>
      <c r="J29" t="s">
        <v>8</v>
      </c>
      <c r="K29" t="s">
        <v>16</v>
      </c>
      <c r="L29" t="s">
        <v>18</v>
      </c>
      <c r="M29" t="s">
        <v>15</v>
      </c>
      <c r="N29" t="s">
        <v>19</v>
      </c>
      <c r="O29">
        <v>4</v>
      </c>
      <c r="P29" s="23" t="s">
        <v>190</v>
      </c>
      <c r="Q29" s="24"/>
      <c r="R29" s="24"/>
      <c r="S29" s="24"/>
      <c r="T29" s="24"/>
      <c r="U29" s="15"/>
    </row>
    <row r="30" spans="1:21" ht="14.4" customHeight="1" x14ac:dyDescent="0.3">
      <c r="A30" s="17">
        <v>29</v>
      </c>
      <c r="B30" t="s">
        <v>22</v>
      </c>
      <c r="C30">
        <v>52</v>
      </c>
      <c r="D30">
        <v>90</v>
      </c>
      <c r="E30" s="1">
        <v>1.82</v>
      </c>
      <c r="F30" s="14">
        <f>Tabela2[[#This Row],[Peso]]/Tabela2[[#This Row],[Altura]]^2</f>
        <v>27.170631566235961</v>
      </c>
      <c r="G30" t="s">
        <v>32</v>
      </c>
      <c r="H30" t="s">
        <v>14</v>
      </c>
      <c r="I30" t="s">
        <v>159</v>
      </c>
      <c r="J30" t="s">
        <v>155</v>
      </c>
      <c r="K30" t="s">
        <v>16</v>
      </c>
      <c r="L30" t="s">
        <v>25</v>
      </c>
      <c r="M30" t="s">
        <v>26</v>
      </c>
      <c r="O30">
        <v>0</v>
      </c>
      <c r="P30" s="23" t="s">
        <v>191</v>
      </c>
      <c r="Q30" s="24"/>
      <c r="R30" s="24"/>
      <c r="S30" s="24"/>
      <c r="T30" s="24"/>
      <c r="U30" s="15"/>
    </row>
    <row r="31" spans="1:21" ht="14.4" customHeight="1" x14ac:dyDescent="0.3">
      <c r="A31" s="18">
        <v>30</v>
      </c>
      <c r="B31" t="s">
        <v>12</v>
      </c>
      <c r="C31">
        <v>72</v>
      </c>
      <c r="D31">
        <v>60</v>
      </c>
      <c r="E31" s="1">
        <v>1.63</v>
      </c>
      <c r="F31" s="14">
        <f>Tabela2[[#This Row],[Peso]]/Tabela2[[#This Row],[Altura]]^2</f>
        <v>22.582709172343712</v>
      </c>
      <c r="G31" t="s">
        <v>32</v>
      </c>
      <c r="H31" t="s">
        <v>14</v>
      </c>
      <c r="I31" t="s">
        <v>158</v>
      </c>
      <c r="J31" t="s">
        <v>26</v>
      </c>
      <c r="K31" t="s">
        <v>16</v>
      </c>
      <c r="L31" t="s">
        <v>18</v>
      </c>
      <c r="M31" t="s">
        <v>15</v>
      </c>
      <c r="N31" t="s">
        <v>46</v>
      </c>
      <c r="O31">
        <v>1</v>
      </c>
      <c r="P31" s="23" t="s">
        <v>192</v>
      </c>
      <c r="Q31" s="24"/>
      <c r="R31" s="24"/>
      <c r="S31" s="24"/>
      <c r="T31" s="24"/>
      <c r="U31" s="15"/>
    </row>
    <row r="32" spans="1:21" ht="14.4" customHeight="1" x14ac:dyDescent="0.3">
      <c r="A32" s="17">
        <v>31</v>
      </c>
      <c r="B32" t="s">
        <v>12</v>
      </c>
      <c r="C32">
        <v>45</v>
      </c>
      <c r="D32">
        <v>60</v>
      </c>
      <c r="E32" s="1">
        <v>1.6</v>
      </c>
      <c r="F32" s="14">
        <f>Tabela2[[#This Row],[Peso]]/Tabela2[[#This Row],[Altura]]^2</f>
        <v>23.437499999999996</v>
      </c>
      <c r="G32" t="s">
        <v>47</v>
      </c>
      <c r="H32" t="s">
        <v>14</v>
      </c>
      <c r="I32" t="s">
        <v>157</v>
      </c>
      <c r="J32" t="s">
        <v>8</v>
      </c>
      <c r="K32" t="s">
        <v>16</v>
      </c>
      <c r="L32" t="s">
        <v>17</v>
      </c>
      <c r="M32" t="s">
        <v>15</v>
      </c>
      <c r="N32" t="s">
        <v>19</v>
      </c>
      <c r="O32">
        <v>7</v>
      </c>
      <c r="P32" s="23" t="s">
        <v>193</v>
      </c>
      <c r="Q32" s="24"/>
      <c r="R32" s="24"/>
      <c r="S32" s="24"/>
      <c r="T32" s="24"/>
      <c r="U32" s="15"/>
    </row>
    <row r="33" spans="1:21" x14ac:dyDescent="0.3">
      <c r="A33" s="18">
        <v>32</v>
      </c>
      <c r="B33" t="s">
        <v>22</v>
      </c>
      <c r="C33">
        <v>18</v>
      </c>
      <c r="D33">
        <v>70</v>
      </c>
      <c r="E33" s="1">
        <v>1.72</v>
      </c>
      <c r="F33" s="14">
        <f>Tabela2[[#This Row],[Peso]]/Tabela2[[#This Row],[Altura]]^2</f>
        <v>23.661438615467823</v>
      </c>
      <c r="G33" t="s">
        <v>32</v>
      </c>
      <c r="H33" t="s">
        <v>14</v>
      </c>
      <c r="I33" t="s">
        <v>157</v>
      </c>
      <c r="J33" t="s">
        <v>155</v>
      </c>
      <c r="K33" t="s">
        <v>16</v>
      </c>
      <c r="L33" t="s">
        <v>25</v>
      </c>
      <c r="M33" t="s">
        <v>15</v>
      </c>
      <c r="N33" t="s">
        <v>31</v>
      </c>
      <c r="O33">
        <v>1</v>
      </c>
      <c r="P33" s="21" t="s">
        <v>194</v>
      </c>
      <c r="Q33" s="21"/>
      <c r="R33" s="21"/>
      <c r="S33" s="21"/>
      <c r="T33" s="21"/>
      <c r="U33" s="15"/>
    </row>
    <row r="34" spans="1:21" x14ac:dyDescent="0.3">
      <c r="A34" s="17">
        <v>33</v>
      </c>
      <c r="B34" t="s">
        <v>12</v>
      </c>
      <c r="C34">
        <v>22</v>
      </c>
      <c r="D34">
        <v>58</v>
      </c>
      <c r="E34" s="1">
        <v>1.66</v>
      </c>
      <c r="F34" s="14">
        <f>Tabela2[[#This Row],[Peso]]/Tabela2[[#This Row],[Altura]]^2</f>
        <v>21.048047612135289</v>
      </c>
      <c r="G34" t="s">
        <v>13</v>
      </c>
      <c r="H34" t="s">
        <v>14</v>
      </c>
      <c r="I34" t="s">
        <v>157</v>
      </c>
      <c r="J34" t="s">
        <v>8</v>
      </c>
      <c r="K34" t="s">
        <v>16</v>
      </c>
      <c r="L34" t="s">
        <v>25</v>
      </c>
      <c r="M34" t="s">
        <v>15</v>
      </c>
      <c r="N34" t="s">
        <v>45</v>
      </c>
      <c r="O34">
        <v>1</v>
      </c>
      <c r="P34" s="25" t="s">
        <v>195</v>
      </c>
      <c r="Q34" s="26"/>
      <c r="R34" s="26"/>
      <c r="S34" s="26"/>
      <c r="T34" s="27"/>
      <c r="U34" s="15"/>
    </row>
    <row r="35" spans="1:21" x14ac:dyDescent="0.3">
      <c r="A35" s="18">
        <v>34</v>
      </c>
      <c r="B35" t="s">
        <v>12</v>
      </c>
      <c r="C35">
        <v>67</v>
      </c>
      <c r="D35">
        <v>63</v>
      </c>
      <c r="E35" s="1">
        <v>1.53</v>
      </c>
      <c r="F35" s="14">
        <f>Tabela2[[#This Row],[Peso]]/Tabela2[[#This Row],[Altura]]^2</f>
        <v>26.91272587466359</v>
      </c>
      <c r="G35" t="s">
        <v>13</v>
      </c>
      <c r="H35" t="s">
        <v>14</v>
      </c>
      <c r="I35" t="s">
        <v>160</v>
      </c>
      <c r="J35" t="s">
        <v>26</v>
      </c>
      <c r="K35" t="s">
        <v>16</v>
      </c>
      <c r="L35" t="s">
        <v>18</v>
      </c>
      <c r="M35" t="s">
        <v>26</v>
      </c>
      <c r="O35">
        <v>0</v>
      </c>
      <c r="P35" s="25" t="s">
        <v>196</v>
      </c>
      <c r="Q35" s="26"/>
      <c r="R35" s="26"/>
      <c r="S35" s="26"/>
      <c r="T35" s="27"/>
      <c r="U35" s="15"/>
    </row>
    <row r="36" spans="1:21" x14ac:dyDescent="0.3">
      <c r="A36" s="17">
        <v>35</v>
      </c>
      <c r="B36" t="s">
        <v>22</v>
      </c>
      <c r="C36">
        <v>59</v>
      </c>
      <c r="D36">
        <v>76</v>
      </c>
      <c r="E36" s="1">
        <v>1.53</v>
      </c>
      <c r="F36" s="14">
        <f>Tabela2[[#This Row],[Peso]]/Tabela2[[#This Row],[Altura]]^2</f>
        <v>32.466145499594177</v>
      </c>
      <c r="G36" t="s">
        <v>13</v>
      </c>
      <c r="H36" t="s">
        <v>14</v>
      </c>
      <c r="I36" t="s">
        <v>160</v>
      </c>
      <c r="J36" t="s">
        <v>156</v>
      </c>
      <c r="K36" t="s">
        <v>16</v>
      </c>
      <c r="L36" t="s">
        <v>17</v>
      </c>
      <c r="M36" t="s">
        <v>15</v>
      </c>
      <c r="N36" t="s">
        <v>48</v>
      </c>
      <c r="O36">
        <v>3</v>
      </c>
      <c r="P36" s="21" t="s">
        <v>197</v>
      </c>
      <c r="Q36" s="21"/>
      <c r="R36" s="21"/>
      <c r="S36" s="21"/>
      <c r="T36" s="21"/>
      <c r="U36" s="15"/>
    </row>
    <row r="37" spans="1:21" x14ac:dyDescent="0.3">
      <c r="A37" s="18">
        <v>36</v>
      </c>
      <c r="B37" t="s">
        <v>22</v>
      </c>
      <c r="C37">
        <v>19</v>
      </c>
      <c r="D37">
        <v>70</v>
      </c>
      <c r="E37" s="1">
        <v>1.7</v>
      </c>
      <c r="F37" s="14">
        <f>Tabela2[[#This Row],[Peso]]/Tabela2[[#This Row],[Altura]]^2</f>
        <v>24.221453287197235</v>
      </c>
      <c r="G37" t="s">
        <v>49</v>
      </c>
      <c r="H37" t="s">
        <v>14</v>
      </c>
      <c r="I37" t="s">
        <v>157</v>
      </c>
      <c r="J37" t="s">
        <v>26</v>
      </c>
      <c r="K37" t="s">
        <v>16</v>
      </c>
      <c r="L37" t="s">
        <v>18</v>
      </c>
      <c r="M37" t="s">
        <v>15</v>
      </c>
      <c r="N37" t="s">
        <v>50</v>
      </c>
      <c r="O37">
        <v>7</v>
      </c>
      <c r="P37" s="21" t="s">
        <v>198</v>
      </c>
      <c r="Q37" s="21"/>
      <c r="R37" s="21"/>
      <c r="S37" s="21"/>
      <c r="T37" s="21"/>
      <c r="U37" s="15"/>
    </row>
    <row r="38" spans="1:21" x14ac:dyDescent="0.3">
      <c r="A38" s="17">
        <v>37</v>
      </c>
      <c r="B38" t="s">
        <v>12</v>
      </c>
      <c r="C38">
        <v>22</v>
      </c>
      <c r="D38">
        <v>51</v>
      </c>
      <c r="E38" s="1">
        <v>1.53</v>
      </c>
      <c r="F38" s="14">
        <f>Tabela2[[#This Row],[Peso]]/Tabela2[[#This Row],[Altura]]^2</f>
        <v>21.786492374727668</v>
      </c>
      <c r="G38" t="s">
        <v>13</v>
      </c>
      <c r="H38" t="s">
        <v>14</v>
      </c>
      <c r="I38" t="s">
        <v>160</v>
      </c>
      <c r="J38" t="s">
        <v>8</v>
      </c>
      <c r="K38" t="s">
        <v>16</v>
      </c>
      <c r="L38" t="s">
        <v>25</v>
      </c>
      <c r="M38" t="s">
        <v>15</v>
      </c>
      <c r="N38" t="s">
        <v>19</v>
      </c>
      <c r="O38">
        <v>5</v>
      </c>
    </row>
    <row r="39" spans="1:21" x14ac:dyDescent="0.3">
      <c r="A39" s="18">
        <v>38</v>
      </c>
      <c r="B39" t="s">
        <v>12</v>
      </c>
      <c r="C39">
        <v>44</v>
      </c>
      <c r="D39">
        <v>77</v>
      </c>
      <c r="E39" s="1">
        <v>1.64</v>
      </c>
      <c r="F39" s="14">
        <f>Tabela2[[#This Row],[Peso]]/Tabela2[[#This Row],[Altura]]^2</f>
        <v>28.628792385484836</v>
      </c>
      <c r="G39" t="s">
        <v>13</v>
      </c>
      <c r="H39" t="s">
        <v>14</v>
      </c>
      <c r="I39" t="s">
        <v>158</v>
      </c>
      <c r="J39" t="s">
        <v>8</v>
      </c>
      <c r="K39" t="s">
        <v>16</v>
      </c>
      <c r="L39" t="s">
        <v>25</v>
      </c>
      <c r="M39" t="s">
        <v>26</v>
      </c>
      <c r="O39">
        <v>0</v>
      </c>
    </row>
    <row r="40" spans="1:21" x14ac:dyDescent="0.3">
      <c r="A40" s="17">
        <v>39</v>
      </c>
      <c r="B40" t="s">
        <v>12</v>
      </c>
      <c r="C40">
        <v>20</v>
      </c>
      <c r="D40">
        <v>67</v>
      </c>
      <c r="E40" s="1">
        <v>1.74</v>
      </c>
      <c r="F40" s="14">
        <f>Tabela2[[#This Row],[Peso]]/Tabela2[[#This Row],[Altura]]^2</f>
        <v>22.129739727837229</v>
      </c>
      <c r="G40" t="s">
        <v>13</v>
      </c>
      <c r="H40" t="s">
        <v>14</v>
      </c>
      <c r="I40" t="s">
        <v>157</v>
      </c>
      <c r="J40" t="s">
        <v>8</v>
      </c>
      <c r="K40" t="s">
        <v>16</v>
      </c>
      <c r="L40" t="s">
        <v>17</v>
      </c>
      <c r="M40" t="s">
        <v>15</v>
      </c>
      <c r="N40" t="s">
        <v>51</v>
      </c>
      <c r="O40">
        <v>2</v>
      </c>
    </row>
    <row r="41" spans="1:21" x14ac:dyDescent="0.3">
      <c r="A41" s="18">
        <v>40</v>
      </c>
      <c r="B41" t="s">
        <v>12</v>
      </c>
      <c r="C41">
        <v>21</v>
      </c>
      <c r="D41">
        <v>58</v>
      </c>
      <c r="E41" s="1">
        <v>1.63</v>
      </c>
      <c r="F41" s="14">
        <f>Tabela2[[#This Row],[Peso]]/Tabela2[[#This Row],[Altura]]^2</f>
        <v>21.829952199932254</v>
      </c>
      <c r="G41" t="s">
        <v>52</v>
      </c>
      <c r="H41" t="s">
        <v>14</v>
      </c>
      <c r="I41" t="s">
        <v>157</v>
      </c>
      <c r="J41" t="s">
        <v>8</v>
      </c>
      <c r="K41" t="s">
        <v>16</v>
      </c>
      <c r="L41" t="s">
        <v>18</v>
      </c>
      <c r="M41" t="s">
        <v>15</v>
      </c>
      <c r="N41" t="s">
        <v>53</v>
      </c>
      <c r="O41">
        <v>2</v>
      </c>
    </row>
    <row r="42" spans="1:21" x14ac:dyDescent="0.3">
      <c r="A42" s="17">
        <v>41</v>
      </c>
      <c r="B42" t="s">
        <v>22</v>
      </c>
      <c r="C42">
        <v>26</v>
      </c>
      <c r="D42">
        <v>93</v>
      </c>
      <c r="E42" s="1">
        <v>1.83</v>
      </c>
      <c r="F42" s="14">
        <f>Tabela2[[#This Row],[Peso]]/Tabela2[[#This Row],[Altura]]^2</f>
        <v>27.77031263997133</v>
      </c>
      <c r="G42" t="s">
        <v>52</v>
      </c>
      <c r="H42" t="s">
        <v>14</v>
      </c>
      <c r="I42" t="s">
        <v>157</v>
      </c>
      <c r="J42" t="s">
        <v>26</v>
      </c>
      <c r="K42" t="s">
        <v>16</v>
      </c>
      <c r="L42" t="s">
        <v>25</v>
      </c>
      <c r="M42" t="s">
        <v>15</v>
      </c>
      <c r="N42" t="s">
        <v>31</v>
      </c>
      <c r="O42">
        <v>1</v>
      </c>
    </row>
    <row r="43" spans="1:21" x14ac:dyDescent="0.3">
      <c r="A43" s="18">
        <v>42</v>
      </c>
      <c r="B43" t="s">
        <v>12</v>
      </c>
      <c r="C43">
        <v>26</v>
      </c>
      <c r="D43">
        <v>80</v>
      </c>
      <c r="E43" s="1">
        <v>1.73</v>
      </c>
      <c r="F43" s="14">
        <f>Tabela2[[#This Row],[Peso]]/Tabela2[[#This Row],[Altura]]^2</f>
        <v>26.729927495071667</v>
      </c>
      <c r="G43" t="s">
        <v>32</v>
      </c>
      <c r="H43" t="s">
        <v>14</v>
      </c>
      <c r="I43" t="s">
        <v>160</v>
      </c>
      <c r="J43" t="s">
        <v>156</v>
      </c>
      <c r="K43" t="s">
        <v>16</v>
      </c>
      <c r="L43" t="s">
        <v>25</v>
      </c>
      <c r="M43" t="s">
        <v>15</v>
      </c>
      <c r="N43" t="s">
        <v>51</v>
      </c>
      <c r="O43">
        <v>2</v>
      </c>
    </row>
    <row r="44" spans="1:21" x14ac:dyDescent="0.3">
      <c r="A44" s="17">
        <v>43</v>
      </c>
      <c r="B44" t="s">
        <v>22</v>
      </c>
      <c r="C44">
        <v>19</v>
      </c>
      <c r="D44">
        <v>81</v>
      </c>
      <c r="E44" s="1">
        <v>1.82</v>
      </c>
      <c r="F44" s="14">
        <f>Tabela2[[#This Row],[Peso]]/Tabela2[[#This Row],[Altura]]^2</f>
        <v>24.453568409612362</v>
      </c>
      <c r="G44" t="s">
        <v>54</v>
      </c>
      <c r="H44" t="s">
        <v>14</v>
      </c>
      <c r="I44" t="s">
        <v>160</v>
      </c>
      <c r="J44" t="s">
        <v>26</v>
      </c>
      <c r="K44" t="s">
        <v>9</v>
      </c>
      <c r="L44" t="s">
        <v>36</v>
      </c>
      <c r="M44" t="s">
        <v>15</v>
      </c>
      <c r="N44" t="s">
        <v>55</v>
      </c>
      <c r="O44">
        <v>7</v>
      </c>
    </row>
    <row r="45" spans="1:21" x14ac:dyDescent="0.3">
      <c r="A45" s="18">
        <v>44</v>
      </c>
      <c r="B45" t="s">
        <v>22</v>
      </c>
      <c r="C45">
        <v>25</v>
      </c>
      <c r="D45">
        <v>90</v>
      </c>
      <c r="E45" s="1">
        <v>1.81</v>
      </c>
      <c r="F45" s="14">
        <f>Tabela2[[#This Row],[Peso]]/Tabela2[[#This Row],[Altura]]^2</f>
        <v>27.471688898385274</v>
      </c>
      <c r="G45" t="s">
        <v>56</v>
      </c>
      <c r="H45" t="s">
        <v>14</v>
      </c>
      <c r="I45" t="s">
        <v>159</v>
      </c>
      <c r="J45" t="s">
        <v>26</v>
      </c>
      <c r="K45" t="s">
        <v>16</v>
      </c>
      <c r="L45" t="s">
        <v>17</v>
      </c>
      <c r="M45" t="s">
        <v>15</v>
      </c>
      <c r="N45" t="s">
        <v>19</v>
      </c>
      <c r="O45">
        <v>3</v>
      </c>
    </row>
    <row r="46" spans="1:21" x14ac:dyDescent="0.3">
      <c r="A46" s="17">
        <v>45</v>
      </c>
      <c r="B46" t="s">
        <v>12</v>
      </c>
      <c r="C46">
        <v>22</v>
      </c>
      <c r="D46">
        <v>71</v>
      </c>
      <c r="E46" s="1">
        <v>1.61</v>
      </c>
      <c r="F46" s="14">
        <f>Tabela2[[#This Row],[Peso]]/Tabela2[[#This Row],[Altura]]^2</f>
        <v>27.390918560240728</v>
      </c>
      <c r="G46" t="s">
        <v>13</v>
      </c>
      <c r="H46" t="s">
        <v>14</v>
      </c>
      <c r="I46" t="s">
        <v>160</v>
      </c>
      <c r="J46" t="s">
        <v>26</v>
      </c>
      <c r="K46" t="s">
        <v>16</v>
      </c>
      <c r="L46" t="s">
        <v>18</v>
      </c>
      <c r="M46" t="s">
        <v>26</v>
      </c>
      <c r="O46">
        <v>0</v>
      </c>
    </row>
    <row r="47" spans="1:21" x14ac:dyDescent="0.3">
      <c r="A47" s="18">
        <v>46</v>
      </c>
      <c r="B47" t="s">
        <v>22</v>
      </c>
      <c r="C47">
        <v>50</v>
      </c>
      <c r="D47">
        <v>80</v>
      </c>
      <c r="E47" s="1">
        <v>1.7</v>
      </c>
      <c r="F47" s="14">
        <f>Tabela2[[#This Row],[Peso]]/Tabela2[[#This Row],[Altura]]^2</f>
        <v>27.681660899653981</v>
      </c>
      <c r="G47" t="s">
        <v>13</v>
      </c>
      <c r="H47" t="s">
        <v>14</v>
      </c>
      <c r="I47" t="s">
        <v>157</v>
      </c>
      <c r="J47" t="s">
        <v>156</v>
      </c>
      <c r="K47" t="s">
        <v>16</v>
      </c>
      <c r="L47" t="s">
        <v>25</v>
      </c>
      <c r="M47" t="s">
        <v>15</v>
      </c>
      <c r="N47" t="s">
        <v>57</v>
      </c>
      <c r="O47">
        <v>2</v>
      </c>
    </row>
    <row r="48" spans="1:21" x14ac:dyDescent="0.3">
      <c r="A48" s="17">
        <v>47</v>
      </c>
      <c r="B48" t="s">
        <v>12</v>
      </c>
      <c r="C48">
        <v>57</v>
      </c>
      <c r="D48">
        <v>52</v>
      </c>
      <c r="E48" s="1">
        <v>1.58</v>
      </c>
      <c r="F48" s="14">
        <f>Tabela2[[#This Row],[Peso]]/Tabela2[[#This Row],[Altura]]^2</f>
        <v>20.82999519307803</v>
      </c>
      <c r="G48" t="s">
        <v>13</v>
      </c>
      <c r="H48" t="s">
        <v>14</v>
      </c>
      <c r="I48" t="s">
        <v>160</v>
      </c>
      <c r="J48" t="s">
        <v>8</v>
      </c>
      <c r="K48" t="s">
        <v>16</v>
      </c>
      <c r="L48" t="s">
        <v>25</v>
      </c>
      <c r="M48" t="s">
        <v>15</v>
      </c>
      <c r="N48" t="s">
        <v>53</v>
      </c>
      <c r="O48">
        <v>3</v>
      </c>
    </row>
    <row r="49" spans="1:15" x14ac:dyDescent="0.3">
      <c r="A49" s="18">
        <v>48</v>
      </c>
      <c r="B49" t="s">
        <v>22</v>
      </c>
      <c r="C49">
        <v>47</v>
      </c>
      <c r="D49">
        <v>70</v>
      </c>
      <c r="E49" s="1">
        <v>1.72</v>
      </c>
      <c r="F49" s="14">
        <f>Tabela2[[#This Row],[Peso]]/Tabela2[[#This Row],[Altura]]^2</f>
        <v>23.661438615467823</v>
      </c>
      <c r="G49" t="s">
        <v>13</v>
      </c>
      <c r="H49" t="s">
        <v>14</v>
      </c>
      <c r="I49" t="s">
        <v>157</v>
      </c>
      <c r="J49" t="s">
        <v>26</v>
      </c>
      <c r="K49" t="s">
        <v>16</v>
      </c>
      <c r="L49" t="s">
        <v>25</v>
      </c>
      <c r="M49" t="s">
        <v>15</v>
      </c>
      <c r="N49" t="s">
        <v>58</v>
      </c>
      <c r="O49">
        <v>3</v>
      </c>
    </row>
    <row r="50" spans="1:15" x14ac:dyDescent="0.3">
      <c r="A50" s="17">
        <v>49</v>
      </c>
      <c r="B50" t="s">
        <v>12</v>
      </c>
      <c r="C50">
        <v>45</v>
      </c>
      <c r="D50">
        <v>56</v>
      </c>
      <c r="E50" s="1">
        <v>1.55</v>
      </c>
      <c r="F50" s="14">
        <f>Tabela2[[#This Row],[Peso]]/Tabela2[[#This Row],[Altura]]^2</f>
        <v>23.309053069719038</v>
      </c>
      <c r="G50" t="s">
        <v>13</v>
      </c>
      <c r="H50" t="s">
        <v>14</v>
      </c>
      <c r="I50" t="s">
        <v>157</v>
      </c>
      <c r="J50" t="s">
        <v>155</v>
      </c>
      <c r="K50" t="s">
        <v>16</v>
      </c>
      <c r="L50" t="s">
        <v>18</v>
      </c>
      <c r="M50" t="s">
        <v>26</v>
      </c>
      <c r="O50">
        <v>0</v>
      </c>
    </row>
    <row r="51" spans="1:15" x14ac:dyDescent="0.3">
      <c r="A51" s="18">
        <v>50</v>
      </c>
      <c r="B51" t="s">
        <v>12</v>
      </c>
      <c r="C51">
        <v>21</v>
      </c>
      <c r="D51">
        <v>81</v>
      </c>
      <c r="E51" s="1">
        <v>1.69</v>
      </c>
      <c r="F51" s="14">
        <f>Tabela2[[#This Row],[Peso]]/Tabela2[[#This Row],[Altura]]^2</f>
        <v>28.360351528307834</v>
      </c>
      <c r="G51" t="s">
        <v>13</v>
      </c>
      <c r="H51" t="s">
        <v>14</v>
      </c>
      <c r="I51" t="s">
        <v>158</v>
      </c>
      <c r="J51" t="s">
        <v>156</v>
      </c>
      <c r="K51" t="s">
        <v>16</v>
      </c>
      <c r="L51" t="s">
        <v>25</v>
      </c>
      <c r="M51" t="s">
        <v>26</v>
      </c>
      <c r="O51">
        <v>0</v>
      </c>
    </row>
    <row r="52" spans="1:15" x14ac:dyDescent="0.3">
      <c r="A52" s="17">
        <v>51</v>
      </c>
      <c r="B52" t="s">
        <v>12</v>
      </c>
      <c r="C52">
        <v>62</v>
      </c>
      <c r="D52">
        <v>68</v>
      </c>
      <c r="E52" s="1">
        <v>1.65</v>
      </c>
      <c r="F52" s="14">
        <f>Tabela2[[#This Row],[Peso]]/Tabela2[[#This Row],[Altura]]^2</f>
        <v>24.977043158861342</v>
      </c>
      <c r="G52" t="s">
        <v>13</v>
      </c>
      <c r="H52" t="s">
        <v>14</v>
      </c>
      <c r="I52" t="s">
        <v>159</v>
      </c>
      <c r="J52" t="s">
        <v>155</v>
      </c>
      <c r="K52" t="s">
        <v>16</v>
      </c>
      <c r="L52" t="s">
        <v>17</v>
      </c>
      <c r="M52" t="s">
        <v>26</v>
      </c>
      <c r="O52">
        <v>0</v>
      </c>
    </row>
    <row r="53" spans="1:15" x14ac:dyDescent="0.3">
      <c r="A53" s="18">
        <v>52</v>
      </c>
      <c r="B53" t="s">
        <v>22</v>
      </c>
      <c r="C53">
        <v>26</v>
      </c>
      <c r="D53">
        <v>78</v>
      </c>
      <c r="E53" s="1">
        <v>1.73</v>
      </c>
      <c r="F53" s="14">
        <f>Tabela2[[#This Row],[Peso]]/Tabela2[[#This Row],[Altura]]^2</f>
        <v>26.061679307694877</v>
      </c>
      <c r="G53" t="s">
        <v>13</v>
      </c>
      <c r="H53" t="s">
        <v>14</v>
      </c>
      <c r="I53" t="s">
        <v>157</v>
      </c>
      <c r="J53" t="s">
        <v>26</v>
      </c>
      <c r="K53" t="s">
        <v>16</v>
      </c>
      <c r="L53" t="s">
        <v>18</v>
      </c>
      <c r="M53" t="s">
        <v>15</v>
      </c>
      <c r="N53" t="s">
        <v>31</v>
      </c>
      <c r="O53">
        <v>1</v>
      </c>
    </row>
    <row r="54" spans="1:15" x14ac:dyDescent="0.3">
      <c r="A54" s="17">
        <v>53</v>
      </c>
      <c r="B54" t="s">
        <v>12</v>
      </c>
      <c r="C54">
        <v>35</v>
      </c>
      <c r="D54">
        <v>54</v>
      </c>
      <c r="E54" s="1">
        <v>1.53</v>
      </c>
      <c r="F54" s="14">
        <f>Tabela2[[#This Row],[Peso]]/Tabela2[[#This Row],[Altura]]^2</f>
        <v>23.068050749711649</v>
      </c>
      <c r="G54" t="s">
        <v>13</v>
      </c>
      <c r="H54" t="s">
        <v>14</v>
      </c>
      <c r="I54" t="s">
        <v>157</v>
      </c>
      <c r="J54" t="s">
        <v>155</v>
      </c>
      <c r="K54" t="s">
        <v>16</v>
      </c>
      <c r="L54" t="s">
        <v>25</v>
      </c>
      <c r="M54" t="s">
        <v>15</v>
      </c>
      <c r="N54" t="s">
        <v>19</v>
      </c>
      <c r="O54">
        <v>4</v>
      </c>
    </row>
    <row r="55" spans="1:15" x14ac:dyDescent="0.3">
      <c r="A55" s="18">
        <v>54</v>
      </c>
      <c r="B55" t="s">
        <v>12</v>
      </c>
      <c r="C55">
        <v>29</v>
      </c>
      <c r="D55">
        <v>54</v>
      </c>
      <c r="E55" s="1">
        <v>1.55</v>
      </c>
      <c r="F55" s="14">
        <f>Tabela2[[#This Row],[Peso]]/Tabela2[[#This Row],[Altura]]^2</f>
        <v>22.476586888657646</v>
      </c>
      <c r="G55" t="s">
        <v>61</v>
      </c>
      <c r="H55" t="s">
        <v>62</v>
      </c>
      <c r="I55" t="s">
        <v>160</v>
      </c>
      <c r="J55" t="s">
        <v>8</v>
      </c>
      <c r="K55" t="s">
        <v>16</v>
      </c>
      <c r="L55" t="s">
        <v>18</v>
      </c>
      <c r="M55" t="s">
        <v>15</v>
      </c>
      <c r="N55" t="s">
        <v>19</v>
      </c>
      <c r="O55">
        <v>5</v>
      </c>
    </row>
    <row r="56" spans="1:15" x14ac:dyDescent="0.3">
      <c r="A56" s="17">
        <v>55</v>
      </c>
      <c r="B56" t="s">
        <v>22</v>
      </c>
      <c r="C56">
        <v>18</v>
      </c>
      <c r="D56">
        <v>75</v>
      </c>
      <c r="E56" s="1">
        <v>1.8</v>
      </c>
      <c r="F56" s="14">
        <f>Tabela2[[#This Row],[Peso]]/Tabela2[[#This Row],[Altura]]^2</f>
        <v>23.148148148148145</v>
      </c>
      <c r="G56" t="s">
        <v>13</v>
      </c>
      <c r="H56" t="s">
        <v>14</v>
      </c>
      <c r="I56" t="s">
        <v>160</v>
      </c>
      <c r="J56" t="s">
        <v>26</v>
      </c>
      <c r="K56" t="s">
        <v>16</v>
      </c>
      <c r="L56" t="s">
        <v>25</v>
      </c>
      <c r="M56" t="s">
        <v>15</v>
      </c>
      <c r="N56" t="s">
        <v>60</v>
      </c>
      <c r="O56">
        <v>3</v>
      </c>
    </row>
    <row r="57" spans="1:15" x14ac:dyDescent="0.3">
      <c r="A57" s="18">
        <v>56</v>
      </c>
      <c r="B57" t="s">
        <v>12</v>
      </c>
      <c r="C57">
        <v>52</v>
      </c>
      <c r="D57">
        <v>58</v>
      </c>
      <c r="E57" s="1">
        <v>1.6</v>
      </c>
      <c r="F57" s="14">
        <f>Tabela2[[#This Row],[Peso]]/Tabela2[[#This Row],[Altura]]^2</f>
        <v>22.656249999999996</v>
      </c>
      <c r="G57" t="s">
        <v>32</v>
      </c>
      <c r="H57" t="s">
        <v>14</v>
      </c>
      <c r="I57" t="s">
        <v>160</v>
      </c>
      <c r="J57" t="s">
        <v>8</v>
      </c>
      <c r="K57" t="s">
        <v>16</v>
      </c>
      <c r="L57" t="s">
        <v>25</v>
      </c>
      <c r="M57" t="s">
        <v>15</v>
      </c>
      <c r="N57" t="s">
        <v>46</v>
      </c>
      <c r="O57">
        <v>1</v>
      </c>
    </row>
    <row r="58" spans="1:15" x14ac:dyDescent="0.3">
      <c r="A58" s="17">
        <v>57</v>
      </c>
      <c r="B58" t="s">
        <v>12</v>
      </c>
      <c r="C58">
        <v>22</v>
      </c>
      <c r="D58">
        <v>56</v>
      </c>
      <c r="E58" s="1">
        <v>1.63</v>
      </c>
      <c r="F58" s="14">
        <f>Tabela2[[#This Row],[Peso]]/Tabela2[[#This Row],[Altura]]^2</f>
        <v>21.077195227520797</v>
      </c>
      <c r="G58" t="s">
        <v>32</v>
      </c>
      <c r="H58" t="s">
        <v>14</v>
      </c>
      <c r="I58" t="s">
        <v>160</v>
      </c>
      <c r="J58" t="s">
        <v>155</v>
      </c>
      <c r="K58" t="s">
        <v>16</v>
      </c>
      <c r="L58" t="s">
        <v>25</v>
      </c>
      <c r="M58" t="s">
        <v>26</v>
      </c>
      <c r="O58">
        <v>0</v>
      </c>
    </row>
    <row r="59" spans="1:15" x14ac:dyDescent="0.3">
      <c r="A59" s="18">
        <v>58</v>
      </c>
      <c r="B59" t="s">
        <v>12</v>
      </c>
      <c r="C59">
        <v>53</v>
      </c>
      <c r="D59">
        <v>84</v>
      </c>
      <c r="E59" s="1">
        <v>1.67</v>
      </c>
      <c r="F59" s="14">
        <f>Tabela2[[#This Row],[Peso]]/Tabela2[[#This Row],[Altura]]^2</f>
        <v>30.119401914733409</v>
      </c>
      <c r="G59" t="s">
        <v>32</v>
      </c>
      <c r="H59" t="s">
        <v>14</v>
      </c>
      <c r="I59" t="s">
        <v>157</v>
      </c>
      <c r="J59" t="s">
        <v>8</v>
      </c>
      <c r="K59" t="s">
        <v>16</v>
      </c>
      <c r="L59" t="s">
        <v>25</v>
      </c>
      <c r="M59" t="s">
        <v>26</v>
      </c>
      <c r="O59">
        <v>0</v>
      </c>
    </row>
    <row r="60" spans="1:15" x14ac:dyDescent="0.3">
      <c r="A60" s="17">
        <v>59</v>
      </c>
      <c r="B60" t="s">
        <v>12</v>
      </c>
      <c r="C60">
        <v>43</v>
      </c>
      <c r="D60">
        <v>50</v>
      </c>
      <c r="E60" s="1">
        <v>1.75</v>
      </c>
      <c r="F60" s="14">
        <f>Tabela2[[#This Row],[Peso]]/Tabela2[[#This Row],[Altura]]^2</f>
        <v>16.326530612244898</v>
      </c>
      <c r="G60" t="s">
        <v>61</v>
      </c>
      <c r="H60" t="s">
        <v>62</v>
      </c>
      <c r="I60" t="s">
        <v>157</v>
      </c>
      <c r="J60" t="s">
        <v>8</v>
      </c>
      <c r="K60" t="s">
        <v>16</v>
      </c>
      <c r="L60" t="s">
        <v>25</v>
      </c>
      <c r="M60" t="s">
        <v>26</v>
      </c>
      <c r="O60">
        <v>0</v>
      </c>
    </row>
    <row r="61" spans="1:15" x14ac:dyDescent="0.3">
      <c r="A61" s="18">
        <v>60</v>
      </c>
      <c r="B61" t="s">
        <v>22</v>
      </c>
      <c r="C61">
        <v>24</v>
      </c>
      <c r="D61">
        <v>80</v>
      </c>
      <c r="E61" s="1">
        <v>1.72</v>
      </c>
      <c r="F61" s="14">
        <f>Tabela2[[#This Row],[Peso]]/Tabela2[[#This Row],[Altura]]^2</f>
        <v>27.041644131963228</v>
      </c>
      <c r="G61" t="s">
        <v>13</v>
      </c>
      <c r="H61" t="s">
        <v>14</v>
      </c>
      <c r="I61" t="s">
        <v>158</v>
      </c>
      <c r="J61" t="s">
        <v>26</v>
      </c>
      <c r="K61" t="s">
        <v>16</v>
      </c>
      <c r="L61" t="s">
        <v>18</v>
      </c>
      <c r="M61" t="s">
        <v>15</v>
      </c>
      <c r="N61" t="s">
        <v>63</v>
      </c>
      <c r="O61">
        <v>1</v>
      </c>
    </row>
    <row r="62" spans="1:15" x14ac:dyDescent="0.3">
      <c r="A62" s="17">
        <v>61</v>
      </c>
      <c r="B62" t="s">
        <v>22</v>
      </c>
      <c r="C62">
        <v>26</v>
      </c>
      <c r="D62">
        <v>83</v>
      </c>
      <c r="E62" s="1">
        <v>1.79</v>
      </c>
      <c r="F62" s="14">
        <f>Tabela2[[#This Row],[Peso]]/Tabela2[[#This Row],[Altura]]^2</f>
        <v>25.904310102680942</v>
      </c>
      <c r="G62" t="s">
        <v>64</v>
      </c>
      <c r="H62" t="s">
        <v>14</v>
      </c>
      <c r="I62" t="s">
        <v>160</v>
      </c>
      <c r="J62" t="s">
        <v>26</v>
      </c>
      <c r="K62" t="s">
        <v>16</v>
      </c>
      <c r="L62" t="s">
        <v>25</v>
      </c>
      <c r="M62" t="s">
        <v>15</v>
      </c>
      <c r="N62" t="s">
        <v>19</v>
      </c>
      <c r="O62">
        <v>5</v>
      </c>
    </row>
    <row r="63" spans="1:15" x14ac:dyDescent="0.3">
      <c r="A63" s="18">
        <v>62</v>
      </c>
      <c r="B63" t="s">
        <v>22</v>
      </c>
      <c r="C63">
        <v>27</v>
      </c>
      <c r="D63">
        <v>75</v>
      </c>
      <c r="E63" s="1">
        <v>1.76</v>
      </c>
      <c r="F63" s="14">
        <f>Tabela2[[#This Row],[Peso]]/Tabela2[[#This Row],[Altura]]^2</f>
        <v>24.212293388429753</v>
      </c>
      <c r="G63" t="s">
        <v>56</v>
      </c>
      <c r="H63" t="s">
        <v>14</v>
      </c>
      <c r="I63" t="s">
        <v>160</v>
      </c>
      <c r="J63" t="s">
        <v>26</v>
      </c>
      <c r="K63" t="s">
        <v>16</v>
      </c>
      <c r="L63" t="s">
        <v>25</v>
      </c>
      <c r="M63" t="s">
        <v>15</v>
      </c>
      <c r="N63" t="s">
        <v>19</v>
      </c>
      <c r="O63">
        <v>5</v>
      </c>
    </row>
    <row r="64" spans="1:15" x14ac:dyDescent="0.3">
      <c r="A64" s="17">
        <v>63</v>
      </c>
      <c r="B64" t="s">
        <v>22</v>
      </c>
      <c r="C64">
        <v>21</v>
      </c>
      <c r="D64">
        <v>75</v>
      </c>
      <c r="E64" s="1">
        <v>1.85</v>
      </c>
      <c r="F64" s="14">
        <f>Tabela2[[#This Row],[Peso]]/Tabela2[[#This Row],[Altura]]^2</f>
        <v>21.913805697589478</v>
      </c>
      <c r="G64" t="s">
        <v>13</v>
      </c>
      <c r="H64" t="s">
        <v>14</v>
      </c>
      <c r="I64" t="s">
        <v>158</v>
      </c>
      <c r="J64" t="s">
        <v>155</v>
      </c>
      <c r="K64" t="s">
        <v>16</v>
      </c>
      <c r="L64" t="s">
        <v>36</v>
      </c>
      <c r="M64" t="s">
        <v>15</v>
      </c>
      <c r="N64" t="s">
        <v>53</v>
      </c>
      <c r="O64">
        <v>7</v>
      </c>
    </row>
    <row r="65" spans="1:15" x14ac:dyDescent="0.3">
      <c r="A65" s="18">
        <v>64</v>
      </c>
      <c r="B65" t="s">
        <v>12</v>
      </c>
      <c r="C65">
        <v>45</v>
      </c>
      <c r="D65">
        <v>54</v>
      </c>
      <c r="E65" s="1">
        <v>1.5</v>
      </c>
      <c r="F65" s="14">
        <f>Tabela2[[#This Row],[Peso]]/Tabela2[[#This Row],[Altura]]^2</f>
        <v>24</v>
      </c>
      <c r="G65" t="s">
        <v>65</v>
      </c>
      <c r="H65" t="s">
        <v>66</v>
      </c>
      <c r="I65" t="s">
        <v>157</v>
      </c>
      <c r="J65" t="s">
        <v>26</v>
      </c>
      <c r="K65" t="s">
        <v>16</v>
      </c>
      <c r="L65" t="s">
        <v>18</v>
      </c>
      <c r="M65" t="s">
        <v>26</v>
      </c>
      <c r="O65">
        <v>0</v>
      </c>
    </row>
    <row r="66" spans="1:15" x14ac:dyDescent="0.3">
      <c r="A66" s="17">
        <v>65</v>
      </c>
      <c r="B66" t="s">
        <v>22</v>
      </c>
      <c r="C66">
        <v>37</v>
      </c>
      <c r="D66">
        <v>68</v>
      </c>
      <c r="E66" s="1">
        <v>1.75</v>
      </c>
      <c r="F66" s="14">
        <f>Tabela2[[#This Row],[Peso]]/Tabela2[[#This Row],[Altura]]^2</f>
        <v>22.204081632653061</v>
      </c>
      <c r="G66" t="s">
        <v>13</v>
      </c>
      <c r="H66" t="s">
        <v>14</v>
      </c>
      <c r="I66" t="s">
        <v>157</v>
      </c>
      <c r="J66" t="s">
        <v>8</v>
      </c>
      <c r="K66" t="s">
        <v>16</v>
      </c>
      <c r="L66" t="s">
        <v>36</v>
      </c>
      <c r="M66" t="s">
        <v>15</v>
      </c>
      <c r="N66" t="s">
        <v>67</v>
      </c>
      <c r="O66">
        <v>3</v>
      </c>
    </row>
    <row r="67" spans="1:15" x14ac:dyDescent="0.3">
      <c r="A67" s="18">
        <v>66</v>
      </c>
      <c r="B67" t="s">
        <v>22</v>
      </c>
      <c r="C67">
        <v>68</v>
      </c>
      <c r="D67">
        <v>75</v>
      </c>
      <c r="E67" s="1">
        <v>1.85</v>
      </c>
      <c r="F67" s="14">
        <f>Tabela2[[#This Row],[Peso]]/Tabela2[[#This Row],[Altura]]^2</f>
        <v>21.913805697589478</v>
      </c>
      <c r="G67" t="s">
        <v>13</v>
      </c>
      <c r="H67" t="s">
        <v>14</v>
      </c>
      <c r="I67" t="s">
        <v>157</v>
      </c>
      <c r="J67" t="s">
        <v>26</v>
      </c>
      <c r="K67" t="s">
        <v>16</v>
      </c>
      <c r="L67" t="s">
        <v>25</v>
      </c>
      <c r="M67" t="s">
        <v>26</v>
      </c>
      <c r="O67">
        <v>0</v>
      </c>
    </row>
    <row r="68" spans="1:15" x14ac:dyDescent="0.3">
      <c r="A68" s="17">
        <v>67</v>
      </c>
      <c r="B68" t="s">
        <v>12</v>
      </c>
      <c r="C68">
        <v>57</v>
      </c>
      <c r="D68">
        <v>42</v>
      </c>
      <c r="E68" s="1">
        <v>1.58</v>
      </c>
      <c r="F68" s="14">
        <f>Tabela2[[#This Row],[Peso]]/Tabela2[[#This Row],[Altura]]^2</f>
        <v>16.824226886716868</v>
      </c>
      <c r="G68" t="s">
        <v>13</v>
      </c>
      <c r="H68" t="s">
        <v>14</v>
      </c>
      <c r="I68" t="s">
        <v>157</v>
      </c>
      <c r="J68" t="s">
        <v>26</v>
      </c>
      <c r="K68" t="s">
        <v>16</v>
      </c>
      <c r="L68" t="s">
        <v>25</v>
      </c>
      <c r="M68" t="s">
        <v>15</v>
      </c>
      <c r="N68" t="s">
        <v>19</v>
      </c>
      <c r="O68">
        <v>4</v>
      </c>
    </row>
    <row r="69" spans="1:15" x14ac:dyDescent="0.3">
      <c r="A69" s="18">
        <v>68</v>
      </c>
      <c r="B69" t="s">
        <v>22</v>
      </c>
      <c r="C69">
        <v>51</v>
      </c>
      <c r="D69">
        <v>92</v>
      </c>
      <c r="E69" s="1">
        <v>1.72</v>
      </c>
      <c r="F69" s="14">
        <f>Tabela2[[#This Row],[Peso]]/Tabela2[[#This Row],[Altura]]^2</f>
        <v>31.09789075175771</v>
      </c>
      <c r="G69" t="s">
        <v>13</v>
      </c>
      <c r="H69" t="s">
        <v>14</v>
      </c>
      <c r="I69" t="s">
        <v>157</v>
      </c>
      <c r="J69" t="s">
        <v>156</v>
      </c>
      <c r="K69" t="s">
        <v>16</v>
      </c>
      <c r="L69" t="s">
        <v>25</v>
      </c>
      <c r="M69" t="s">
        <v>15</v>
      </c>
      <c r="N69" t="s">
        <v>53</v>
      </c>
      <c r="O69">
        <v>5</v>
      </c>
    </row>
    <row r="70" spans="1:15" x14ac:dyDescent="0.3">
      <c r="A70" s="17">
        <v>69</v>
      </c>
      <c r="B70" t="s">
        <v>12</v>
      </c>
      <c r="C70">
        <v>28</v>
      </c>
      <c r="D70">
        <v>50</v>
      </c>
      <c r="E70" s="1">
        <v>1.58</v>
      </c>
      <c r="F70" s="14">
        <f>Tabela2[[#This Row],[Peso]]/Tabela2[[#This Row],[Altura]]^2</f>
        <v>20.028841531805796</v>
      </c>
      <c r="G70" t="s">
        <v>13</v>
      </c>
      <c r="H70" t="s">
        <v>14</v>
      </c>
      <c r="I70" t="s">
        <v>160</v>
      </c>
      <c r="J70" t="s">
        <v>8</v>
      </c>
      <c r="K70" t="s">
        <v>16</v>
      </c>
      <c r="L70" t="s">
        <v>25</v>
      </c>
      <c r="M70" t="s">
        <v>26</v>
      </c>
      <c r="O70">
        <v>0</v>
      </c>
    </row>
    <row r="71" spans="1:15" x14ac:dyDescent="0.3">
      <c r="A71" s="18">
        <v>70</v>
      </c>
      <c r="B71" t="s">
        <v>22</v>
      </c>
      <c r="C71">
        <v>37</v>
      </c>
      <c r="D71">
        <v>60</v>
      </c>
      <c r="E71" s="1">
        <v>1.67</v>
      </c>
      <c r="F71" s="14">
        <f>Tabela2[[#This Row],[Peso]]/Tabela2[[#This Row],[Altura]]^2</f>
        <v>21.513858510523864</v>
      </c>
      <c r="G71" t="s">
        <v>13</v>
      </c>
      <c r="H71" t="s">
        <v>14</v>
      </c>
      <c r="I71" t="s">
        <v>160</v>
      </c>
      <c r="J71" t="s">
        <v>26</v>
      </c>
      <c r="K71" t="s">
        <v>16</v>
      </c>
      <c r="L71" t="s">
        <v>25</v>
      </c>
      <c r="M71" t="s">
        <v>26</v>
      </c>
      <c r="O71">
        <v>0</v>
      </c>
    </row>
    <row r="72" spans="1:15" x14ac:dyDescent="0.3">
      <c r="A72" s="17">
        <v>71</v>
      </c>
      <c r="B72" t="s">
        <v>12</v>
      </c>
      <c r="C72">
        <v>37</v>
      </c>
      <c r="D72">
        <v>46</v>
      </c>
      <c r="E72" s="1">
        <v>1.6</v>
      </c>
      <c r="F72" s="14">
        <f>Tabela2[[#This Row],[Peso]]/Tabela2[[#This Row],[Altura]]^2</f>
        <v>17.968749999999996</v>
      </c>
      <c r="G72" t="s">
        <v>69</v>
      </c>
      <c r="H72" t="s">
        <v>14</v>
      </c>
      <c r="I72" t="s">
        <v>159</v>
      </c>
      <c r="J72" t="s">
        <v>155</v>
      </c>
      <c r="K72" t="s">
        <v>16</v>
      </c>
      <c r="L72" t="s">
        <v>18</v>
      </c>
      <c r="M72" t="s">
        <v>26</v>
      </c>
      <c r="O72">
        <v>0</v>
      </c>
    </row>
    <row r="73" spans="1:15" x14ac:dyDescent="0.3">
      <c r="A73" s="18">
        <v>72</v>
      </c>
      <c r="B73" t="s">
        <v>12</v>
      </c>
      <c r="C73">
        <v>26</v>
      </c>
      <c r="D73">
        <v>96</v>
      </c>
      <c r="E73" s="1">
        <v>1.68</v>
      </c>
      <c r="F73" s="14">
        <f>Tabela2[[#This Row],[Peso]]/Tabela2[[#This Row],[Altura]]^2</f>
        <v>34.013605442176875</v>
      </c>
      <c r="G73" t="s">
        <v>13</v>
      </c>
      <c r="H73" t="s">
        <v>14</v>
      </c>
      <c r="I73" t="s">
        <v>160</v>
      </c>
      <c r="J73" t="s">
        <v>26</v>
      </c>
      <c r="K73" t="s">
        <v>16</v>
      </c>
      <c r="L73" t="s">
        <v>25</v>
      </c>
      <c r="M73" t="s">
        <v>15</v>
      </c>
      <c r="N73" t="s">
        <v>46</v>
      </c>
      <c r="O73">
        <v>3</v>
      </c>
    </row>
    <row r="74" spans="1:15" x14ac:dyDescent="0.3">
      <c r="A74" s="17">
        <v>73</v>
      </c>
      <c r="B74" t="s">
        <v>22</v>
      </c>
      <c r="C74">
        <v>64</v>
      </c>
      <c r="D74">
        <v>67</v>
      </c>
      <c r="E74" s="1">
        <v>1.86</v>
      </c>
      <c r="F74" s="14">
        <f>Tabela2[[#This Row],[Peso]]/Tabela2[[#This Row],[Altura]]^2</f>
        <v>19.366400739969936</v>
      </c>
      <c r="G74" t="s">
        <v>32</v>
      </c>
      <c r="H74" t="s">
        <v>14</v>
      </c>
      <c r="I74" t="s">
        <v>160</v>
      </c>
      <c r="J74" t="s">
        <v>155</v>
      </c>
      <c r="K74" t="s">
        <v>30</v>
      </c>
      <c r="L74" t="s">
        <v>18</v>
      </c>
      <c r="M74" t="s">
        <v>15</v>
      </c>
      <c r="N74" t="s">
        <v>57</v>
      </c>
      <c r="O74">
        <v>2</v>
      </c>
    </row>
    <row r="75" spans="1:15" x14ac:dyDescent="0.3">
      <c r="A75" s="18">
        <v>74</v>
      </c>
      <c r="B75" t="s">
        <v>22</v>
      </c>
      <c r="C75">
        <v>29</v>
      </c>
      <c r="D75">
        <v>70</v>
      </c>
      <c r="E75" s="1">
        <v>1.7</v>
      </c>
      <c r="F75" s="14">
        <f>Tabela2[[#This Row],[Peso]]/Tabela2[[#This Row],[Altura]]^2</f>
        <v>24.221453287197235</v>
      </c>
      <c r="G75" t="s">
        <v>13</v>
      </c>
      <c r="H75" t="s">
        <v>14</v>
      </c>
      <c r="I75" t="s">
        <v>160</v>
      </c>
      <c r="J75" t="s">
        <v>8</v>
      </c>
      <c r="K75" t="s">
        <v>16</v>
      </c>
      <c r="L75" t="s">
        <v>18</v>
      </c>
      <c r="M75" t="s">
        <v>26</v>
      </c>
      <c r="O75">
        <v>0</v>
      </c>
    </row>
    <row r="76" spans="1:15" x14ac:dyDescent="0.3">
      <c r="A76" s="17">
        <v>75</v>
      </c>
      <c r="B76" t="s">
        <v>12</v>
      </c>
      <c r="C76">
        <v>21</v>
      </c>
      <c r="D76">
        <v>45</v>
      </c>
      <c r="E76" s="1">
        <v>1.62</v>
      </c>
      <c r="F76" s="14">
        <f>Tabela2[[#This Row],[Peso]]/Tabela2[[#This Row],[Altura]]^2</f>
        <v>17.146776406035663</v>
      </c>
      <c r="G76" t="s">
        <v>13</v>
      </c>
      <c r="H76" t="s">
        <v>14</v>
      </c>
      <c r="I76" t="s">
        <v>160</v>
      </c>
      <c r="J76" t="s">
        <v>8</v>
      </c>
      <c r="K76" t="s">
        <v>16</v>
      </c>
      <c r="L76" t="s">
        <v>17</v>
      </c>
      <c r="M76" t="s">
        <v>26</v>
      </c>
      <c r="O76">
        <v>0</v>
      </c>
    </row>
    <row r="77" spans="1:15" x14ac:dyDescent="0.3">
      <c r="A77" s="18">
        <v>76</v>
      </c>
      <c r="B77" t="s">
        <v>12</v>
      </c>
      <c r="C77">
        <v>59</v>
      </c>
      <c r="D77">
        <v>88</v>
      </c>
      <c r="E77" s="1">
        <v>1.67</v>
      </c>
      <c r="F77" s="14">
        <f>Tabela2[[#This Row],[Peso]]/Tabela2[[#This Row],[Altura]]^2</f>
        <v>31.553659148768332</v>
      </c>
      <c r="G77" t="s">
        <v>70</v>
      </c>
      <c r="H77" t="s">
        <v>14</v>
      </c>
      <c r="I77" t="s">
        <v>157</v>
      </c>
      <c r="J77" t="s">
        <v>8</v>
      </c>
      <c r="K77" t="s">
        <v>16</v>
      </c>
      <c r="L77" t="s">
        <v>18</v>
      </c>
      <c r="M77" t="s">
        <v>26</v>
      </c>
      <c r="O77">
        <v>0</v>
      </c>
    </row>
    <row r="78" spans="1:15" x14ac:dyDescent="0.3">
      <c r="A78" s="17">
        <v>77</v>
      </c>
      <c r="B78" t="s">
        <v>12</v>
      </c>
      <c r="C78">
        <v>34</v>
      </c>
      <c r="D78">
        <v>78</v>
      </c>
      <c r="E78" s="1">
        <v>1.64</v>
      </c>
      <c r="F78" s="14">
        <f>Tabela2[[#This Row],[Peso]]/Tabela2[[#This Row],[Altura]]^2</f>
        <v>29.000594883997625</v>
      </c>
      <c r="G78" t="s">
        <v>20</v>
      </c>
      <c r="H78" t="s">
        <v>14</v>
      </c>
      <c r="I78" t="s">
        <v>157</v>
      </c>
      <c r="J78" t="s">
        <v>8</v>
      </c>
      <c r="K78" t="s">
        <v>16</v>
      </c>
      <c r="L78" t="s">
        <v>25</v>
      </c>
      <c r="M78" t="s">
        <v>15</v>
      </c>
      <c r="N78" t="s">
        <v>71</v>
      </c>
      <c r="O78">
        <v>3</v>
      </c>
    </row>
    <row r="79" spans="1:15" x14ac:dyDescent="0.3">
      <c r="A79" s="18">
        <v>78</v>
      </c>
      <c r="B79" t="s">
        <v>12</v>
      </c>
      <c r="C79">
        <v>50</v>
      </c>
      <c r="D79">
        <v>53</v>
      </c>
      <c r="E79" s="1">
        <v>1.67</v>
      </c>
      <c r="F79" s="14">
        <f>Tabela2[[#This Row],[Peso]]/Tabela2[[#This Row],[Altura]]^2</f>
        <v>19.003908350962746</v>
      </c>
      <c r="G79" t="s">
        <v>32</v>
      </c>
      <c r="H79" t="s">
        <v>14</v>
      </c>
      <c r="I79" t="s">
        <v>160</v>
      </c>
      <c r="J79" t="s">
        <v>26</v>
      </c>
      <c r="K79" t="s">
        <v>16</v>
      </c>
      <c r="L79" t="s">
        <v>25</v>
      </c>
      <c r="M79" t="s">
        <v>15</v>
      </c>
      <c r="N79" t="s">
        <v>46</v>
      </c>
      <c r="O79">
        <v>4</v>
      </c>
    </row>
    <row r="80" spans="1:15" x14ac:dyDescent="0.3">
      <c r="A80" s="17">
        <v>79</v>
      </c>
      <c r="B80" t="s">
        <v>12</v>
      </c>
      <c r="C80">
        <v>20</v>
      </c>
      <c r="D80">
        <v>69</v>
      </c>
      <c r="E80" s="1">
        <v>1.7</v>
      </c>
      <c r="F80" s="14">
        <f>Tabela2[[#This Row],[Peso]]/Tabela2[[#This Row],[Altura]]^2</f>
        <v>23.87543252595156</v>
      </c>
      <c r="G80" t="s">
        <v>72</v>
      </c>
      <c r="H80" t="s">
        <v>14</v>
      </c>
      <c r="I80" t="s">
        <v>157</v>
      </c>
      <c r="J80" t="s">
        <v>156</v>
      </c>
      <c r="K80" t="s">
        <v>16</v>
      </c>
      <c r="L80" t="s">
        <v>25</v>
      </c>
      <c r="M80" t="s">
        <v>15</v>
      </c>
      <c r="N80" t="s">
        <v>71</v>
      </c>
      <c r="O80">
        <v>4</v>
      </c>
    </row>
    <row r="81" spans="1:15" x14ac:dyDescent="0.3">
      <c r="A81" s="18">
        <v>80</v>
      </c>
      <c r="B81" t="s">
        <v>12</v>
      </c>
      <c r="C81">
        <v>21</v>
      </c>
      <c r="D81">
        <v>69</v>
      </c>
      <c r="E81" s="1">
        <v>1.66</v>
      </c>
      <c r="F81" s="14">
        <f>Tabela2[[#This Row],[Peso]]/Tabela2[[#This Row],[Altura]]^2</f>
        <v>25.039918710988534</v>
      </c>
      <c r="G81" t="s">
        <v>20</v>
      </c>
      <c r="H81" t="s">
        <v>14</v>
      </c>
      <c r="I81" t="s">
        <v>157</v>
      </c>
      <c r="J81" t="s">
        <v>8</v>
      </c>
      <c r="K81" t="s">
        <v>16</v>
      </c>
      <c r="L81" t="s">
        <v>36</v>
      </c>
      <c r="M81" t="s">
        <v>15</v>
      </c>
      <c r="N81" t="s">
        <v>51</v>
      </c>
      <c r="O81">
        <v>5</v>
      </c>
    </row>
    <row r="82" spans="1:15" x14ac:dyDescent="0.3">
      <c r="A82" s="17">
        <v>81</v>
      </c>
      <c r="B82" t="s">
        <v>22</v>
      </c>
      <c r="C82">
        <v>25</v>
      </c>
      <c r="D82">
        <v>92</v>
      </c>
      <c r="E82" s="1">
        <v>1.86</v>
      </c>
      <c r="F82" s="14">
        <f>Tabela2[[#This Row],[Peso]]/Tabela2[[#This Row],[Altura]]^2</f>
        <v>26.592669672794539</v>
      </c>
      <c r="G82" t="s">
        <v>73</v>
      </c>
      <c r="H82" t="s">
        <v>14</v>
      </c>
      <c r="I82" t="s">
        <v>159</v>
      </c>
      <c r="J82" t="s">
        <v>155</v>
      </c>
      <c r="K82" t="s">
        <v>16</v>
      </c>
      <c r="L82" t="s">
        <v>25</v>
      </c>
      <c r="M82" t="s">
        <v>15</v>
      </c>
      <c r="N82" t="s">
        <v>31</v>
      </c>
      <c r="O82">
        <v>1</v>
      </c>
    </row>
    <row r="83" spans="1:15" x14ac:dyDescent="0.3">
      <c r="A83" s="18">
        <v>82</v>
      </c>
      <c r="B83" t="s">
        <v>22</v>
      </c>
      <c r="C83">
        <v>29</v>
      </c>
      <c r="D83">
        <v>65</v>
      </c>
      <c r="E83" s="1">
        <v>1.78</v>
      </c>
      <c r="F83" s="14">
        <f>Tabela2[[#This Row],[Peso]]/Tabela2[[#This Row],[Altura]]^2</f>
        <v>20.515086478979924</v>
      </c>
      <c r="G83" t="s">
        <v>32</v>
      </c>
      <c r="H83" t="s">
        <v>14</v>
      </c>
      <c r="I83" t="s">
        <v>160</v>
      </c>
      <c r="J83" t="s">
        <v>26</v>
      </c>
      <c r="K83" t="s">
        <v>30</v>
      </c>
      <c r="L83" t="s">
        <v>25</v>
      </c>
      <c r="M83" t="s">
        <v>15</v>
      </c>
      <c r="N83" t="s">
        <v>74</v>
      </c>
      <c r="O83">
        <v>3</v>
      </c>
    </row>
    <row r="84" spans="1:15" x14ac:dyDescent="0.3">
      <c r="A84" s="17">
        <v>83</v>
      </c>
      <c r="B84" t="s">
        <v>12</v>
      </c>
      <c r="C84">
        <v>23</v>
      </c>
      <c r="D84">
        <v>55</v>
      </c>
      <c r="E84" s="1">
        <v>1.67</v>
      </c>
      <c r="F84" s="14">
        <f>Tabela2[[#This Row],[Peso]]/Tabela2[[#This Row],[Altura]]^2</f>
        <v>19.721036967980208</v>
      </c>
      <c r="G84" t="s">
        <v>32</v>
      </c>
      <c r="H84" t="s">
        <v>14</v>
      </c>
      <c r="I84" t="s">
        <v>160</v>
      </c>
      <c r="J84" t="s">
        <v>26</v>
      </c>
      <c r="K84" t="s">
        <v>30</v>
      </c>
      <c r="L84" t="s">
        <v>18</v>
      </c>
      <c r="M84" t="s">
        <v>15</v>
      </c>
      <c r="N84" t="s">
        <v>74</v>
      </c>
      <c r="O84">
        <v>1</v>
      </c>
    </row>
    <row r="85" spans="1:15" x14ac:dyDescent="0.3">
      <c r="A85" s="18">
        <v>84</v>
      </c>
      <c r="B85" t="s">
        <v>22</v>
      </c>
      <c r="C85">
        <v>22</v>
      </c>
      <c r="D85">
        <v>90</v>
      </c>
      <c r="E85" s="1">
        <v>1.94</v>
      </c>
      <c r="F85" s="14">
        <f>Tabela2[[#This Row],[Peso]]/Tabela2[[#This Row],[Altura]]^2</f>
        <v>23.913274524391539</v>
      </c>
      <c r="G85" t="s">
        <v>75</v>
      </c>
      <c r="H85" t="s">
        <v>14</v>
      </c>
      <c r="I85" t="s">
        <v>160</v>
      </c>
      <c r="J85" t="s">
        <v>8</v>
      </c>
      <c r="K85" t="s">
        <v>16</v>
      </c>
      <c r="L85" t="s">
        <v>25</v>
      </c>
      <c r="M85" t="s">
        <v>15</v>
      </c>
      <c r="N85" t="s">
        <v>19</v>
      </c>
      <c r="O85">
        <v>5</v>
      </c>
    </row>
    <row r="86" spans="1:15" x14ac:dyDescent="0.3">
      <c r="A86" s="17">
        <v>85</v>
      </c>
      <c r="B86" t="s">
        <v>12</v>
      </c>
      <c r="C86">
        <v>20</v>
      </c>
      <c r="D86">
        <v>49</v>
      </c>
      <c r="E86" s="1">
        <v>1.6</v>
      </c>
      <c r="F86" s="14">
        <f>Tabela2[[#This Row],[Peso]]/Tabela2[[#This Row],[Altura]]^2</f>
        <v>19.140624999999996</v>
      </c>
      <c r="G86" t="s">
        <v>13</v>
      </c>
      <c r="H86" t="s">
        <v>14</v>
      </c>
      <c r="I86" t="s">
        <v>160</v>
      </c>
      <c r="J86" t="s">
        <v>26</v>
      </c>
      <c r="K86" t="s">
        <v>16</v>
      </c>
      <c r="L86" t="s">
        <v>18</v>
      </c>
      <c r="M86" t="s">
        <v>15</v>
      </c>
      <c r="N86" t="s">
        <v>19</v>
      </c>
      <c r="O86">
        <v>5</v>
      </c>
    </row>
  </sheetData>
  <mergeCells count="31">
    <mergeCell ref="P33:T33"/>
    <mergeCell ref="P34:T34"/>
    <mergeCell ref="P35:T35"/>
    <mergeCell ref="P36:T36"/>
    <mergeCell ref="P37:T37"/>
    <mergeCell ref="P29:T29"/>
    <mergeCell ref="P30:T30"/>
    <mergeCell ref="P31:T31"/>
    <mergeCell ref="P32:T32"/>
    <mergeCell ref="P23:T23"/>
    <mergeCell ref="P24:T24"/>
    <mergeCell ref="P25:T25"/>
    <mergeCell ref="P26:T26"/>
    <mergeCell ref="P28:T28"/>
    <mergeCell ref="P22:T22"/>
    <mergeCell ref="P11:T11"/>
    <mergeCell ref="P12:T12"/>
    <mergeCell ref="P13:T13"/>
    <mergeCell ref="P14:T14"/>
    <mergeCell ref="P15:T15"/>
    <mergeCell ref="P17:T17"/>
    <mergeCell ref="P18:T18"/>
    <mergeCell ref="P19:T19"/>
    <mergeCell ref="P20:T20"/>
    <mergeCell ref="P21:T21"/>
    <mergeCell ref="P10:T10"/>
    <mergeCell ref="P5:T5"/>
    <mergeCell ref="P6:T6"/>
    <mergeCell ref="P7:T7"/>
    <mergeCell ref="P8:T8"/>
    <mergeCell ref="P9:T9"/>
  </mergeCells>
  <dataValidations count="7">
    <dataValidation type="list" allowBlank="1" showInputMessage="1" showErrorMessage="1" errorTitle="ERRO" error="Dado inválido" promptTitle="Sexo" prompt="F - Feminino_x000a_M - Masculino" sqref="B2:B86" xr:uid="{00000000-0002-0000-0000-000000000000}">
      <formula1>"F,M"</formula1>
    </dataValidation>
    <dataValidation type="whole" allowBlank="1" showInputMessage="1" showErrorMessage="1" sqref="D2:D86" xr:uid="{00000000-0002-0000-0000-000001000000}">
      <formula1>40</formula1>
      <formula2>140</formula2>
    </dataValidation>
    <dataValidation type="decimal" allowBlank="1" showInputMessage="1" showErrorMessage="1" sqref="E2:E86" xr:uid="{00000000-0002-0000-0000-000002000000}">
      <formula1>1.4</formula1>
      <formula2>2.2</formula2>
    </dataValidation>
    <dataValidation type="list" allowBlank="1" showInputMessage="1" showErrorMessage="1" sqref="K2:K86" xr:uid="{00000000-0002-0000-0000-000003000000}">
      <formula1>"Onívoro,Vegetariano,Vegano,Outros"</formula1>
    </dataValidation>
    <dataValidation type="list" allowBlank="1" showInputMessage="1" showErrorMessage="1" sqref="L2:L86" xr:uid="{00000000-0002-0000-0000-000005000000}">
      <formula1>"Nunca,Raramente,Frequentemente,Sempre"</formula1>
    </dataValidation>
    <dataValidation type="whole" allowBlank="1" showInputMessage="1" showErrorMessage="1" sqref="O2:O86" xr:uid="{00000000-0002-0000-0000-000006000000}">
      <formula1>0</formula1>
      <formula2>7</formula2>
    </dataValidation>
    <dataValidation type="list" allowBlank="1" showInputMessage="1" showErrorMessage="1" sqref="M2:M86" xr:uid="{00000000-0002-0000-0000-000007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B28"/>
  <sheetViews>
    <sheetView workbookViewId="0">
      <selection activeCell="M19" sqref="M19"/>
    </sheetView>
  </sheetViews>
  <sheetFormatPr defaultRowHeight="14.4" x14ac:dyDescent="0.3"/>
  <cols>
    <col min="1" max="1" width="19.33203125" style="11" bestFit="1" customWidth="1"/>
    <col min="2" max="2" width="9.109375" style="11"/>
  </cols>
  <sheetData>
    <row r="1" spans="1:2" x14ac:dyDescent="0.3">
      <c r="A1" s="11" t="s">
        <v>7</v>
      </c>
      <c r="B1" s="11" t="s">
        <v>76</v>
      </c>
    </row>
    <row r="2" spans="1:2" x14ac:dyDescent="0.3">
      <c r="A2" s="12" t="s">
        <v>77</v>
      </c>
      <c r="B2" s="11" t="s">
        <v>68</v>
      </c>
    </row>
    <row r="3" spans="1:2" x14ac:dyDescent="0.3">
      <c r="A3" s="12" t="s">
        <v>78</v>
      </c>
      <c r="B3" s="11" t="s">
        <v>79</v>
      </c>
    </row>
    <row r="4" spans="1:2" x14ac:dyDescent="0.3">
      <c r="A4" s="12" t="s">
        <v>80</v>
      </c>
      <c r="B4" s="11" t="s">
        <v>81</v>
      </c>
    </row>
    <row r="5" spans="1:2" x14ac:dyDescent="0.3">
      <c r="A5" s="12" t="s">
        <v>82</v>
      </c>
      <c r="B5" s="11" t="s">
        <v>83</v>
      </c>
    </row>
    <row r="6" spans="1:2" x14ac:dyDescent="0.3">
      <c r="A6" s="12" t="s">
        <v>84</v>
      </c>
      <c r="B6" s="11" t="s">
        <v>85</v>
      </c>
    </row>
    <row r="7" spans="1:2" x14ac:dyDescent="0.3">
      <c r="A7" s="12" t="s">
        <v>86</v>
      </c>
      <c r="B7" s="11" t="s">
        <v>87</v>
      </c>
    </row>
    <row r="8" spans="1:2" x14ac:dyDescent="0.3">
      <c r="A8" s="12" t="s">
        <v>88</v>
      </c>
      <c r="B8" s="11" t="s">
        <v>89</v>
      </c>
    </row>
    <row r="9" spans="1:2" x14ac:dyDescent="0.3">
      <c r="A9" s="12" t="s">
        <v>90</v>
      </c>
      <c r="B9" s="11" t="s">
        <v>62</v>
      </c>
    </row>
    <row r="10" spans="1:2" x14ac:dyDescent="0.3">
      <c r="A10" s="12" t="s">
        <v>91</v>
      </c>
      <c r="B10" s="11" t="s">
        <v>92</v>
      </c>
    </row>
    <row r="11" spans="1:2" x14ac:dyDescent="0.3">
      <c r="A11" s="12" t="s">
        <v>93</v>
      </c>
      <c r="B11" s="11" t="s">
        <v>94</v>
      </c>
    </row>
    <row r="12" spans="1:2" x14ac:dyDescent="0.3">
      <c r="A12" s="12" t="s">
        <v>95</v>
      </c>
      <c r="B12" s="11" t="s">
        <v>96</v>
      </c>
    </row>
    <row r="13" spans="1:2" x14ac:dyDescent="0.3">
      <c r="A13" s="12" t="s">
        <v>97</v>
      </c>
      <c r="B13" s="11" t="s">
        <v>14</v>
      </c>
    </row>
    <row r="14" spans="1:2" x14ac:dyDescent="0.3">
      <c r="A14" s="12" t="s">
        <v>98</v>
      </c>
      <c r="B14" s="11" t="s">
        <v>99</v>
      </c>
    </row>
    <row r="15" spans="1:2" x14ac:dyDescent="0.3">
      <c r="A15" s="12" t="s">
        <v>100</v>
      </c>
      <c r="B15" s="11" t="s">
        <v>101</v>
      </c>
    </row>
    <row r="16" spans="1:2" x14ac:dyDescent="0.3">
      <c r="A16" s="12" t="s">
        <v>102</v>
      </c>
      <c r="B16" s="11" t="s">
        <v>66</v>
      </c>
    </row>
    <row r="17" spans="1:2" x14ac:dyDescent="0.3">
      <c r="A17" s="12" t="s">
        <v>103</v>
      </c>
      <c r="B17" s="11" t="s">
        <v>104</v>
      </c>
    </row>
    <row r="18" spans="1:2" x14ac:dyDescent="0.3">
      <c r="A18" s="12" t="s">
        <v>105</v>
      </c>
      <c r="B18" s="11" t="s">
        <v>106</v>
      </c>
    </row>
    <row r="19" spans="1:2" x14ac:dyDescent="0.3">
      <c r="A19" s="12" t="s">
        <v>107</v>
      </c>
      <c r="B19" s="11" t="s">
        <v>24</v>
      </c>
    </row>
    <row r="20" spans="1:2" x14ac:dyDescent="0.3">
      <c r="A20" s="12" t="s">
        <v>108</v>
      </c>
      <c r="B20" s="11" t="s">
        <v>109</v>
      </c>
    </row>
    <row r="21" spans="1:2" x14ac:dyDescent="0.3">
      <c r="A21" s="12" t="s">
        <v>110</v>
      </c>
      <c r="B21" s="11" t="s">
        <v>111</v>
      </c>
    </row>
    <row r="22" spans="1:2" x14ac:dyDescent="0.3">
      <c r="A22" s="12" t="s">
        <v>112</v>
      </c>
      <c r="B22" s="11" t="s">
        <v>113</v>
      </c>
    </row>
    <row r="23" spans="1:2" x14ac:dyDescent="0.3">
      <c r="A23" s="12" t="s">
        <v>114</v>
      </c>
      <c r="B23" s="11" t="s">
        <v>115</v>
      </c>
    </row>
    <row r="24" spans="1:2" x14ac:dyDescent="0.3">
      <c r="A24" s="12" t="s">
        <v>116</v>
      </c>
      <c r="B24" s="11" t="s">
        <v>117</v>
      </c>
    </row>
    <row r="25" spans="1:2" x14ac:dyDescent="0.3">
      <c r="A25" s="12" t="s">
        <v>118</v>
      </c>
      <c r="B25" s="11" t="s">
        <v>28</v>
      </c>
    </row>
    <row r="26" spans="1:2" x14ac:dyDescent="0.3">
      <c r="A26" s="12" t="s">
        <v>119</v>
      </c>
      <c r="B26" s="11" t="s">
        <v>120</v>
      </c>
    </row>
    <row r="27" spans="1:2" x14ac:dyDescent="0.3">
      <c r="A27" s="12" t="s">
        <v>121</v>
      </c>
      <c r="B27" s="11" t="s">
        <v>122</v>
      </c>
    </row>
    <row r="28" spans="1:2" x14ac:dyDescent="0.3">
      <c r="A28" s="12" t="s">
        <v>123</v>
      </c>
      <c r="B28" s="1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4.4" x14ac:dyDescent="0.3"/>
  <cols>
    <col min="1" max="1" width="15.33203125" customWidth="1"/>
    <col min="2" max="2" width="11" customWidth="1"/>
    <col min="3" max="3" width="3.6640625" customWidth="1"/>
    <col min="4" max="4" width="11.5546875" customWidth="1"/>
    <col min="6" max="6" width="4.109375" customWidth="1"/>
    <col min="7" max="7" width="10.33203125" customWidth="1"/>
  </cols>
  <sheetData>
    <row r="1" spans="1:9" x14ac:dyDescent="0.3">
      <c r="A1" t="s">
        <v>124</v>
      </c>
      <c r="B1" t="s">
        <v>2</v>
      </c>
    </row>
    <row r="2" spans="1:9" x14ac:dyDescent="0.3">
      <c r="A2" s="31" t="s">
        <v>125</v>
      </c>
      <c r="B2" s="31"/>
      <c r="D2" s="33" t="s">
        <v>126</v>
      </c>
      <c r="E2" s="34"/>
      <c r="G2" s="4" t="s">
        <v>127</v>
      </c>
      <c r="H2" s="9">
        <f>_xlfn.PERCENTILE.INC(Dados!D:D,0.01)</f>
        <v>44.519999999999996</v>
      </c>
      <c r="I2" t="s">
        <v>128</v>
      </c>
    </row>
    <row r="3" spans="1:9" x14ac:dyDescent="0.3">
      <c r="A3" s="28" t="s">
        <v>129</v>
      </c>
      <c r="B3" s="28"/>
      <c r="D3" s="4" t="s">
        <v>130</v>
      </c>
      <c r="E3" s="4">
        <f>MEDIAN(Dados!D:EU)</f>
        <v>7</v>
      </c>
      <c r="F3" t="s">
        <v>128</v>
      </c>
      <c r="G3" s="4" t="s">
        <v>131</v>
      </c>
      <c r="H3" s="4">
        <f>_xlfn.PERCENTILE.INC(Dados!D:D,0.05)</f>
        <v>46.2</v>
      </c>
      <c r="I3" t="s">
        <v>128</v>
      </c>
    </row>
    <row r="4" spans="1:9" x14ac:dyDescent="0.3">
      <c r="A4" s="2" t="s">
        <v>132</v>
      </c>
      <c r="B4" s="5">
        <f>ROUND(AVERAGE(Tabela2[Peso]),2)</f>
        <v>68.52</v>
      </c>
      <c r="C4" t="s">
        <v>128</v>
      </c>
      <c r="D4" s="4" t="s">
        <v>133</v>
      </c>
      <c r="E4" s="4">
        <f>_xlfn.QUARTILE.INC(Dados!D:D,1)</f>
        <v>56</v>
      </c>
      <c r="F4" t="s">
        <v>128</v>
      </c>
      <c r="G4" s="4" t="s">
        <v>134</v>
      </c>
      <c r="H4" s="4">
        <f>_xlfn.PERCENTILE.INC(Dados!D:D,0.2)</f>
        <v>54</v>
      </c>
      <c r="I4" t="s">
        <v>128</v>
      </c>
    </row>
    <row r="5" spans="1:9" x14ac:dyDescent="0.3">
      <c r="A5" s="2" t="s">
        <v>130</v>
      </c>
      <c r="B5" s="6">
        <f>MEDIAN(Dados!D:D)</f>
        <v>69</v>
      </c>
      <c r="C5" t="s">
        <v>128</v>
      </c>
      <c r="D5" s="4" t="s">
        <v>135</v>
      </c>
      <c r="E5" s="4" t="e">
        <f>_xlfn.QUARTILE.INC(Dados!#REF!,2)</f>
        <v>#REF!</v>
      </c>
      <c r="F5" t="s">
        <v>128</v>
      </c>
      <c r="G5" s="4" t="s">
        <v>136</v>
      </c>
      <c r="H5" s="4">
        <f>_xlfn.PERCENTILE.INC(Dados!D:D,0.37)</f>
        <v>62.08</v>
      </c>
      <c r="I5" t="s">
        <v>128</v>
      </c>
    </row>
    <row r="6" spans="1:9" x14ac:dyDescent="0.3">
      <c r="A6" s="2" t="s">
        <v>137</v>
      </c>
      <c r="B6" s="7">
        <f t="array" ref="B6:B9">_xlfn.MODE.MULT(Dados!D:D)</f>
        <v>75</v>
      </c>
      <c r="C6" t="s">
        <v>128</v>
      </c>
      <c r="D6" s="4" t="s">
        <v>138</v>
      </c>
      <c r="E6" s="4">
        <f>_xlfn.QUARTILE.INC(Dados!D:D,3)</f>
        <v>78</v>
      </c>
      <c r="F6" t="s">
        <v>128</v>
      </c>
      <c r="G6" s="4" t="s">
        <v>139</v>
      </c>
      <c r="H6" s="4">
        <f>_xlfn.PERCENTILE.INC(Dados!D:D,0.78)</f>
        <v>80</v>
      </c>
      <c r="I6" t="s">
        <v>128</v>
      </c>
    </row>
    <row r="7" spans="1:9" x14ac:dyDescent="0.3">
      <c r="A7" s="2"/>
      <c r="B7" s="7">
        <v>75</v>
      </c>
      <c r="C7" t="s">
        <v>128</v>
      </c>
      <c r="D7" s="4" t="s">
        <v>140</v>
      </c>
      <c r="E7" s="9">
        <f>_xlfn.PERCENTILE.INC(Dados!D:D,0.1)</f>
        <v>50</v>
      </c>
      <c r="F7" t="s">
        <v>128</v>
      </c>
      <c r="G7" s="4" t="s">
        <v>141</v>
      </c>
      <c r="H7" s="4">
        <f>_xlfn.PERCENTILE.INC(Dados!D:D,0.95)</f>
        <v>92</v>
      </c>
      <c r="I7" t="s">
        <v>128</v>
      </c>
    </row>
    <row r="8" spans="1:9" x14ac:dyDescent="0.3">
      <c r="A8" s="2"/>
      <c r="B8" s="7">
        <v>75</v>
      </c>
      <c r="C8" t="s">
        <v>128</v>
      </c>
      <c r="D8" s="4" t="s">
        <v>142</v>
      </c>
      <c r="E8" s="4">
        <f>_xlfn.PERCENTILE.INC(Dados!D:D,0.2)</f>
        <v>54</v>
      </c>
      <c r="F8" t="s">
        <v>128</v>
      </c>
    </row>
    <row r="9" spans="1:9" x14ac:dyDescent="0.3">
      <c r="A9" s="2"/>
      <c r="B9" s="8">
        <v>75</v>
      </c>
      <c r="C9" t="s">
        <v>128</v>
      </c>
      <c r="D9" s="4" t="s">
        <v>143</v>
      </c>
      <c r="E9" s="4">
        <f>_xlfn.PERCENTILE.INC(Dados!D:D,0.3)</f>
        <v>58.4</v>
      </c>
      <c r="F9" t="s">
        <v>128</v>
      </c>
    </row>
    <row r="10" spans="1:9" x14ac:dyDescent="0.3">
      <c r="A10" s="29" t="s">
        <v>144</v>
      </c>
      <c r="B10" s="30"/>
      <c r="D10" s="4" t="s">
        <v>145</v>
      </c>
      <c r="E10" s="4">
        <f>_xlfn.PERCENTILE.INC(Dados!D:D,0.4)</f>
        <v>65</v>
      </c>
      <c r="F10" t="s">
        <v>128</v>
      </c>
    </row>
    <row r="11" spans="1:9" x14ac:dyDescent="0.3">
      <c r="A11" s="3" t="s">
        <v>146</v>
      </c>
      <c r="B11" s="3">
        <f>MAX(Dados!D:D)-MIN(Dados!D:D)</f>
        <v>54</v>
      </c>
      <c r="C11" t="s">
        <v>128</v>
      </c>
      <c r="D11" s="4" t="s">
        <v>147</v>
      </c>
      <c r="E11" s="4">
        <f>_xlfn.PERCENTILE.INC(Dados!D:D,0.5)</f>
        <v>69</v>
      </c>
      <c r="F11" t="s">
        <v>128</v>
      </c>
    </row>
    <row r="12" spans="1:9" x14ac:dyDescent="0.3">
      <c r="A12" s="3" t="s">
        <v>148</v>
      </c>
      <c r="B12" s="3">
        <f>_xlfn.VAR.S(Dados!D:D)</f>
        <v>203.08599439775918</v>
      </c>
      <c r="C12" t="s">
        <v>149</v>
      </c>
      <c r="D12" s="4" t="s">
        <v>150</v>
      </c>
      <c r="E12" s="4">
        <f>_xlfn.PERCENTILE.INC(Dados!D:D,0.6)</f>
        <v>73.199999999999989</v>
      </c>
      <c r="F12" t="s">
        <v>128</v>
      </c>
    </row>
    <row r="13" spans="1:9" x14ac:dyDescent="0.3">
      <c r="A13" s="3" t="s">
        <v>151</v>
      </c>
      <c r="B13" s="3">
        <f>_xlfn.STDEV.S(Dados!D:D)</f>
        <v>14.250824340990214</v>
      </c>
      <c r="C13" t="s">
        <v>128</v>
      </c>
      <c r="D13" s="4" t="s">
        <v>152</v>
      </c>
      <c r="E13" s="4">
        <f>_xlfn.PERCENTILE.INC(Dados!D:D,0.7)</f>
        <v>76.8</v>
      </c>
      <c r="F13" t="s">
        <v>128</v>
      </c>
    </row>
    <row r="14" spans="1:9" x14ac:dyDescent="0.3">
      <c r="A14" s="32"/>
      <c r="B14" s="32"/>
      <c r="D14" s="10" t="s">
        <v>153</v>
      </c>
      <c r="E14" s="4">
        <f>_xlfn.PERCENTILE.INC(Dados!D:D,0.8)</f>
        <v>80.2</v>
      </c>
      <c r="F14" t="s">
        <v>128</v>
      </c>
    </row>
    <row r="15" spans="1:9" x14ac:dyDescent="0.3">
      <c r="D15" s="10" t="s">
        <v>154</v>
      </c>
      <c r="E15" s="4">
        <f>_xlfn.PERCENTILE.INC(Dados!D:D,0.9)</f>
        <v>90</v>
      </c>
      <c r="F15" t="s">
        <v>128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124</v>
      </c>
      <c r="B1" t="s">
        <v>5</v>
      </c>
    </row>
    <row r="2" spans="1:2" x14ac:dyDescent="0.3">
      <c r="A2" s="31" t="s">
        <v>125</v>
      </c>
      <c r="B2" s="31"/>
    </row>
    <row r="3" spans="1:2" x14ac:dyDescent="0.3">
      <c r="A3" s="28" t="s">
        <v>129</v>
      </c>
      <c r="B3" s="28"/>
    </row>
    <row r="4" spans="1:2" x14ac:dyDescent="0.3">
      <c r="A4" s="2" t="s">
        <v>132</v>
      </c>
      <c r="B4" s="5"/>
    </row>
    <row r="5" spans="1:2" x14ac:dyDescent="0.3">
      <c r="A5" s="2" t="s">
        <v>130</v>
      </c>
      <c r="B5" s="6"/>
    </row>
    <row r="6" spans="1:2" x14ac:dyDescent="0.3">
      <c r="A6" s="2" t="s">
        <v>137</v>
      </c>
      <c r="B6" s="7"/>
    </row>
    <row r="7" spans="1:2" x14ac:dyDescent="0.3">
      <c r="A7" s="2"/>
      <c r="B7" s="7"/>
    </row>
    <row r="8" spans="1:2" x14ac:dyDescent="0.3">
      <c r="A8" s="2"/>
      <c r="B8" s="7"/>
    </row>
    <row r="9" spans="1:2" x14ac:dyDescent="0.3">
      <c r="A9" s="2"/>
      <c r="B9" s="8"/>
    </row>
    <row r="10" spans="1:2" x14ac:dyDescent="0.3">
      <c r="A10" s="29" t="s">
        <v>144</v>
      </c>
      <c r="B10" s="30"/>
    </row>
    <row r="11" spans="1:2" x14ac:dyDescent="0.3">
      <c r="A11" s="3" t="s">
        <v>146</v>
      </c>
      <c r="B11" s="3"/>
    </row>
    <row r="12" spans="1:2" x14ac:dyDescent="0.3">
      <c r="A12" s="3" t="s">
        <v>148</v>
      </c>
      <c r="B12" s="3"/>
    </row>
    <row r="13" spans="1:2" x14ac:dyDescent="0.3">
      <c r="A13" s="3" t="s">
        <v>151</v>
      </c>
      <c r="B13" s="3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8350953-5035-4605-98e3-8e6c7df9a5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0D9A6269227449AA8D255FAA608E3" ma:contentTypeVersion="1" ma:contentTypeDescription="Create a new document." ma:contentTypeScope="" ma:versionID="f2d3fa0e209eea9a9d70d5fc66e40d5d">
  <xsd:schema xmlns:xsd="http://www.w3.org/2001/XMLSchema" xmlns:xs="http://www.w3.org/2001/XMLSchema" xmlns:p="http://schemas.microsoft.com/office/2006/metadata/properties" xmlns:ns2="a8350953-5035-4605-98e3-8e6c7df9a521" targetNamespace="http://schemas.microsoft.com/office/2006/metadata/properties" ma:root="true" ma:fieldsID="0ed19117d077776b385e144c363cdab7" ns2:_="">
    <xsd:import namespace="a8350953-5035-4605-98e3-8e6c7df9a52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50953-5035-4605-98e3-8e6c7df9a5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42B815-06AE-4066-BD1C-431949E01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34251-A32F-411A-B65C-03AF2DAAC0D5}">
  <ds:schemaRefs>
    <ds:schemaRef ds:uri="bd5e7e67-6a42-4719-a78c-b2ab916164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2668049-c48e-41c3-b455-55389fa5615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a8350953-5035-4605-98e3-8e6c7df9a521"/>
  </ds:schemaRefs>
</ds:datastoreItem>
</file>

<file path=customXml/itemProps3.xml><?xml version="1.0" encoding="utf-8"?>
<ds:datastoreItem xmlns:ds="http://schemas.openxmlformats.org/officeDocument/2006/customXml" ds:itemID="{02BA43FF-EEB3-4AFD-A440-2F657F6AA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50953-5035-4605-98e3-8e6c7df9a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Estados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Paulo Henrique Ribeiro Pivoto</cp:lastModifiedBy>
  <cp:revision/>
  <dcterms:created xsi:type="dcterms:W3CDTF">2019-02-19T20:36:33Z</dcterms:created>
  <dcterms:modified xsi:type="dcterms:W3CDTF">2024-06-04T20:12:46Z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0x010100FF80D9A6269227449AA8D255FAA608E3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