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jects\pyp\data2\"/>
    </mc:Choice>
  </mc:AlternateContent>
  <bookViews>
    <workbookView xWindow="15300" yWindow="45" windowWidth="15345" windowHeight="12405" tabRatio="839"/>
  </bookViews>
  <sheets>
    <sheet name="t_effect_list" sheetId="4" r:id="rId1"/>
    <sheet name="Sheet1" sheetId="1" r:id="rId2"/>
    <sheet name="星火燎原（男2）" sheetId="2" r:id="rId3"/>
    <sheet name="剑荡八荒（男3）" sheetId="3" r:id="rId4"/>
    <sheet name="流星火雨（男4）" sheetId="5" r:id="rId5"/>
    <sheet name="遮天囚龙（男5）" sheetId="10" r:id="rId6"/>
    <sheet name="冰凝九天（法1）" sheetId="6" r:id="rId7"/>
    <sheet name="冰霜雪舞（法2）" sheetId="9" r:id="rId8"/>
    <sheet name="雪封万里（法3）" sheetId="8" r:id="rId9"/>
    <sheet name="冰霜护甲（法4）" sheetId="14" r:id="rId10"/>
    <sheet name="寒冰禁咒（法5）" sheetId="13" r:id="rId11"/>
    <sheet name="千陨星辰（牧1）" sheetId="7" r:id="rId12"/>
    <sheet name="炙天裂迹（牧2）" sheetId="21" r:id="rId13"/>
    <sheet name="凤舞九天（牧3特效1）" sheetId="15" r:id="rId14"/>
    <sheet name="凤舞九天（牧3特效2）" sheetId="28" r:id="rId15"/>
    <sheet name="金钟护体（牧4）" sheetId="11" r:id="rId16"/>
    <sheet name="热血狂怒（牧5）" sheetId="12" r:id="rId17"/>
    <sheet name="万剑诀（宠物）" sheetId="16" r:id="rId18"/>
    <sheet name="流火咒（法宝）" sheetId="17" r:id="rId19"/>
    <sheet name="雷霆万钧（掉落）" sheetId="18" r:id="rId20"/>
    <sheet name="合击技能" sheetId="22" r:id="rId21"/>
    <sheet name="裂地斩" sheetId="24" r:id="rId22"/>
    <sheet name="冰风暴" sheetId="25" r:id="rId23"/>
    <sheet name="寒凝冰" sheetId="26" r:id="rId24"/>
    <sheet name="鬼神弑" sheetId="27" r:id="rId25"/>
    <sheet name="Sheet2" sheetId="19" r:id="rId26"/>
    <sheet name="Sheet3" sheetId="20" r:id="rId27"/>
    <sheet name="Sheet4" sheetId="23" r:id="rId28"/>
  </sheets>
  <calcPr calcId="162913"/>
</workbook>
</file>

<file path=xl/calcChain.xml><?xml version="1.0" encoding="utf-8"?>
<calcChain xmlns="http://schemas.openxmlformats.org/spreadsheetml/2006/main">
  <c r="G16" i="28" l="1"/>
  <c r="H16" i="28"/>
  <c r="I16" i="28" l="1"/>
  <c r="G14" i="28"/>
  <c r="H14" i="28"/>
  <c r="G15" i="28"/>
  <c r="I15" i="28" s="1"/>
  <c r="H15" i="28"/>
  <c r="I14" i="28" l="1"/>
  <c r="H13" i="28"/>
  <c r="W20" i="28"/>
  <c r="W19" i="28"/>
  <c r="W18" i="28"/>
  <c r="W17" i="28"/>
  <c r="W16" i="28"/>
  <c r="G13" i="28"/>
  <c r="K11" i="28"/>
  <c r="L1" i="4"/>
  <c r="M1" i="4" s="1"/>
  <c r="W16" i="10"/>
  <c r="W17" i="10"/>
  <c r="W18" i="10"/>
  <c r="W19" i="10"/>
  <c r="K11" i="10"/>
  <c r="I13" i="28" l="1"/>
  <c r="W13" i="28" s="1"/>
  <c r="W14" i="28"/>
  <c r="W15" i="28"/>
  <c r="H14" i="2"/>
  <c r="H15" i="2"/>
  <c r="H16" i="2"/>
  <c r="H17" i="2"/>
  <c r="H18" i="2"/>
  <c r="H19" i="2"/>
  <c r="H20" i="2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W19" i="2" s="1"/>
  <c r="G20" i="2"/>
  <c r="I20" i="2" s="1"/>
  <c r="W20" i="2" s="1"/>
  <c r="K10" i="28" l="1"/>
  <c r="C15" i="4" s="1"/>
  <c r="K11" i="22"/>
  <c r="H21" i="4" s="1"/>
  <c r="W18" i="22"/>
  <c r="W57" i="27"/>
  <c r="W56" i="27"/>
  <c r="W55" i="27"/>
  <c r="W54" i="27"/>
  <c r="W53" i="27"/>
  <c r="W52" i="27"/>
  <c r="W51" i="27"/>
  <c r="W50" i="27"/>
  <c r="W49" i="27"/>
  <c r="W48" i="27"/>
  <c r="W47" i="27"/>
  <c r="W46" i="27"/>
  <c r="W45" i="27"/>
  <c r="W44" i="27"/>
  <c r="W43" i="27"/>
  <c r="W42" i="27"/>
  <c r="W41" i="27"/>
  <c r="W40" i="27"/>
  <c r="W39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H6" i="27"/>
  <c r="I6" i="27" s="1"/>
  <c r="W6" i="27" s="1"/>
  <c r="K3" i="27" s="1"/>
  <c r="C25" i="4" s="1"/>
  <c r="K4" i="27"/>
  <c r="H25" i="4" s="1"/>
  <c r="W57" i="26"/>
  <c r="W56" i="26"/>
  <c r="W55" i="26"/>
  <c r="W54" i="26"/>
  <c r="W53" i="26"/>
  <c r="W52" i="26"/>
  <c r="W51" i="26"/>
  <c r="W50" i="26"/>
  <c r="W49" i="26"/>
  <c r="W48" i="26"/>
  <c r="W47" i="26"/>
  <c r="W46" i="26"/>
  <c r="W45" i="26"/>
  <c r="W44" i="26"/>
  <c r="W43" i="26"/>
  <c r="W42" i="26"/>
  <c r="W41" i="26"/>
  <c r="W40" i="26"/>
  <c r="W39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W7" i="26"/>
  <c r="H6" i="26"/>
  <c r="I6" i="26" s="1"/>
  <c r="W6" i="26" s="1"/>
  <c r="K4" i="26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M10" i="25"/>
  <c r="I10" i="25"/>
  <c r="W10" i="25" s="1"/>
  <c r="M9" i="25"/>
  <c r="I9" i="25"/>
  <c r="I8" i="25"/>
  <c r="W8" i="25" s="1"/>
  <c r="H7" i="25"/>
  <c r="I7" i="25" s="1"/>
  <c r="W7" i="25" s="1"/>
  <c r="H6" i="25"/>
  <c r="I6" i="25" s="1"/>
  <c r="W6" i="25" s="1"/>
  <c r="K4" i="25"/>
  <c r="H23" i="4" s="1"/>
  <c r="N10" i="24"/>
  <c r="N11" i="24" s="1"/>
  <c r="N8" i="24"/>
  <c r="I1" i="4"/>
  <c r="N16" i="4"/>
  <c r="M11" i="24"/>
  <c r="M10" i="24"/>
  <c r="M9" i="24"/>
  <c r="I11" i="24"/>
  <c r="I10" i="24"/>
  <c r="I9" i="24"/>
  <c r="W9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I8" i="24"/>
  <c r="H7" i="24"/>
  <c r="I7" i="24" s="1"/>
  <c r="W7" i="24" s="1"/>
  <c r="W57" i="24"/>
  <c r="W56" i="24"/>
  <c r="W55" i="24"/>
  <c r="W54" i="24"/>
  <c r="W53" i="24"/>
  <c r="W52" i="24"/>
  <c r="W51" i="24"/>
  <c r="W50" i="24"/>
  <c r="W49" i="24"/>
  <c r="W48" i="24"/>
  <c r="W47" i="24"/>
  <c r="W46" i="24"/>
  <c r="W45" i="24"/>
  <c r="W44" i="24"/>
  <c r="W43" i="24"/>
  <c r="W42" i="24"/>
  <c r="W41" i="24"/>
  <c r="W40" i="24"/>
  <c r="W39" i="24"/>
  <c r="H6" i="24"/>
  <c r="K4" i="24"/>
  <c r="H22" i="4" s="1"/>
  <c r="G18" i="12"/>
  <c r="I18" i="12" s="1"/>
  <c r="W18" i="12" s="1"/>
  <c r="X17" i="15"/>
  <c r="G15" i="21"/>
  <c r="I15" i="21" s="1"/>
  <c r="W15" i="21" s="1"/>
  <c r="W19" i="8"/>
  <c r="W15" i="9"/>
  <c r="X15" i="6"/>
  <c r="W14" i="22"/>
  <c r="W15" i="22"/>
  <c r="W16" i="22"/>
  <c r="W17" i="22"/>
  <c r="W13" i="22"/>
  <c r="AC13" i="22"/>
  <c r="AD13" i="22" s="1"/>
  <c r="G14" i="21"/>
  <c r="I14" i="21" s="1"/>
  <c r="W14" i="21" s="1"/>
  <c r="G17" i="12"/>
  <c r="I17" i="12" s="1"/>
  <c r="W17" i="12" s="1"/>
  <c r="K11" i="12"/>
  <c r="H17" i="4" s="1"/>
  <c r="G15" i="12"/>
  <c r="H15" i="12"/>
  <c r="I15" i="12" s="1"/>
  <c r="W15" i="12" s="1"/>
  <c r="G16" i="12"/>
  <c r="H16" i="12"/>
  <c r="G13" i="21"/>
  <c r="H13" i="21"/>
  <c r="I13" i="21" s="1"/>
  <c r="W13" i="21" s="1"/>
  <c r="W17" i="21"/>
  <c r="W18" i="21"/>
  <c r="AC13" i="21"/>
  <c r="AD13" i="21" s="1"/>
  <c r="K11" i="21"/>
  <c r="U10" i="3"/>
  <c r="V10" i="3" s="1"/>
  <c r="X16" i="15"/>
  <c r="G17" i="13"/>
  <c r="I17" i="13" s="1"/>
  <c r="W17" i="13" s="1"/>
  <c r="G18" i="8"/>
  <c r="I18" i="8" s="1"/>
  <c r="W18" i="8" s="1"/>
  <c r="G13" i="15"/>
  <c r="H13" i="15"/>
  <c r="K11" i="15"/>
  <c r="G14" i="7"/>
  <c r="I14" i="7" s="1"/>
  <c r="X14" i="7" s="1"/>
  <c r="G13" i="7"/>
  <c r="H13" i="7"/>
  <c r="X15" i="7"/>
  <c r="X16" i="7"/>
  <c r="X17" i="7"/>
  <c r="X18" i="7"/>
  <c r="W64" i="20"/>
  <c r="W63" i="20"/>
  <c r="W62" i="20"/>
  <c r="W61" i="20"/>
  <c r="W60" i="20"/>
  <c r="W59" i="20"/>
  <c r="W58" i="20"/>
  <c r="W57" i="20"/>
  <c r="W56" i="20"/>
  <c r="W55" i="20"/>
  <c r="W54" i="20"/>
  <c r="W53" i="20"/>
  <c r="W52" i="20"/>
  <c r="W51" i="20"/>
  <c r="W50" i="20"/>
  <c r="W49" i="20"/>
  <c r="W48" i="20"/>
  <c r="W47" i="20"/>
  <c r="W46" i="20"/>
  <c r="G45" i="20"/>
  <c r="H45" i="20"/>
  <c r="Y21" i="20"/>
  <c r="AA21" i="20" s="1"/>
  <c r="G44" i="20"/>
  <c r="H44" i="20"/>
  <c r="Y22" i="20"/>
  <c r="AA22" i="20" s="1"/>
  <c r="AB22" i="20"/>
  <c r="Q22" i="20" s="1"/>
  <c r="G43" i="20"/>
  <c r="H43" i="20"/>
  <c r="G42" i="20"/>
  <c r="H42" i="20"/>
  <c r="I42" i="20" s="1"/>
  <c r="G41" i="20"/>
  <c r="H41" i="20"/>
  <c r="G40" i="20"/>
  <c r="H40" i="20"/>
  <c r="G39" i="20"/>
  <c r="H39" i="20"/>
  <c r="G38" i="20"/>
  <c r="H38" i="20"/>
  <c r="N31" i="20"/>
  <c r="N32" i="20" s="1"/>
  <c r="G37" i="20"/>
  <c r="H37" i="20"/>
  <c r="G36" i="20"/>
  <c r="H36" i="20"/>
  <c r="G35" i="20"/>
  <c r="H35" i="20"/>
  <c r="G34" i="20"/>
  <c r="I34" i="20" s="1"/>
  <c r="H34" i="20"/>
  <c r="Z33" i="20"/>
  <c r="G33" i="20"/>
  <c r="H33" i="20"/>
  <c r="AC32" i="20"/>
  <c r="Z32" i="20"/>
  <c r="G32" i="20"/>
  <c r="H32" i="20"/>
  <c r="Z31" i="20"/>
  <c r="G31" i="20"/>
  <c r="H31" i="20"/>
  <c r="G30" i="20"/>
  <c r="I30" i="20" s="1"/>
  <c r="H30" i="20"/>
  <c r="G29" i="20"/>
  <c r="H29" i="20"/>
  <c r="X28" i="20"/>
  <c r="Y28" i="20" s="1"/>
  <c r="R28" i="20" s="1"/>
  <c r="N22" i="20"/>
  <c r="N23" i="20" s="1"/>
  <c r="N24" i="20" s="1"/>
  <c r="N25" i="20" s="1"/>
  <c r="S22" i="20"/>
  <c r="S23" i="20" s="1"/>
  <c r="T22" i="20"/>
  <c r="T23" i="20" s="1"/>
  <c r="T24" i="20" s="1"/>
  <c r="T25" i="20" s="1"/>
  <c r="T26" i="20" s="1"/>
  <c r="T27" i="20" s="1"/>
  <c r="T28" i="20" s="1"/>
  <c r="U22" i="20"/>
  <c r="U23" i="20" s="1"/>
  <c r="U24" i="20" s="1"/>
  <c r="U25" i="20" s="1"/>
  <c r="U26" i="20" s="1"/>
  <c r="U27" i="20" s="1"/>
  <c r="U28" i="20" s="1"/>
  <c r="V22" i="20"/>
  <c r="V23" i="20" s="1"/>
  <c r="V24" i="20" s="1"/>
  <c r="V25" i="20" s="1"/>
  <c r="V26" i="20" s="1"/>
  <c r="V27" i="20" s="1"/>
  <c r="V28" i="20" s="1"/>
  <c r="G28" i="20"/>
  <c r="H28" i="20"/>
  <c r="X27" i="20"/>
  <c r="Y27" i="20" s="1"/>
  <c r="R27" i="20" s="1"/>
  <c r="G27" i="20"/>
  <c r="H27" i="20"/>
  <c r="X26" i="20"/>
  <c r="Y26" i="20" s="1"/>
  <c r="R26" i="20" s="1"/>
  <c r="G26" i="20"/>
  <c r="H26" i="20"/>
  <c r="X25" i="20"/>
  <c r="Y25" i="20" s="1"/>
  <c r="R25" i="20" s="1"/>
  <c r="G25" i="20"/>
  <c r="H25" i="20"/>
  <c r="AE23" i="20"/>
  <c r="AE24" i="20" s="1"/>
  <c r="Y24" i="20"/>
  <c r="R24" i="20" s="1"/>
  <c r="G24" i="20"/>
  <c r="H24" i="20"/>
  <c r="Y23" i="20"/>
  <c r="R23" i="20" s="1"/>
  <c r="G23" i="20"/>
  <c r="H23" i="20"/>
  <c r="AE21" i="20"/>
  <c r="AE22" i="20" s="1"/>
  <c r="G22" i="20"/>
  <c r="H22" i="20"/>
  <c r="I22" i="20" s="1"/>
  <c r="R22" i="20"/>
  <c r="G21" i="20"/>
  <c r="H21" i="20"/>
  <c r="N14" i="20"/>
  <c r="G20" i="20"/>
  <c r="H20" i="20"/>
  <c r="G19" i="20"/>
  <c r="H19" i="20"/>
  <c r="G18" i="20"/>
  <c r="H18" i="20"/>
  <c r="G17" i="20"/>
  <c r="H17" i="20"/>
  <c r="G16" i="20"/>
  <c r="H16" i="20"/>
  <c r="G15" i="20"/>
  <c r="H15" i="20"/>
  <c r="G14" i="20"/>
  <c r="H14" i="20"/>
  <c r="G13" i="20"/>
  <c r="H13" i="20"/>
  <c r="K11" i="20"/>
  <c r="K11" i="7"/>
  <c r="I41" i="19"/>
  <c r="H40" i="19"/>
  <c r="H39" i="19"/>
  <c r="H38" i="19"/>
  <c r="I38" i="19" s="1"/>
  <c r="H37" i="19"/>
  <c r="N15" i="19"/>
  <c r="N18" i="19" s="1"/>
  <c r="G32" i="19"/>
  <c r="H32" i="19"/>
  <c r="K32" i="19"/>
  <c r="L32" i="19"/>
  <c r="G31" i="19"/>
  <c r="H31" i="19"/>
  <c r="K31" i="19"/>
  <c r="L31" i="19"/>
  <c r="G30" i="19"/>
  <c r="H30" i="19"/>
  <c r="K30" i="19"/>
  <c r="L30" i="19"/>
  <c r="G29" i="19"/>
  <c r="H29" i="19"/>
  <c r="G28" i="19"/>
  <c r="H28" i="19"/>
  <c r="G27" i="19"/>
  <c r="H27" i="19"/>
  <c r="G26" i="19"/>
  <c r="H26" i="19"/>
  <c r="I26" i="19" s="1"/>
  <c r="K26" i="19"/>
  <c r="L26" i="19"/>
  <c r="G25" i="19"/>
  <c r="H25" i="19"/>
  <c r="K25" i="19"/>
  <c r="L25" i="19"/>
  <c r="G24" i="19"/>
  <c r="H24" i="19"/>
  <c r="G23" i="19"/>
  <c r="H23" i="19"/>
  <c r="G22" i="19"/>
  <c r="H22" i="19"/>
  <c r="I22" i="19" s="1"/>
  <c r="G21" i="19"/>
  <c r="H21" i="19"/>
  <c r="K21" i="19"/>
  <c r="L21" i="19"/>
  <c r="G20" i="19"/>
  <c r="H20" i="19"/>
  <c r="K20" i="19"/>
  <c r="L20" i="19"/>
  <c r="G19" i="19"/>
  <c r="H19" i="19"/>
  <c r="G18" i="19"/>
  <c r="H18" i="19"/>
  <c r="N16" i="19"/>
  <c r="N17" i="19" s="1"/>
  <c r="G17" i="19"/>
  <c r="H17" i="19"/>
  <c r="K17" i="19"/>
  <c r="L17" i="19"/>
  <c r="G16" i="19"/>
  <c r="H16" i="19"/>
  <c r="G15" i="19"/>
  <c r="H15" i="19"/>
  <c r="G14" i="19"/>
  <c r="H14" i="19"/>
  <c r="K14" i="19"/>
  <c r="L14" i="19"/>
  <c r="G13" i="19"/>
  <c r="H13" i="19"/>
  <c r="K11" i="19"/>
  <c r="X14" i="6"/>
  <c r="G13" i="6"/>
  <c r="H13" i="6"/>
  <c r="K11" i="6"/>
  <c r="G15" i="13"/>
  <c r="H15" i="13"/>
  <c r="G16" i="13"/>
  <c r="H16" i="13"/>
  <c r="G14" i="13"/>
  <c r="H14" i="13"/>
  <c r="G13" i="2"/>
  <c r="H13" i="2"/>
  <c r="AC13" i="2"/>
  <c r="AD13" i="2" s="1"/>
  <c r="W14" i="2"/>
  <c r="W15" i="2"/>
  <c r="W16" i="2"/>
  <c r="W18" i="2"/>
  <c r="W17" i="2"/>
  <c r="K11" i="2"/>
  <c r="G13" i="18"/>
  <c r="H13" i="18"/>
  <c r="X14" i="18"/>
  <c r="X15" i="18"/>
  <c r="X16" i="18"/>
  <c r="X17" i="18"/>
  <c r="X18" i="18"/>
  <c r="A20" i="4"/>
  <c r="K11" i="18"/>
  <c r="G13" i="17"/>
  <c r="H13" i="17"/>
  <c r="X14" i="17"/>
  <c r="X15" i="17"/>
  <c r="X16" i="17"/>
  <c r="X17" i="17"/>
  <c r="X18" i="17"/>
  <c r="K11" i="17"/>
  <c r="A19" i="4"/>
  <c r="G13" i="16"/>
  <c r="H13" i="16"/>
  <c r="K11" i="16"/>
  <c r="A18" i="4"/>
  <c r="Y22" i="8"/>
  <c r="AB22" i="8" s="1"/>
  <c r="Y21" i="8"/>
  <c r="AA21" i="8" s="1"/>
  <c r="G13" i="14"/>
  <c r="H13" i="14"/>
  <c r="G14" i="14"/>
  <c r="H14" i="14"/>
  <c r="G15" i="14"/>
  <c r="H15" i="14"/>
  <c r="W16" i="14"/>
  <c r="W17" i="14"/>
  <c r="W18" i="14"/>
  <c r="A10" i="4"/>
  <c r="K11" i="14"/>
  <c r="A14" i="4"/>
  <c r="AC32" i="8"/>
  <c r="K11" i="13"/>
  <c r="H11" i="4" s="1"/>
  <c r="G13" i="13"/>
  <c r="H13" i="13"/>
  <c r="W18" i="13"/>
  <c r="A11" i="4"/>
  <c r="H6" i="4"/>
  <c r="K11" i="9"/>
  <c r="H8" i="4" s="1"/>
  <c r="K11" i="8"/>
  <c r="H9" i="4" s="1"/>
  <c r="K11" i="5"/>
  <c r="H5" i="4" s="1"/>
  <c r="K11" i="3"/>
  <c r="K11" i="11"/>
  <c r="G13" i="12"/>
  <c r="H13" i="12"/>
  <c r="G14" i="12"/>
  <c r="H14" i="12"/>
  <c r="A17" i="4"/>
  <c r="G13" i="11"/>
  <c r="H13" i="11"/>
  <c r="A16" i="4"/>
  <c r="A6" i="4"/>
  <c r="G13" i="9"/>
  <c r="H13" i="9"/>
  <c r="W14" i="9"/>
  <c r="G13" i="8"/>
  <c r="H13" i="8"/>
  <c r="W13" i="8"/>
  <c r="Y23" i="8"/>
  <c r="Y24" i="8"/>
  <c r="X25" i="8"/>
  <c r="Y25" i="8"/>
  <c r="X26" i="8"/>
  <c r="Y26" i="8" s="1"/>
  <c r="X27" i="8"/>
  <c r="Y27" i="8" s="1"/>
  <c r="X28" i="8"/>
  <c r="Y28" i="8" s="1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A8" i="4"/>
  <c r="A7" i="4"/>
  <c r="A12" i="4"/>
  <c r="A9" i="4"/>
  <c r="Z33" i="8"/>
  <c r="Z32" i="8"/>
  <c r="Z31" i="8"/>
  <c r="AE23" i="8"/>
  <c r="AE24" i="8" s="1"/>
  <c r="AE21" i="8"/>
  <c r="AE22" i="8" s="1"/>
  <c r="G17" i="8"/>
  <c r="H17" i="8"/>
  <c r="G16" i="8"/>
  <c r="H16" i="8"/>
  <c r="G15" i="8"/>
  <c r="H15" i="8"/>
  <c r="G14" i="8"/>
  <c r="H14" i="8"/>
  <c r="Z35" i="3"/>
  <c r="AC35" i="3" s="1"/>
  <c r="Z31" i="3"/>
  <c r="AC31" i="3" s="1"/>
  <c r="Z32" i="3"/>
  <c r="Z33" i="3"/>
  <c r="Z34" i="3"/>
  <c r="Z36" i="3"/>
  <c r="Y22" i="3"/>
  <c r="AB22" i="3" s="1"/>
  <c r="AA22" i="3"/>
  <c r="AA23" i="3" s="1"/>
  <c r="AA26" i="3" s="1"/>
  <c r="Y21" i="3"/>
  <c r="AA21" i="3" s="1"/>
  <c r="AA24" i="3" s="1"/>
  <c r="AA25" i="3" s="1"/>
  <c r="G13" i="5"/>
  <c r="H13" i="5"/>
  <c r="G13" i="3"/>
  <c r="H13" i="3"/>
  <c r="Y23" i="3"/>
  <c r="Y24" i="3"/>
  <c r="X25" i="3"/>
  <c r="Y25" i="3" s="1"/>
  <c r="X26" i="3"/>
  <c r="Y26" i="3" s="1"/>
  <c r="X27" i="3"/>
  <c r="Y27" i="3" s="1"/>
  <c r="X28" i="3"/>
  <c r="Y28" i="3"/>
  <c r="AE21" i="3"/>
  <c r="AE22" i="3" s="1"/>
  <c r="AE23" i="3"/>
  <c r="AE24" i="3" s="1"/>
  <c r="G11" i="1"/>
  <c r="H11" i="1"/>
  <c r="G12" i="1"/>
  <c r="I12" i="1" s="1"/>
  <c r="H12" i="1"/>
  <c r="K12" i="1"/>
  <c r="L12" i="1"/>
  <c r="G13" i="1"/>
  <c r="I13" i="1" s="1"/>
  <c r="W13" i="1" s="1"/>
  <c r="H13" i="1"/>
  <c r="N14" i="1"/>
  <c r="G14" i="1"/>
  <c r="H14" i="1"/>
  <c r="N15" i="1"/>
  <c r="G15" i="1"/>
  <c r="H15" i="1"/>
  <c r="I15" i="1" s="1"/>
  <c r="L15" i="1"/>
  <c r="G16" i="1"/>
  <c r="H16" i="1"/>
  <c r="N17" i="1"/>
  <c r="G17" i="1"/>
  <c r="I17" i="1" s="1"/>
  <c r="H17" i="1"/>
  <c r="N18" i="1"/>
  <c r="G18" i="1"/>
  <c r="H18" i="1"/>
  <c r="L18" i="1"/>
  <c r="N19" i="1"/>
  <c r="G19" i="1"/>
  <c r="H19" i="1"/>
  <c r="L19" i="1"/>
  <c r="G20" i="1"/>
  <c r="H20" i="1"/>
  <c r="I20" i="1" s="1"/>
  <c r="W20" i="1" s="1"/>
  <c r="N21" i="1"/>
  <c r="G21" i="1"/>
  <c r="H21" i="1"/>
  <c r="N22" i="1"/>
  <c r="G22" i="1"/>
  <c r="H22" i="1"/>
  <c r="N23" i="1"/>
  <c r="G23" i="1"/>
  <c r="H23" i="1"/>
  <c r="L23" i="1"/>
  <c r="N24" i="1"/>
  <c r="G24" i="1"/>
  <c r="H24" i="1"/>
  <c r="L24" i="1"/>
  <c r="G25" i="1"/>
  <c r="H25" i="1"/>
  <c r="N26" i="1"/>
  <c r="G26" i="1"/>
  <c r="H26" i="1"/>
  <c r="N27" i="1"/>
  <c r="G27" i="1"/>
  <c r="H27" i="1"/>
  <c r="N28" i="1"/>
  <c r="G28" i="1"/>
  <c r="H28" i="1"/>
  <c r="L28" i="1"/>
  <c r="N29" i="1"/>
  <c r="G29" i="1"/>
  <c r="H29" i="1"/>
  <c r="L29" i="1"/>
  <c r="N30" i="1"/>
  <c r="G30" i="1"/>
  <c r="H30" i="1"/>
  <c r="L30" i="1"/>
  <c r="G35" i="1"/>
  <c r="H35" i="1"/>
  <c r="N36" i="1"/>
  <c r="N37" i="1" s="1"/>
  <c r="N38" i="1" s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AE43" i="1"/>
  <c r="AH43" i="1" s="1"/>
  <c r="N44" i="1"/>
  <c r="N45" i="1" s="1"/>
  <c r="S44" i="1"/>
  <c r="S45" i="1" s="1"/>
  <c r="S46" i="1" s="1"/>
  <c r="S47" i="1" s="1"/>
  <c r="S48" i="1" s="1"/>
  <c r="S49" i="1" s="1"/>
  <c r="S50" i="1" s="1"/>
  <c r="T44" i="1"/>
  <c r="T45" i="1" s="1"/>
  <c r="T46" i="1" s="1"/>
  <c r="T47" i="1" s="1"/>
  <c r="T48" i="1" s="1"/>
  <c r="T49" i="1" s="1"/>
  <c r="T50" i="1" s="1"/>
  <c r="U44" i="1"/>
  <c r="U45" i="1" s="1"/>
  <c r="U46" i="1" s="1"/>
  <c r="U47" i="1" s="1"/>
  <c r="U48" i="1" s="1"/>
  <c r="U49" i="1" s="1"/>
  <c r="U50" i="1" s="1"/>
  <c r="V44" i="1"/>
  <c r="V45" i="1" s="1"/>
  <c r="V46" i="1" s="1"/>
  <c r="V47" i="1" s="1"/>
  <c r="V48" i="1" s="1"/>
  <c r="V49" i="1" s="1"/>
  <c r="V50" i="1" s="1"/>
  <c r="G44" i="1"/>
  <c r="H44" i="1"/>
  <c r="AE44" i="1"/>
  <c r="AH44" i="1" s="1"/>
  <c r="AG44" i="1"/>
  <c r="AG45" i="1" s="1"/>
  <c r="G45" i="1"/>
  <c r="H45" i="1"/>
  <c r="AE45" i="1"/>
  <c r="R45" i="1" s="1"/>
  <c r="G46" i="1"/>
  <c r="H46" i="1"/>
  <c r="AE46" i="1"/>
  <c r="R46" i="1" s="1"/>
  <c r="G47" i="1"/>
  <c r="H47" i="1"/>
  <c r="AD47" i="1"/>
  <c r="AE47" i="1" s="1"/>
  <c r="R47" i="1" s="1"/>
  <c r="G48" i="1"/>
  <c r="I48" i="1" s="1"/>
  <c r="H48" i="1"/>
  <c r="AD48" i="1"/>
  <c r="AE48" i="1"/>
  <c r="R48" i="1" s="1"/>
  <c r="G49" i="1"/>
  <c r="I49" i="1" s="1"/>
  <c r="H49" i="1"/>
  <c r="AD49" i="1"/>
  <c r="AE49" i="1" s="1"/>
  <c r="R49" i="1" s="1"/>
  <c r="G50" i="1"/>
  <c r="H50" i="1"/>
  <c r="AD50" i="1"/>
  <c r="AE50" i="1"/>
  <c r="R50" i="1" s="1"/>
  <c r="G51" i="1"/>
  <c r="H51" i="1"/>
  <c r="G52" i="1"/>
  <c r="H52" i="1"/>
  <c r="I52" i="1" s="1"/>
  <c r="N53" i="1"/>
  <c r="N54" i="1" s="1"/>
  <c r="N55" i="1" s="1"/>
  <c r="N56" i="1" s="1"/>
  <c r="N57" i="1" s="1"/>
  <c r="N58" i="1" s="1"/>
  <c r="N59" i="1" s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5" i="1"/>
  <c r="H65" i="1"/>
  <c r="G66" i="1"/>
  <c r="H66" i="1"/>
  <c r="G67" i="1"/>
  <c r="H67" i="1"/>
  <c r="G63" i="1"/>
  <c r="H63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N77" i="1"/>
  <c r="N78" i="1" s="1"/>
  <c r="N79" i="1" s="1"/>
  <c r="S77" i="1"/>
  <c r="S78" i="1" s="1"/>
  <c r="S79" i="1" s="1"/>
  <c r="S80" i="1" s="1"/>
  <c r="S81" i="1" s="1"/>
  <c r="S82" i="1" s="1"/>
  <c r="S83" i="1" s="1"/>
  <c r="T77" i="1"/>
  <c r="T78" i="1" s="1"/>
  <c r="U77" i="1"/>
  <c r="U78" i="1" s="1"/>
  <c r="U79" i="1" s="1"/>
  <c r="U80" i="1" s="1"/>
  <c r="U81" i="1" s="1"/>
  <c r="U82" i="1" s="1"/>
  <c r="U83" i="1" s="1"/>
  <c r="V77" i="1"/>
  <c r="V78" i="1" s="1"/>
  <c r="V79" i="1" s="1"/>
  <c r="V80" i="1" s="1"/>
  <c r="V81" i="1" s="1"/>
  <c r="V82" i="1" s="1"/>
  <c r="V83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N84" i="1"/>
  <c r="G84" i="1"/>
  <c r="H84" i="1"/>
  <c r="N85" i="1"/>
  <c r="N86" i="1" s="1"/>
  <c r="G85" i="1"/>
  <c r="H85" i="1"/>
  <c r="G86" i="1"/>
  <c r="H86" i="1"/>
  <c r="G95" i="1"/>
  <c r="H95" i="1"/>
  <c r="G96" i="1"/>
  <c r="H96" i="1"/>
  <c r="G97" i="1"/>
  <c r="H97" i="1"/>
  <c r="G98" i="1"/>
  <c r="H98" i="1"/>
  <c r="G99" i="1"/>
  <c r="H99" i="1"/>
  <c r="G94" i="1"/>
  <c r="H94" i="1"/>
  <c r="G90" i="1"/>
  <c r="H90" i="1"/>
  <c r="G91" i="1"/>
  <c r="H91" i="1"/>
  <c r="G89" i="1"/>
  <c r="H89" i="1"/>
  <c r="AF60" i="1"/>
  <c r="AI60" i="1" s="1"/>
  <c r="AF56" i="1"/>
  <c r="AI56" i="1" s="1"/>
  <c r="I104" i="1"/>
  <c r="I105" i="1" s="1"/>
  <c r="AH91" i="1"/>
  <c r="AF90" i="1"/>
  <c r="AF91" i="1" s="1"/>
  <c r="AF57" i="1"/>
  <c r="AF58" i="1"/>
  <c r="AF59" i="1"/>
  <c r="AF61" i="1"/>
  <c r="A3" i="4"/>
  <c r="A5" i="4"/>
  <c r="AK45" i="1"/>
  <c r="AK46" i="1" s="1"/>
  <c r="AK43" i="1"/>
  <c r="AK44" i="1" s="1"/>
  <c r="A4" i="4"/>
  <c r="A13" i="4"/>
  <c r="W14" i="8"/>
  <c r="W15" i="8"/>
  <c r="W16" i="8"/>
  <c r="I44" i="20"/>
  <c r="I16" i="12"/>
  <c r="W16" i="12" s="1"/>
  <c r="I13" i="19"/>
  <c r="W13" i="19" s="1"/>
  <c r="I17" i="19"/>
  <c r="I14" i="20"/>
  <c r="W14" i="20" s="1"/>
  <c r="I21" i="20"/>
  <c r="I6" i="24"/>
  <c r="W6" i="24" s="1"/>
  <c r="P44" i="1"/>
  <c r="K53" i="1" s="1"/>
  <c r="R43" i="1"/>
  <c r="AG43" i="1"/>
  <c r="AG46" i="1" s="1"/>
  <c r="AA27" i="3"/>
  <c r="AA22" i="8"/>
  <c r="AA27" i="8" s="1"/>
  <c r="N15" i="20"/>
  <c r="N16" i="20" s="1"/>
  <c r="AB21" i="20"/>
  <c r="Q21" i="20" s="1"/>
  <c r="L30" i="20" s="1"/>
  <c r="I75" i="1" l="1"/>
  <c r="W75" i="1" s="1"/>
  <c r="I73" i="1"/>
  <c r="W73" i="1" s="1"/>
  <c r="I71" i="1"/>
  <c r="W71" i="1" s="1"/>
  <c r="W8" i="24"/>
  <c r="I86" i="1"/>
  <c r="I83" i="1"/>
  <c r="I51" i="1"/>
  <c r="W51" i="1" s="1"/>
  <c r="I43" i="1"/>
  <c r="I39" i="1"/>
  <c r="I19" i="19"/>
  <c r="I16" i="20"/>
  <c r="I18" i="20"/>
  <c r="I20" i="20"/>
  <c r="K77" i="1"/>
  <c r="I84" i="1"/>
  <c r="W84" i="1" s="1"/>
  <c r="I13" i="12"/>
  <c r="W13" i="12" s="1"/>
  <c r="I54" i="1"/>
  <c r="W17" i="1"/>
  <c r="W12" i="1"/>
  <c r="AB21" i="3"/>
  <c r="I20" i="19"/>
  <c r="I23" i="19"/>
  <c r="W9" i="25"/>
  <c r="AB28" i="20"/>
  <c r="Q28" i="20" s="1"/>
  <c r="W10" i="24"/>
  <c r="I45" i="1"/>
  <c r="AB24" i="20"/>
  <c r="I79" i="1"/>
  <c r="I64" i="1"/>
  <c r="W64" i="1" s="1"/>
  <c r="I61" i="1"/>
  <c r="W61" i="1" s="1"/>
  <c r="I59" i="1"/>
  <c r="I55" i="1"/>
  <c r="I47" i="1"/>
  <c r="I17" i="20"/>
  <c r="I19" i="20"/>
  <c r="R21" i="20"/>
  <c r="I28" i="20"/>
  <c r="I31" i="20"/>
  <c r="I77" i="1"/>
  <c r="I25" i="20"/>
  <c r="I32" i="20"/>
  <c r="AA23" i="20"/>
  <c r="AA26" i="20" s="1"/>
  <c r="P26" i="20" s="1"/>
  <c r="P22" i="20"/>
  <c r="K39" i="20" s="1"/>
  <c r="AA24" i="20"/>
  <c r="AA28" i="20"/>
  <c r="P28" i="20" s="1"/>
  <c r="P21" i="20"/>
  <c r="K38" i="20" s="1"/>
  <c r="AA28" i="3"/>
  <c r="I69" i="1"/>
  <c r="W69" i="1" s="1"/>
  <c r="I63" i="1"/>
  <c r="W63" i="1" s="1"/>
  <c r="I66" i="1"/>
  <c r="W66" i="1" s="1"/>
  <c r="W17" i="19"/>
  <c r="I27" i="19"/>
  <c r="I31" i="19"/>
  <c r="I32" i="19"/>
  <c r="I37" i="20"/>
  <c r="I39" i="20"/>
  <c r="R44" i="1"/>
  <c r="I22" i="1"/>
  <c r="W22" i="1" s="1"/>
  <c r="I14" i="8"/>
  <c r="I16" i="8"/>
  <c r="I13" i="8"/>
  <c r="I14" i="14"/>
  <c r="W14" i="14" s="1"/>
  <c r="I13" i="16"/>
  <c r="X13" i="16" s="1"/>
  <c r="K10" i="16" s="1"/>
  <c r="C18" i="4" s="1"/>
  <c r="N18" i="4" s="1"/>
  <c r="I13" i="6"/>
  <c r="X13" i="6" s="1"/>
  <c r="K10" i="6" s="1"/>
  <c r="C7" i="4" s="1"/>
  <c r="N7" i="4" s="1"/>
  <c r="I14" i="19"/>
  <c r="W14" i="19" s="1"/>
  <c r="I16" i="19"/>
  <c r="I25" i="19"/>
  <c r="I37" i="19"/>
  <c r="I40" i="19"/>
  <c r="I15" i="20"/>
  <c r="I41" i="20"/>
  <c r="I43" i="20"/>
  <c r="AG50" i="1"/>
  <c r="P50" i="1" s="1"/>
  <c r="K83" i="1" s="1"/>
  <c r="I89" i="1"/>
  <c r="W89" i="1" s="1"/>
  <c r="I90" i="1"/>
  <c r="W90" i="1" s="1"/>
  <c r="I99" i="1"/>
  <c r="W99" i="1" s="1"/>
  <c r="I97" i="1"/>
  <c r="W97" i="1" s="1"/>
  <c r="I95" i="1"/>
  <c r="W95" i="1" s="1"/>
  <c r="I82" i="1"/>
  <c r="I68" i="1"/>
  <c r="W68" i="1" s="1"/>
  <c r="I67" i="1"/>
  <c r="W67" i="1" s="1"/>
  <c r="I65" i="1"/>
  <c r="W65" i="1" s="1"/>
  <c r="I62" i="1"/>
  <c r="W62" i="1" s="1"/>
  <c r="I60" i="1"/>
  <c r="W60" i="1" s="1"/>
  <c r="I58" i="1"/>
  <c r="I46" i="1"/>
  <c r="I42" i="1"/>
  <c r="I38" i="1"/>
  <c r="I11" i="1"/>
  <c r="W11" i="1" s="1"/>
  <c r="I14" i="12"/>
  <c r="W14" i="12" s="1"/>
  <c r="K10" i="12" s="1"/>
  <c r="C17" i="4" s="1"/>
  <c r="N17" i="4" s="1"/>
  <c r="I39" i="19"/>
  <c r="I27" i="20"/>
  <c r="I29" i="20"/>
  <c r="W29" i="20" s="1"/>
  <c r="I33" i="20"/>
  <c r="I13" i="7"/>
  <c r="X13" i="7" s="1"/>
  <c r="K3" i="26"/>
  <c r="C24" i="4" s="1"/>
  <c r="I35" i="1"/>
  <c r="W35" i="1" s="1"/>
  <c r="I25" i="1"/>
  <c r="W25" i="1" s="1"/>
  <c r="I19" i="1"/>
  <c r="I18" i="1"/>
  <c r="I14" i="1"/>
  <c r="W14" i="1" s="1"/>
  <c r="I15" i="8"/>
  <c r="I17" i="8"/>
  <c r="W17" i="8" s="1"/>
  <c r="K10" i="8" s="1"/>
  <c r="C9" i="4" s="1"/>
  <c r="N9" i="4" s="1"/>
  <c r="W13" i="10"/>
  <c r="I15" i="14"/>
  <c r="W15" i="14" s="1"/>
  <c r="I13" i="14"/>
  <c r="W13" i="14" s="1"/>
  <c r="I13" i="18"/>
  <c r="X13" i="18" s="1"/>
  <c r="I15" i="19"/>
  <c r="W15" i="19" s="1"/>
  <c r="AG48" i="1"/>
  <c r="P48" i="1" s="1"/>
  <c r="K81" i="1" s="1"/>
  <c r="P45" i="1"/>
  <c r="AB23" i="8"/>
  <c r="AB26" i="8" s="1"/>
  <c r="AB27" i="8"/>
  <c r="Q43" i="1"/>
  <c r="AH50" i="1"/>
  <c r="Q50" i="1" s="1"/>
  <c r="AH46" i="1"/>
  <c r="P23" i="20"/>
  <c r="AA24" i="8"/>
  <c r="AA25" i="8" s="1"/>
  <c r="AA28" i="8"/>
  <c r="N22" i="19"/>
  <c r="N23" i="19" s="1"/>
  <c r="N19" i="19"/>
  <c r="W16" i="20"/>
  <c r="N17" i="20"/>
  <c r="N18" i="20" s="1"/>
  <c r="W18" i="20" s="1"/>
  <c r="AH45" i="1"/>
  <c r="AH49" i="1"/>
  <c r="Q49" i="1" s="1"/>
  <c r="Q44" i="1"/>
  <c r="W21" i="20"/>
  <c r="I91" i="1"/>
  <c r="W91" i="1" s="1"/>
  <c r="I94" i="1"/>
  <c r="W94" i="1" s="1"/>
  <c r="I98" i="1"/>
  <c r="W98" i="1" s="1"/>
  <c r="I96" i="1"/>
  <c r="W96" i="1" s="1"/>
  <c r="W86" i="1"/>
  <c r="I81" i="1"/>
  <c r="I78" i="1"/>
  <c r="AG49" i="1"/>
  <c r="P49" i="1" s="1"/>
  <c r="W19" i="1"/>
  <c r="W18" i="1"/>
  <c r="W15" i="1"/>
  <c r="AB21" i="8"/>
  <c r="W16" i="19"/>
  <c r="W22" i="20"/>
  <c r="AB23" i="20"/>
  <c r="AB26" i="20" s="1"/>
  <c r="Q26" i="20" s="1"/>
  <c r="L35" i="20" s="1"/>
  <c r="W11" i="24"/>
  <c r="K3" i="24" s="1"/>
  <c r="C22" i="4" s="1"/>
  <c r="N22" i="4" s="1"/>
  <c r="I57" i="1"/>
  <c r="I53" i="1"/>
  <c r="I50" i="1"/>
  <c r="I40" i="1"/>
  <c r="I30" i="1"/>
  <c r="W30" i="1" s="1"/>
  <c r="I29" i="1"/>
  <c r="W29" i="1" s="1"/>
  <c r="I28" i="1"/>
  <c r="W28" i="1" s="1"/>
  <c r="I24" i="1"/>
  <c r="W24" i="1" s="1"/>
  <c r="I23" i="1"/>
  <c r="W23" i="1" s="1"/>
  <c r="I16" i="1"/>
  <c r="W16" i="1" s="1"/>
  <c r="I13" i="5"/>
  <c r="W13" i="5" s="1"/>
  <c r="K10" i="5" s="1"/>
  <c r="C5" i="4" s="1"/>
  <c r="N5" i="4" s="1"/>
  <c r="I13" i="13"/>
  <c r="W13" i="13" s="1"/>
  <c r="I13" i="2"/>
  <c r="W13" i="2" s="1"/>
  <c r="K10" i="2" s="1"/>
  <c r="C3" i="4" s="1"/>
  <c r="N3" i="4" s="1"/>
  <c r="W15" i="10"/>
  <c r="I16" i="13"/>
  <c r="W16" i="13" s="1"/>
  <c r="I18" i="19"/>
  <c r="W18" i="19" s="1"/>
  <c r="I21" i="19"/>
  <c r="I28" i="19"/>
  <c r="I13" i="20"/>
  <c r="W13" i="20" s="1"/>
  <c r="K31" i="20"/>
  <c r="I36" i="20"/>
  <c r="I40" i="20"/>
  <c r="AA27" i="20"/>
  <c r="P27" i="20" s="1"/>
  <c r="K44" i="20" s="1"/>
  <c r="I45" i="20"/>
  <c r="X15" i="15"/>
  <c r="K10" i="18"/>
  <c r="C20" i="4" s="1"/>
  <c r="N20" i="4" s="1"/>
  <c r="W15" i="20"/>
  <c r="I85" i="1"/>
  <c r="W85" i="1" s="1"/>
  <c r="I80" i="1"/>
  <c r="I76" i="1"/>
  <c r="I74" i="1"/>
  <c r="W74" i="1" s="1"/>
  <c r="I72" i="1"/>
  <c r="W72" i="1" s="1"/>
  <c r="I70" i="1"/>
  <c r="W70" i="1" s="1"/>
  <c r="I56" i="1"/>
  <c r="I44" i="1"/>
  <c r="W44" i="1" s="1"/>
  <c r="I41" i="1"/>
  <c r="I37" i="1"/>
  <c r="I36" i="1"/>
  <c r="I27" i="1"/>
  <c r="W27" i="1" s="1"/>
  <c r="I26" i="1"/>
  <c r="W26" i="1" s="1"/>
  <c r="I21" i="1"/>
  <c r="W21" i="1" s="1"/>
  <c r="I13" i="3"/>
  <c r="W13" i="3" s="1"/>
  <c r="K10" i="3" s="1"/>
  <c r="C4" i="4" s="1"/>
  <c r="N4" i="4" s="1"/>
  <c r="I13" i="9"/>
  <c r="W13" i="9" s="1"/>
  <c r="K10" i="9" s="1"/>
  <c r="C8" i="4" s="1"/>
  <c r="N8" i="4" s="1"/>
  <c r="I13" i="11"/>
  <c r="W13" i="11" s="1"/>
  <c r="K10" i="11" s="1"/>
  <c r="I13" i="17"/>
  <c r="X13" i="17" s="1"/>
  <c r="K10" i="17" s="1"/>
  <c r="C19" i="4" s="1"/>
  <c r="N19" i="4" s="1"/>
  <c r="W14" i="10"/>
  <c r="I14" i="13"/>
  <c r="W14" i="13" s="1"/>
  <c r="I15" i="13"/>
  <c r="W15" i="13" s="1"/>
  <c r="I24" i="19"/>
  <c r="I29" i="19"/>
  <c r="I30" i="19"/>
  <c r="I23" i="20"/>
  <c r="I24" i="20"/>
  <c r="I26" i="20"/>
  <c r="I35" i="20"/>
  <c r="I38" i="20"/>
  <c r="AB27" i="20"/>
  <c r="Q27" i="20" s="1"/>
  <c r="I13" i="15"/>
  <c r="X14" i="15"/>
  <c r="N24" i="19"/>
  <c r="K57" i="1"/>
  <c r="K45" i="20"/>
  <c r="K37" i="20"/>
  <c r="L59" i="1"/>
  <c r="L83" i="1"/>
  <c r="L58" i="1"/>
  <c r="L82" i="1"/>
  <c r="S24" i="20"/>
  <c r="T79" i="1"/>
  <c r="T80" i="1" s="1"/>
  <c r="T81" i="1" s="1"/>
  <c r="T82" i="1" s="1"/>
  <c r="T83" i="1" s="1"/>
  <c r="K10" i="7"/>
  <c r="C12" i="4" s="1"/>
  <c r="N12" i="4" s="1"/>
  <c r="AB23" i="3"/>
  <c r="AB26" i="3" s="1"/>
  <c r="AB27" i="3"/>
  <c r="P46" i="1"/>
  <c r="AG47" i="1"/>
  <c r="P47" i="1" s="1"/>
  <c r="N39" i="1"/>
  <c r="W38" i="1"/>
  <c r="L37" i="20"/>
  <c r="L45" i="20"/>
  <c r="W45" i="20" s="1"/>
  <c r="N46" i="1"/>
  <c r="L31" i="20"/>
  <c r="L39" i="20"/>
  <c r="W39" i="20" s="1"/>
  <c r="AD89" i="1"/>
  <c r="W36" i="1"/>
  <c r="K10" i="21"/>
  <c r="C13" i="4" s="1"/>
  <c r="N13" i="4" s="1"/>
  <c r="K3" i="25"/>
  <c r="C23" i="4" s="1"/>
  <c r="N26" i="20"/>
  <c r="L38" i="20"/>
  <c r="P43" i="1"/>
  <c r="N27" i="19"/>
  <c r="Q23" i="20"/>
  <c r="AA23" i="8"/>
  <c r="AA26" i="8" s="1"/>
  <c r="N80" i="1"/>
  <c r="W37" i="1"/>
  <c r="N33" i="20"/>
  <c r="K10" i="22"/>
  <c r="W23" i="20" l="1"/>
  <c r="W23" i="19"/>
  <c r="W38" i="20"/>
  <c r="K10" i="14"/>
  <c r="C10" i="4" s="1"/>
  <c r="N10" i="4" s="1"/>
  <c r="X13" i="15"/>
  <c r="K10" i="15" s="1"/>
  <c r="C14" i="4" s="1"/>
  <c r="N14" i="4" s="1"/>
  <c r="K10" i="10"/>
  <c r="C6" i="4" s="1"/>
  <c r="N6" i="4" s="1"/>
  <c r="K43" i="20"/>
  <c r="K35" i="20"/>
  <c r="L43" i="20"/>
  <c r="Q24" i="20"/>
  <c r="AB25" i="20"/>
  <c r="Q25" i="20" s="1"/>
  <c r="K30" i="20"/>
  <c r="W30" i="20" s="1"/>
  <c r="K36" i="20"/>
  <c r="AB24" i="3"/>
  <c r="AB25" i="3" s="1"/>
  <c r="AB28" i="3"/>
  <c r="N19" i="20"/>
  <c r="N20" i="20" s="1"/>
  <c r="W20" i="20" s="1"/>
  <c r="K59" i="1"/>
  <c r="W59" i="1" s="1"/>
  <c r="W17" i="20"/>
  <c r="W31" i="20"/>
  <c r="P24" i="20"/>
  <c r="AA25" i="20"/>
  <c r="P25" i="20" s="1"/>
  <c r="W43" i="20"/>
  <c r="C21" i="4"/>
  <c r="N21" i="4" s="1"/>
  <c r="L44" i="20"/>
  <c r="L36" i="20"/>
  <c r="K82" i="1"/>
  <c r="K58" i="1"/>
  <c r="W58" i="1" s="1"/>
  <c r="L53" i="1"/>
  <c r="W53" i="1" s="1"/>
  <c r="L77" i="1"/>
  <c r="W77" i="1" s="1"/>
  <c r="W22" i="19"/>
  <c r="AB24" i="8"/>
  <c r="AB25" i="8" s="1"/>
  <c r="AB28" i="8"/>
  <c r="K40" i="20"/>
  <c r="K32" i="20"/>
  <c r="L76" i="1"/>
  <c r="L52" i="1"/>
  <c r="K78" i="1"/>
  <c r="K54" i="1"/>
  <c r="K10" i="13"/>
  <c r="C11" i="4" s="1"/>
  <c r="N11" i="4" s="1"/>
  <c r="AD94" i="1"/>
  <c r="Q45" i="1"/>
  <c r="AH48" i="1"/>
  <c r="Q48" i="1" s="1"/>
  <c r="N20" i="19"/>
  <c r="W19" i="19"/>
  <c r="AH47" i="1"/>
  <c r="Q47" i="1" s="1"/>
  <c r="Q46" i="1"/>
  <c r="W46" i="1" s="1"/>
  <c r="W44" i="20"/>
  <c r="W27" i="19"/>
  <c r="N28" i="19"/>
  <c r="S25" i="20"/>
  <c r="W24" i="20"/>
  <c r="K55" i="1"/>
  <c r="K79" i="1"/>
  <c r="W24" i="19"/>
  <c r="N25" i="19"/>
  <c r="N81" i="1"/>
  <c r="N27" i="20"/>
  <c r="N34" i="20"/>
  <c r="L32" i="20"/>
  <c r="L40" i="20"/>
  <c r="K52" i="1"/>
  <c r="K76" i="1"/>
  <c r="W76" i="1" s="1"/>
  <c r="K80" i="1"/>
  <c r="K56" i="1"/>
  <c r="W43" i="1"/>
  <c r="N47" i="1"/>
  <c r="W39" i="1"/>
  <c r="N40" i="1"/>
  <c r="W19" i="20"/>
  <c r="L34" i="20" l="1"/>
  <c r="L42" i="20"/>
  <c r="L33" i="20"/>
  <c r="L41" i="20"/>
  <c r="W52" i="1"/>
  <c r="K33" i="20"/>
  <c r="W33" i="20" s="1"/>
  <c r="K41" i="20"/>
  <c r="W41" i="20" s="1"/>
  <c r="K34" i="20"/>
  <c r="K42" i="20"/>
  <c r="W32" i="20"/>
  <c r="L80" i="1"/>
  <c r="W80" i="1" s="1"/>
  <c r="L56" i="1"/>
  <c r="W56" i="1" s="1"/>
  <c r="W40" i="20"/>
  <c r="L79" i="1"/>
  <c r="W79" i="1" s="1"/>
  <c r="L55" i="1"/>
  <c r="W55" i="1" s="1"/>
  <c r="N21" i="19"/>
  <c r="W21" i="19" s="1"/>
  <c r="W20" i="19"/>
  <c r="L54" i="1"/>
  <c r="W54" i="1" s="1"/>
  <c r="L78" i="1"/>
  <c r="W78" i="1" s="1"/>
  <c r="W45" i="1"/>
  <c r="L81" i="1"/>
  <c r="L57" i="1"/>
  <c r="W57" i="1" s="1"/>
  <c r="W47" i="1"/>
  <c r="N48" i="1"/>
  <c r="S26" i="20"/>
  <c r="W25" i="20"/>
  <c r="N28" i="20"/>
  <c r="W25" i="19"/>
  <c r="N26" i="19"/>
  <c r="W26" i="19" s="1"/>
  <c r="W40" i="1"/>
  <c r="N41" i="1"/>
  <c r="W34" i="20"/>
  <c r="N35" i="20"/>
  <c r="N82" i="1"/>
  <c r="W81" i="1"/>
  <c r="N29" i="19"/>
  <c r="W28" i="19"/>
  <c r="W42" i="20" l="1"/>
  <c r="N83" i="1"/>
  <c r="W83" i="1" s="1"/>
  <c r="W82" i="1"/>
  <c r="S27" i="20"/>
  <c r="W26" i="20"/>
  <c r="N42" i="1"/>
  <c r="W42" i="1" s="1"/>
  <c r="W41" i="1"/>
  <c r="N30" i="19"/>
  <c r="W29" i="19"/>
  <c r="N36" i="20"/>
  <c r="W35" i="20"/>
  <c r="W48" i="1"/>
  <c r="N49" i="1"/>
  <c r="N50" i="1" l="1"/>
  <c r="W50" i="1" s="1"/>
  <c r="W49" i="1"/>
  <c r="AD35" i="1" s="1"/>
  <c r="AD36" i="1" s="1"/>
  <c r="N37" i="20"/>
  <c r="W37" i="20" s="1"/>
  <c r="W36" i="20"/>
  <c r="S28" i="20"/>
  <c r="W28" i="20" s="1"/>
  <c r="W27" i="20"/>
  <c r="W30" i="19"/>
  <c r="N31" i="19"/>
  <c r="K10" i="20" l="1"/>
  <c r="AD11" i="1"/>
  <c r="W31" i="19"/>
  <c r="N32" i="19"/>
  <c r="W32" i="19" s="1"/>
  <c r="K10" i="19" s="1"/>
</calcChain>
</file>

<file path=xl/comments1.xml><?xml version="1.0" encoding="utf-8"?>
<comments xmlns="http://schemas.openxmlformats.org/spreadsheetml/2006/main">
  <authors>
    <author>admin</author>
  </authors>
  <commentList>
    <comment ref="V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代表从</t>
        </r>
        <r>
          <rPr>
            <sz val="9"/>
            <color indexed="81"/>
            <rFont val="Tahoma"/>
            <family val="2"/>
          </rPr>
          <t>0.5</t>
        </r>
        <r>
          <rPr>
            <sz val="9"/>
            <color indexed="81"/>
            <rFont val="宋体"/>
            <family val="3"/>
            <charset val="134"/>
          </rPr>
          <t>放大到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，每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帧放大</t>
        </r>
        <r>
          <rPr>
            <sz val="9"/>
            <color indexed="81"/>
            <rFont val="Tahoma"/>
            <family val="2"/>
          </rPr>
          <t xml:space="preserve">0.05
500 1000 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>放大到</t>
        </r>
        <r>
          <rPr>
            <sz val="9"/>
            <color indexed="81"/>
            <rFont val="Tahoma"/>
            <family val="2"/>
          </rPr>
          <t xml:space="preserve">100%
5 </t>
        </r>
        <r>
          <rPr>
            <sz val="9"/>
            <color indexed="81"/>
            <rFont val="宋体"/>
            <family val="3"/>
            <charset val="134"/>
          </rPr>
          <t xml:space="preserve">多少帧
</t>
        </r>
        <r>
          <rPr>
            <sz val="9"/>
            <color indexed="81"/>
            <rFont val="Tahoma"/>
            <family val="2"/>
          </rPr>
          <t xml:space="preserve">50 </t>
        </r>
        <r>
          <rPr>
            <sz val="9"/>
            <color indexed="81"/>
            <rFont val="宋体"/>
            <family val="3"/>
            <charset val="134"/>
          </rPr>
          <t>放大</t>
        </r>
        <r>
          <rPr>
            <sz val="9"/>
            <color indexed="81"/>
            <rFont val="Tahoma"/>
            <family val="2"/>
          </rPr>
          <t xml:space="preserve">5%
</t>
        </r>
      </text>
    </comment>
  </commentList>
</comments>
</file>

<file path=xl/sharedStrings.xml><?xml version="1.0" encoding="utf-8"?>
<sst xmlns="http://schemas.openxmlformats.org/spreadsheetml/2006/main" count="2806" uniqueCount="626">
  <si>
    <t>desc</t>
    <phoneticPr fontId="1" type="noConversion"/>
  </si>
  <si>
    <t>effect_type</t>
    <phoneticPr fontId="1" type="noConversion"/>
  </si>
  <si>
    <t>组id</t>
    <phoneticPr fontId="1" type="noConversion"/>
  </si>
  <si>
    <t>说明（策划用）</t>
    <phoneticPr fontId="1" type="noConversion"/>
  </si>
  <si>
    <t>特效作用点：
1：起始点
2：目标点</t>
    <phoneticPr fontId="1" type="noConversion"/>
  </si>
  <si>
    <t>list_id</t>
    <phoneticPr fontId="1" type="noConversion"/>
  </si>
  <si>
    <t>effect_list</t>
    <phoneticPr fontId="1" type="noConversion"/>
  </si>
  <si>
    <t>effect_pos</t>
    <phoneticPr fontId="1" type="noConversion"/>
  </si>
  <si>
    <t>skill_id</t>
  </si>
  <si>
    <t>skill_name</t>
  </si>
  <si>
    <t>普通攻击</t>
  </si>
  <si>
    <t>一转强化普攻</t>
  </si>
  <si>
    <t>二转强化普攻</t>
  </si>
  <si>
    <t>星火燎原</t>
  </si>
  <si>
    <t>流星火雨</t>
  </si>
  <si>
    <t>业火焚天</t>
  </si>
  <si>
    <t>金钟护体</t>
  </si>
  <si>
    <t>热血狂怒</t>
  </si>
  <si>
    <t>反伤光环</t>
  </si>
  <si>
    <t>冰凝九天</t>
  </si>
  <si>
    <t>千陨星辰</t>
  </si>
  <si>
    <t>雪封万里</t>
  </si>
  <si>
    <t>冰霜雪舞</t>
  </si>
  <si>
    <t>冰狱寒岚</t>
  </si>
  <si>
    <t>凤舞九天</t>
  </si>
  <si>
    <t>杀戮光环</t>
  </si>
  <si>
    <t>雷霆万钧</t>
  </si>
  <si>
    <t>如沐春风</t>
  </si>
  <si>
    <t>碧影游踪</t>
  </si>
  <si>
    <t>青丝盘履</t>
  </si>
  <si>
    <t>普渡慈航</t>
  </si>
  <si>
    <t>真阳护体</t>
  </si>
  <si>
    <t>纳气回元</t>
  </si>
  <si>
    <t>嗜血破天</t>
  </si>
  <si>
    <t>屠魔天下</t>
  </si>
  <si>
    <t>玉石俱焚</t>
  </si>
  <si>
    <t>园转如意</t>
  </si>
  <si>
    <t>巨石突袭</t>
  </si>
  <si>
    <t>蟾蜍伏兵</t>
  </si>
  <si>
    <t>狂暴</t>
  </si>
  <si>
    <t>反弹</t>
  </si>
  <si>
    <t>森林之子</t>
  </si>
  <si>
    <t>回血诀</t>
  </si>
  <si>
    <t>圣血诀</t>
  </si>
  <si>
    <t>霸体诀</t>
  </si>
  <si>
    <t>金刚诀</t>
  </si>
  <si>
    <t>反震诀</t>
  </si>
  <si>
    <t>万剑诀</t>
  </si>
  <si>
    <t>明月诀</t>
  </si>
  <si>
    <t>狂暴咒</t>
  </si>
  <si>
    <t>疯魔咒</t>
  </si>
  <si>
    <t>束缚咒</t>
  </si>
  <si>
    <t>血祭咒</t>
  </si>
  <si>
    <t>眩晕咒</t>
  </si>
  <si>
    <t>闪避术</t>
  </si>
  <si>
    <t>轻身术</t>
  </si>
  <si>
    <t>纵云术</t>
  </si>
  <si>
    <t>借命术</t>
  </si>
  <si>
    <t>清心术</t>
  </si>
  <si>
    <t>流火咒</t>
  </si>
  <si>
    <t>阴阳咒</t>
  </si>
  <si>
    <t>战神咒</t>
  </si>
  <si>
    <t>戮仙咒</t>
  </si>
  <si>
    <t>绝命咒</t>
  </si>
  <si>
    <t>击飞</t>
  </si>
  <si>
    <t>混乱</t>
  </si>
  <si>
    <t>技能4被动</t>
  </si>
  <si>
    <t>守护恢复0</t>
  </si>
  <si>
    <t>守护恢复1</t>
  </si>
  <si>
    <t>守护恢复2</t>
  </si>
  <si>
    <t>守护恢复3</t>
  </si>
  <si>
    <t>守护恢复4</t>
  </si>
  <si>
    <t>守护恢复5</t>
  </si>
  <si>
    <t>BOSS群攻</t>
  </si>
  <si>
    <t>蜘蛛召唤</t>
  </si>
  <si>
    <t>蜘蛛召唤2</t>
  </si>
  <si>
    <t>小蜘蛛放加血</t>
  </si>
  <si>
    <t>爬塔随机陷阱</t>
  </si>
  <si>
    <t>随机陷阱放技能</t>
  </si>
  <si>
    <t>爬塔十字陷阱</t>
  </si>
  <si>
    <t>十字陷阱放技能</t>
  </si>
  <si>
    <t>爬塔半月陷阱</t>
  </si>
  <si>
    <t>半月陷阱放技能</t>
  </si>
  <si>
    <t>爬塔大圆陷阱</t>
  </si>
  <si>
    <t>大圆陷阱放技能</t>
  </si>
  <si>
    <t>妖兽巢穴召陷阱1</t>
  </si>
  <si>
    <t>妖兽巢穴陷阱放技能1</t>
  </si>
  <si>
    <t>妖兽巢穴召陷阱2</t>
  </si>
  <si>
    <t>妖兽巢穴陷阱放技能2</t>
  </si>
  <si>
    <t>小鬼怪AB召唤技能</t>
  </si>
  <si>
    <t>小鬼怪-召地表魔法</t>
  </si>
  <si>
    <t>小鬼怪-地表魔法放技能</t>
  </si>
  <si>
    <t>小凡-召地表魔法</t>
  </si>
  <si>
    <t>小凡-地表魔法放技能</t>
  </si>
  <si>
    <t>小凡-召唤小弟</t>
  </si>
  <si>
    <t>云中幻境-召地表魔法</t>
  </si>
  <si>
    <t>云中幻境-地表魔法放技能</t>
  </si>
  <si>
    <t>解救雪霓-召地表魔法</t>
  </si>
  <si>
    <t>解救雪霓-地表魔法放技能</t>
  </si>
  <si>
    <t>AB召唤技能</t>
  </si>
  <si>
    <t>B死亡触发buff</t>
  </si>
  <si>
    <t>幽冥沼泽2-召地表魔法</t>
  </si>
  <si>
    <t>幽冥沼泽2-地表魔法放技能</t>
  </si>
  <si>
    <t>扣血召唤怪物</t>
  </si>
  <si>
    <t>怪物释放扣血</t>
  </si>
  <si>
    <t>东海流波1-召地表魔法</t>
  </si>
  <si>
    <t>东海流波1-地表魔法放技能</t>
  </si>
  <si>
    <t>召唤加血怪物</t>
  </si>
  <si>
    <t>怪物释放加血</t>
  </si>
  <si>
    <t>东海流波2-召地表魔法</t>
  </si>
  <si>
    <t>东海流波2-地表魔法放技能</t>
  </si>
  <si>
    <t>召唤免疫怪物</t>
  </si>
  <si>
    <t>怪物释放免疫</t>
  </si>
  <si>
    <t>怪物释放破免疫</t>
  </si>
  <si>
    <t>万年寒境1-召地表魔法</t>
  </si>
  <si>
    <t>万年寒境1-地表魔法放技能</t>
  </si>
  <si>
    <t>万年寒境2-召伤害小怪</t>
  </si>
  <si>
    <t>万年寒境2-小怪释放加伤害</t>
  </si>
  <si>
    <t>万年寒境2-召地表魔法</t>
  </si>
  <si>
    <t>万年寒境2-地表魔法放技能</t>
  </si>
  <si>
    <t>焚香火域1-召地表魔法</t>
  </si>
  <si>
    <t>焚香火域1-地表魔法放技能</t>
  </si>
  <si>
    <t>焚香火域1-召伤害小怪</t>
  </si>
  <si>
    <t>焚香火域1-小怪释放眩晕</t>
  </si>
  <si>
    <t>铜钱本召唤地表魔法火焰</t>
  </si>
  <si>
    <t>铜钱本地表魔法放技能</t>
  </si>
  <si>
    <t>守护本地表魔法</t>
  </si>
  <si>
    <t>守护本地表魔法放技能</t>
  </si>
  <si>
    <t>守护本加血技能</t>
  </si>
  <si>
    <t>青云灵柱</t>
  </si>
  <si>
    <t>自爆小鬼</t>
  </si>
  <si>
    <t>召唤自爆小怪</t>
  </si>
  <si>
    <t>加攻击</t>
  </si>
  <si>
    <t>免伤</t>
  </si>
  <si>
    <t>魔龙宫殿-召地表魔法</t>
  </si>
  <si>
    <t>魔龙宫殿-地表魔法放技能</t>
  </si>
  <si>
    <t>召唤光圈陷阱1</t>
  </si>
  <si>
    <t>召唤光圈陷阱2</t>
  </si>
  <si>
    <t>召唤光圈陷阱3</t>
  </si>
  <si>
    <t>召唤光圈陷阱4</t>
  </si>
  <si>
    <t>召唤光圈陷阱5</t>
  </si>
  <si>
    <t>召唤光圈陷阱6</t>
  </si>
  <si>
    <t>心魔1光圈放技能</t>
  </si>
  <si>
    <t>心魔2光圈放技能</t>
  </si>
  <si>
    <t>心魔3光圈放技能</t>
  </si>
  <si>
    <t>心魔4光圈放技能</t>
  </si>
  <si>
    <t>心魔5光圈放技能</t>
  </si>
  <si>
    <t>心魔6光圈放技能</t>
  </si>
  <si>
    <t>首领试炼陷阱怪放技能</t>
  </si>
  <si>
    <t>拯救雪霓陷阱怪放技能</t>
  </si>
  <si>
    <t>妖兽巢穴陷阱怪放技能</t>
  </si>
  <si>
    <t>降服小鬼怪陷阱怪放技能</t>
  </si>
  <si>
    <t>心魔鬼厉陷阱怪放技能</t>
  </si>
  <si>
    <t>单攻塔2级</t>
  </si>
  <si>
    <t>单攻塔3级</t>
  </si>
  <si>
    <t>单攻塔4级</t>
  </si>
  <si>
    <t>单攻塔5级</t>
  </si>
  <si>
    <t>群攻塔1级</t>
  </si>
  <si>
    <t>群攻塔2级</t>
  </si>
  <si>
    <t>群攻塔3级</t>
  </si>
  <si>
    <t>群攻塔4级</t>
  </si>
  <si>
    <t>群攻塔5级</t>
  </si>
  <si>
    <t>减速塔1级</t>
  </si>
  <si>
    <t>减速塔2级</t>
  </si>
  <si>
    <t>减速塔3级</t>
  </si>
  <si>
    <t>减速塔4级</t>
  </si>
  <si>
    <t>减速塔5级</t>
  </si>
  <si>
    <t>减速塔1级攻击</t>
  </si>
  <si>
    <t>减速塔2级攻击</t>
  </si>
  <si>
    <t>减速塔3级攻击</t>
  </si>
  <si>
    <t>减速塔4级攻击</t>
  </si>
  <si>
    <t>减速塔5级攻击</t>
  </si>
  <si>
    <t>眩晕塔1级</t>
  </si>
  <si>
    <t>眩晕塔2级</t>
  </si>
  <si>
    <t>眩晕塔3级</t>
  </si>
  <si>
    <t>眩晕塔4级</t>
  </si>
  <si>
    <t>眩晕塔5级</t>
  </si>
  <si>
    <t>金刚领域</t>
  </si>
  <si>
    <t>生命领域</t>
  </si>
  <si>
    <t>攻击领域</t>
  </si>
  <si>
    <t>祖灵庇佑</t>
  </si>
  <si>
    <t>灵魂觉醒</t>
  </si>
  <si>
    <t>生命汲取</t>
  </si>
  <si>
    <t>兽神附体</t>
  </si>
  <si>
    <t>不动如山</t>
  </si>
  <si>
    <t>神行百变</t>
  </si>
  <si>
    <t>战无不胜</t>
  </si>
  <si>
    <t>争分夺秒</t>
  </si>
  <si>
    <t>力不从心</t>
  </si>
  <si>
    <t>星火燎原</t>
    <phoneticPr fontId="1" type="noConversion"/>
  </si>
  <si>
    <t>[</t>
    <phoneticPr fontId="1" type="noConversion"/>
  </si>
  <si>
    <t>{</t>
    <phoneticPr fontId="1" type="noConversion"/>
  </si>
  <si>
    <t>"</t>
    <phoneticPr fontId="1" type="noConversion"/>
  </si>
  <si>
    <t>effectId</t>
  </si>
  <si>
    <t>:</t>
    <phoneticPr fontId="1" type="noConversion"/>
  </si>
  <si>
    <t>,</t>
    <phoneticPr fontId="1" type="noConversion"/>
  </si>
  <si>
    <t>]</t>
    <phoneticPr fontId="1" type="noConversion"/>
  </si>
  <si>
    <t>}</t>
    <phoneticPr fontId="1" type="noConversion"/>
  </si>
  <si>
    <t>星火燎原</t>
    <phoneticPr fontId="1" type="noConversion"/>
  </si>
  <si>
    <t>x</t>
    <phoneticPr fontId="1" type="noConversion"/>
  </si>
  <si>
    <t>y</t>
    <phoneticPr fontId="1" type="noConversion"/>
  </si>
  <si>
    <t>layer</t>
    <phoneticPr fontId="1" type="noConversion"/>
  </si>
  <si>
    <t>delay</t>
    <phoneticPr fontId="1" type="noConversion"/>
  </si>
  <si>
    <t>炙天裂迹</t>
    <phoneticPr fontId="9" type="noConversion"/>
  </si>
  <si>
    <t>剑荡八荒</t>
    <phoneticPr fontId="9" type="noConversion"/>
  </si>
  <si>
    <t>遮天囚龙</t>
    <phoneticPr fontId="9" type="noConversion"/>
  </si>
  <si>
    <t>寒冰禁咒</t>
    <phoneticPr fontId="9" type="noConversion"/>
  </si>
  <si>
    <t>冰霜护甲</t>
    <phoneticPr fontId="9" type="noConversion"/>
  </si>
  <si>
    <t>群魔恸殇</t>
    <phoneticPr fontId="9" type="noConversion"/>
  </si>
  <si>
    <t>五气朝元</t>
    <phoneticPr fontId="9" type="noConversion"/>
  </si>
  <si>
    <t>天神护体</t>
    <phoneticPr fontId="9" type="noConversion"/>
  </si>
  <si>
    <t>狐媚妖火</t>
    <phoneticPr fontId="9" type="noConversion"/>
  </si>
  <si>
    <t>如鱼得水</t>
    <phoneticPr fontId="9" type="noConversion"/>
  </si>
  <si>
    <t>翻江倒海</t>
    <phoneticPr fontId="9" type="noConversion"/>
  </si>
  <si>
    <t>水幕护盾</t>
    <phoneticPr fontId="9" type="noConversion"/>
  </si>
  <si>
    <t>柔情似水</t>
    <phoneticPr fontId="9" type="noConversion"/>
  </si>
  <si>
    <t>佳期如梦</t>
    <phoneticPr fontId="9" type="noConversion"/>
  </si>
  <si>
    <t>星河迢迢</t>
    <phoneticPr fontId="9" type="noConversion"/>
  </si>
  <si>
    <t>滚滚而来</t>
    <phoneticPr fontId="9" type="noConversion"/>
  </si>
  <si>
    <t>势如破竹</t>
    <phoneticPr fontId="9" type="noConversion"/>
  </si>
  <si>
    <t>以柔克刚</t>
    <phoneticPr fontId="9" type="noConversion"/>
  </si>
  <si>
    <t>召唤光圈陷阱7</t>
    <phoneticPr fontId="9" type="noConversion"/>
  </si>
  <si>
    <t>召唤光圈陷阱8</t>
    <phoneticPr fontId="9" type="noConversion"/>
  </si>
  <si>
    <t>心魔7光圈放技能</t>
    <phoneticPr fontId="9" type="noConversion"/>
  </si>
  <si>
    <t>心魔8光圈放技能</t>
    <phoneticPr fontId="9" type="noConversion"/>
  </si>
  <si>
    <t>首领试炼召唤陷阱怪</t>
    <phoneticPr fontId="9" type="noConversion"/>
  </si>
  <si>
    <t>拯救雪霓召唤陷阱怪</t>
    <phoneticPr fontId="9" type="noConversion"/>
  </si>
  <si>
    <t>妖兽巢穴召唤陷阱怪</t>
    <phoneticPr fontId="9" type="noConversion"/>
  </si>
  <si>
    <t>降服小鬼怪召唤陷阱怪</t>
    <phoneticPr fontId="9" type="noConversion"/>
  </si>
  <si>
    <t>心魔鬼厉召唤陷阱怪</t>
    <phoneticPr fontId="9" type="noConversion"/>
  </si>
  <si>
    <t>金•金</t>
    <phoneticPr fontId="9" type="noConversion"/>
  </si>
  <si>
    <t>金•水[混乱]</t>
    <phoneticPr fontId="9" type="noConversion"/>
  </si>
  <si>
    <t>金•木[加攻]</t>
    <phoneticPr fontId="9" type="noConversion"/>
  </si>
  <si>
    <t>木•木</t>
    <phoneticPr fontId="9" type="noConversion"/>
  </si>
  <si>
    <t>木•火[加受到伤害]</t>
    <phoneticPr fontId="9" type="noConversion"/>
  </si>
  <si>
    <t>木•土[加免伤]</t>
    <phoneticPr fontId="9" type="noConversion"/>
  </si>
  <si>
    <t>水•水</t>
    <phoneticPr fontId="9" type="noConversion"/>
  </si>
  <si>
    <t>水•木[减生命]</t>
    <phoneticPr fontId="9" type="noConversion"/>
  </si>
  <si>
    <t>水•火[加生命]</t>
    <phoneticPr fontId="9" type="noConversion"/>
  </si>
  <si>
    <t>火•火</t>
    <phoneticPr fontId="9" type="noConversion"/>
  </si>
  <si>
    <t>火•土[减攻击]</t>
    <phoneticPr fontId="9" type="noConversion"/>
  </si>
  <si>
    <t>火•金[加攻击]</t>
    <phoneticPr fontId="9" type="noConversion"/>
  </si>
  <si>
    <t>土•土</t>
    <phoneticPr fontId="9" type="noConversion"/>
  </si>
  <si>
    <t>土•金[睡眠]</t>
    <phoneticPr fontId="9" type="noConversion"/>
  </si>
  <si>
    <t>土•水[加免伤]</t>
    <phoneticPr fontId="9" type="noConversion"/>
  </si>
  <si>
    <t>仙盟boss</t>
    <phoneticPr fontId="9" type="noConversion"/>
  </si>
  <si>
    <t>战场之魂BOSS群攻</t>
    <phoneticPr fontId="9" type="noConversion"/>
  </si>
  <si>
    <t>战场之魂BOSS召唤光圈</t>
    <phoneticPr fontId="9" type="noConversion"/>
  </si>
  <si>
    <t>战场之魂boss光圈放技能</t>
    <phoneticPr fontId="9" type="noConversion"/>
  </si>
  <si>
    <t>单攻塔1级</t>
    <phoneticPr fontId="9" type="noConversion"/>
  </si>
  <si>
    <t>火焰仙灵</t>
    <phoneticPr fontId="9" type="noConversion"/>
  </si>
  <si>
    <t>火焰之怒</t>
    <phoneticPr fontId="9" type="noConversion"/>
  </si>
  <si>
    <t>火狱仙灵</t>
    <phoneticPr fontId="9" type="noConversion"/>
  </si>
  <si>
    <t>烈焰灼烧</t>
    <phoneticPr fontId="9" type="noConversion"/>
  </si>
  <si>
    <t>精通法宝</t>
    <phoneticPr fontId="9" type="noConversion"/>
  </si>
  <si>
    <t>烈焰蚀骨</t>
    <phoneticPr fontId="9" type="noConversion"/>
  </si>
  <si>
    <t>烈焰灼心</t>
    <phoneticPr fontId="9" type="noConversion"/>
  </si>
  <si>
    <t>三昧真火</t>
    <phoneticPr fontId="9" type="noConversion"/>
  </si>
  <si>
    <t>焚天斩</t>
    <phoneticPr fontId="9" type="noConversion"/>
  </si>
  <si>
    <t>熔岩火甲</t>
    <phoneticPr fontId="9" type="noConversion"/>
  </si>
  <si>
    <t>熔金铸骨</t>
    <phoneticPr fontId="9" type="noConversion"/>
  </si>
  <si>
    <t>重塑金身</t>
    <phoneticPr fontId="9" type="noConversion"/>
  </si>
  <si>
    <t>御火反震</t>
    <phoneticPr fontId="9" type="noConversion"/>
  </si>
  <si>
    <t>精通羽翼</t>
    <phoneticPr fontId="9" type="noConversion"/>
  </si>
  <si>
    <t>金身不灭</t>
    <phoneticPr fontId="9" type="noConversion"/>
  </si>
  <si>
    <t>不屈之力</t>
    <phoneticPr fontId="9" type="noConversion"/>
  </si>
  <si>
    <t>妙手回春</t>
    <phoneticPr fontId="9" type="noConversion"/>
  </si>
  <si>
    <t>殊死一搏</t>
    <phoneticPr fontId="9" type="noConversion"/>
  </si>
  <si>
    <t>烈焰战神</t>
    <phoneticPr fontId="9" type="noConversion"/>
  </si>
  <si>
    <t>烈焰之剑</t>
    <phoneticPr fontId="9" type="noConversion"/>
  </si>
  <si>
    <t>蓄力攻击</t>
    <phoneticPr fontId="9" type="noConversion"/>
  </si>
  <si>
    <t>红莲业火</t>
    <phoneticPr fontId="9" type="noConversion"/>
  </si>
  <si>
    <t>火海无边</t>
    <phoneticPr fontId="9" type="noConversion"/>
  </si>
  <si>
    <t>永生不灭</t>
    <phoneticPr fontId="9" type="noConversion"/>
  </si>
  <si>
    <t>烈焰战甲</t>
    <phoneticPr fontId="9" type="noConversion"/>
  </si>
  <si>
    <t>熔岩护体</t>
    <phoneticPr fontId="9" type="noConversion"/>
  </si>
  <si>
    <t>业火魔盾</t>
    <phoneticPr fontId="9" type="noConversion"/>
  </si>
  <si>
    <t>不动明王</t>
    <phoneticPr fontId="9" type="noConversion"/>
  </si>
  <si>
    <t>茁壮成长</t>
    <phoneticPr fontId="9" type="noConversion"/>
  </si>
  <si>
    <t>一骑绝尘</t>
    <phoneticPr fontId="9" type="noConversion"/>
  </si>
  <si>
    <t>冰霜仙灵</t>
    <phoneticPr fontId="9" type="noConversion"/>
  </si>
  <si>
    <t>冰霜仙灵</t>
    <phoneticPr fontId="9" type="noConversion"/>
  </si>
  <si>
    <t>滴水成冰</t>
    <phoneticPr fontId="9" type="noConversion"/>
  </si>
  <si>
    <t>冰狱仙灵</t>
    <phoneticPr fontId="9" type="noConversion"/>
  </si>
  <si>
    <t>寒冰封禁</t>
    <phoneticPr fontId="9" type="noConversion"/>
  </si>
  <si>
    <t>精通法宝</t>
    <phoneticPr fontId="9" type="noConversion"/>
  </si>
  <si>
    <t>寒冰刺骨</t>
    <phoneticPr fontId="9" type="noConversion"/>
  </si>
  <si>
    <t>寒冰锥心</t>
    <phoneticPr fontId="9" type="noConversion"/>
  </si>
  <si>
    <t>冰冻三尺</t>
    <phoneticPr fontId="9" type="noConversion"/>
  </si>
  <si>
    <t>冰霜血盾</t>
    <phoneticPr fontId="9" type="noConversion"/>
  </si>
  <si>
    <t>冰霜铠甲</t>
    <phoneticPr fontId="9" type="noConversion"/>
  </si>
  <si>
    <t>飞雪凌天</t>
    <phoneticPr fontId="9" type="noConversion"/>
  </si>
  <si>
    <t>元转如意</t>
    <phoneticPr fontId="9" type="noConversion"/>
  </si>
  <si>
    <t>冰霜壁垒</t>
    <phoneticPr fontId="9" type="noConversion"/>
  </si>
  <si>
    <t>精通羽翼</t>
    <phoneticPr fontId="9" type="noConversion"/>
  </si>
  <si>
    <t>踏雪寻梅</t>
    <phoneticPr fontId="9" type="noConversion"/>
  </si>
  <si>
    <t>极寒压制</t>
    <phoneticPr fontId="9" type="noConversion"/>
  </si>
  <si>
    <t>妙手回春</t>
    <phoneticPr fontId="9" type="noConversion"/>
  </si>
  <si>
    <t>身轻如燕</t>
    <phoneticPr fontId="9" type="noConversion"/>
  </si>
  <si>
    <t>寒冰战神</t>
    <phoneticPr fontId="9" type="noConversion"/>
  </si>
  <si>
    <t>寒冰之剑</t>
    <phoneticPr fontId="9" type="noConversion"/>
  </si>
  <si>
    <t>蓄力攻击</t>
    <phoneticPr fontId="9" type="noConversion"/>
  </si>
  <si>
    <t>寒冰真气</t>
    <phoneticPr fontId="9" type="noConversion"/>
  </si>
  <si>
    <t>风雪冰天</t>
    <phoneticPr fontId="9" type="noConversion"/>
  </si>
  <si>
    <t>永生不灭</t>
    <phoneticPr fontId="9" type="noConversion"/>
  </si>
  <si>
    <t>寒冰玄甲</t>
    <phoneticPr fontId="9" type="noConversion"/>
  </si>
  <si>
    <t>玄冰护体</t>
    <phoneticPr fontId="9" type="noConversion"/>
  </si>
  <si>
    <t>凛寒冰盾</t>
    <phoneticPr fontId="9" type="noConversion"/>
  </si>
  <si>
    <t>冰封无极</t>
    <phoneticPr fontId="9" type="noConversion"/>
  </si>
  <si>
    <t>茁壮成长</t>
    <phoneticPr fontId="9" type="noConversion"/>
  </si>
  <si>
    <t>一骑绝尘</t>
    <phoneticPr fontId="9" type="noConversion"/>
  </si>
  <si>
    <t>铁甲防御</t>
    <phoneticPr fontId="9" type="noConversion"/>
  </si>
  <si>
    <t>生命不息</t>
    <phoneticPr fontId="9" type="noConversion"/>
  </si>
  <si>
    <t>残暴攻击</t>
    <phoneticPr fontId="9" type="noConversion"/>
  </si>
  <si>
    <t>御甲临风</t>
    <phoneticPr fontId="9" type="noConversion"/>
  </si>
  <si>
    <t>寸步难行</t>
    <phoneticPr fontId="9" type="noConversion"/>
  </si>
  <si>
    <t>雷霆之怒</t>
    <phoneticPr fontId="9" type="noConversion"/>
  </si>
  <si>
    <t>势不可挡</t>
    <phoneticPr fontId="9" type="noConversion"/>
  </si>
  <si>
    <t>避敌锋芒</t>
    <phoneticPr fontId="9" type="noConversion"/>
  </si>
  <si>
    <t>无尽怒火</t>
    <phoneticPr fontId="9" type="noConversion"/>
  </si>
  <si>
    <t>五行攻击</t>
    <phoneticPr fontId="9" type="noConversion"/>
  </si>
  <si>
    <t>仙器精通</t>
    <phoneticPr fontId="9" type="noConversion"/>
  </si>
  <si>
    <t>神兵精通</t>
    <phoneticPr fontId="9" type="noConversion"/>
  </si>
  <si>
    <t>会心精通</t>
    <phoneticPr fontId="9" type="noConversion"/>
  </si>
  <si>
    <t>技能精通</t>
    <phoneticPr fontId="9" type="noConversion"/>
  </si>
  <si>
    <t>五行防御</t>
    <phoneticPr fontId="9" type="noConversion"/>
  </si>
  <si>
    <t>防具精通</t>
    <phoneticPr fontId="9" type="noConversion"/>
  </si>
  <si>
    <t>神兽精通</t>
    <phoneticPr fontId="9" type="noConversion"/>
  </si>
  <si>
    <t>格挡精通</t>
    <phoneticPr fontId="9" type="noConversion"/>
  </si>
  <si>
    <t>护甲精通</t>
    <phoneticPr fontId="9" type="noConversion"/>
  </si>
  <si>
    <t>宝石精通</t>
    <phoneticPr fontId="9" type="noConversion"/>
  </si>
  <si>
    <t>强化精通</t>
    <phoneticPr fontId="9" type="noConversion"/>
  </si>
  <si>
    <t>套装精通</t>
    <phoneticPr fontId="9" type="noConversion"/>
  </si>
  <si>
    <t>圣女群攻</t>
    <phoneticPr fontId="9" type="noConversion"/>
  </si>
  <si>
    <t>圣使1群攻</t>
    <phoneticPr fontId="9" type="noConversion"/>
  </si>
  <si>
    <t>圣使2群攻</t>
    <phoneticPr fontId="9" type="noConversion"/>
  </si>
  <si>
    <t>守卫仙盟-自爆</t>
    <phoneticPr fontId="9" type="noConversion"/>
  </si>
  <si>
    <t>生命buff</t>
    <phoneticPr fontId="9" type="noConversion"/>
  </si>
  <si>
    <t>防御buff</t>
    <phoneticPr fontId="9" type="noConversion"/>
  </si>
  <si>
    <t>攻击buff</t>
    <phoneticPr fontId="9" type="noConversion"/>
  </si>
  <si>
    <t>暴击buff</t>
    <phoneticPr fontId="9" type="noConversion"/>
  </si>
  <si>
    <t>伤害buff</t>
    <phoneticPr fontId="9" type="noConversion"/>
  </si>
  <si>
    <t>免伤buff</t>
    <phoneticPr fontId="9" type="noConversion"/>
  </si>
  <si>
    <t>熊孩子</t>
    <phoneticPr fontId="9" type="noConversion"/>
  </si>
  <si>
    <t>小淘气</t>
    <phoneticPr fontId="9" type="noConversion"/>
  </si>
  <si>
    <t>孩子王</t>
    <phoneticPr fontId="9" type="noConversion"/>
  </si>
  <si>
    <t>机灵鬼</t>
    <phoneticPr fontId="9" type="noConversion"/>
  </si>
  <si>
    <t>小顽皮</t>
    <phoneticPr fontId="9" type="noConversion"/>
  </si>
  <si>
    <t>开心果</t>
    <phoneticPr fontId="9" type="noConversion"/>
  </si>
  <si>
    <t>活蹦乱跳</t>
    <phoneticPr fontId="9" type="noConversion"/>
  </si>
  <si>
    <t>天真烂漫</t>
    <phoneticPr fontId="9" type="noConversion"/>
  </si>
  <si>
    <t>冰雪聪明</t>
    <phoneticPr fontId="9" type="noConversion"/>
  </si>
  <si>
    <t>智勇双全</t>
    <phoneticPr fontId="9" type="noConversion"/>
  </si>
  <si>
    <t>小机灵</t>
    <phoneticPr fontId="9" type="noConversion"/>
  </si>
  <si>
    <t>机敏聪慧</t>
    <phoneticPr fontId="9" type="noConversion"/>
  </si>
  <si>
    <t>三好学生</t>
    <phoneticPr fontId="9" type="noConversion"/>
  </si>
  <si>
    <t>五好学生</t>
    <phoneticPr fontId="9" type="noConversion"/>
  </si>
  <si>
    <t>大队长</t>
    <phoneticPr fontId="9" type="noConversion"/>
  </si>
  <si>
    <t>英俊潇洒</t>
    <phoneticPr fontId="9" type="noConversion"/>
  </si>
  <si>
    <t>幽默风趣</t>
    <phoneticPr fontId="9" type="noConversion"/>
  </si>
  <si>
    <t>帅气暖男</t>
    <phoneticPr fontId="9" type="noConversion"/>
  </si>
  <si>
    <t>防御塔</t>
    <phoneticPr fontId="9" type="noConversion"/>
  </si>
  <si>
    <t>云海BOSS技能</t>
    <phoneticPr fontId="9" type="noConversion"/>
  </si>
  <si>
    <t>王母分裂技能</t>
    <phoneticPr fontId="9" type="noConversion"/>
  </si>
  <si>
    <t>召唤</t>
    <phoneticPr fontId="9" type="noConversion"/>
  </si>
  <si>
    <t>加光环</t>
    <phoneticPr fontId="9" type="noConversion"/>
  </si>
  <si>
    <t>垂直上方向y要为负</t>
    <phoneticPr fontId="1" type="noConversion"/>
  </si>
  <si>
    <t>剑荡八荒</t>
  </si>
  <si>
    <t>剑荡八荒</t>
    <phoneticPr fontId="1" type="noConversion"/>
  </si>
  <si>
    <t>move</t>
    <phoneticPr fontId="1" type="noConversion"/>
  </si>
  <si>
    <t>type</t>
    <phoneticPr fontId="1" type="noConversion"/>
  </si>
  <si>
    <t>to</t>
    <phoneticPr fontId="1" type="noConversion"/>
  </si>
  <si>
    <t>speed</t>
    <phoneticPr fontId="1" type="noConversion"/>
  </si>
  <si>
    <t>x</t>
    <phoneticPr fontId="1" type="noConversion"/>
  </si>
  <si>
    <t>y</t>
    <phoneticPr fontId="1" type="noConversion"/>
  </si>
  <si>
    <t>layer</t>
    <phoneticPr fontId="1" type="noConversion"/>
  </si>
  <si>
    <t>delay</t>
    <phoneticPr fontId="1" type="noConversion"/>
  </si>
  <si>
    <t>地裂长度</t>
    <phoneticPr fontId="1" type="noConversion"/>
  </si>
  <si>
    <t>角度</t>
    <phoneticPr fontId="1" type="noConversion"/>
  </si>
  <si>
    <t>飞出</t>
    <phoneticPr fontId="1" type="noConversion"/>
  </si>
  <si>
    <t>飞行时间</t>
    <phoneticPr fontId="1" type="noConversion"/>
  </si>
  <si>
    <t>1s多少像素</t>
    <phoneticPr fontId="1" type="noConversion"/>
  </si>
  <si>
    <t>长度</t>
    <phoneticPr fontId="1" type="noConversion"/>
  </si>
  <si>
    <t>人高</t>
    <phoneticPr fontId="1" type="noConversion"/>
  </si>
  <si>
    <t>地裂</t>
    <phoneticPr fontId="1" type="noConversion"/>
  </si>
  <si>
    <t>飞盘</t>
    <phoneticPr fontId="1" type="noConversion"/>
  </si>
  <si>
    <t>shadowFreq</t>
    <phoneticPr fontId="1" type="noConversion"/>
  </si>
  <si>
    <t>acceleration</t>
  </si>
  <si>
    <t>地裂</t>
    <phoneticPr fontId="1" type="noConversion"/>
  </si>
  <si>
    <t>爆点</t>
    <phoneticPr fontId="1" type="noConversion"/>
  </si>
  <si>
    <t>滞留</t>
    <phoneticPr fontId="1" type="noConversion"/>
  </si>
  <si>
    <t>初始</t>
    <phoneticPr fontId="1" type="noConversion"/>
  </si>
  <si>
    <t>完结</t>
    <phoneticPr fontId="1" type="noConversion"/>
  </si>
  <si>
    <t>残影</t>
    <phoneticPr fontId="1" type="noConversion"/>
  </si>
  <si>
    <t>千分比</t>
    <phoneticPr fontId="1" type="noConversion"/>
  </si>
  <si>
    <t>shadowAlpha</t>
  </si>
  <si>
    <t>shadowDuration</t>
  </si>
  <si>
    <t>爆点</t>
    <phoneticPr fontId="1" type="noConversion"/>
  </si>
  <si>
    <t>流星火雨</t>
    <phoneticPr fontId="1" type="noConversion"/>
  </si>
  <si>
    <t>[100]</t>
    <phoneticPr fontId="1" type="noConversion"/>
  </si>
  <si>
    <t>流星火雨</t>
    <phoneticPr fontId="9" type="noConversion"/>
  </si>
  <si>
    <t>火球</t>
    <phoneticPr fontId="1" type="noConversion"/>
  </si>
  <si>
    <t>星火燎原</t>
    <phoneticPr fontId="1" type="noConversion"/>
  </si>
  <si>
    <t>effect_hurt</t>
    <phoneticPr fontId="1" type="noConversion"/>
  </si>
  <si>
    <t>地裂</t>
    <phoneticPr fontId="1" type="noConversion"/>
  </si>
  <si>
    <t>飞龙</t>
    <phoneticPr fontId="1" type="noConversion"/>
  </si>
  <si>
    <t>人宽</t>
    <phoneticPr fontId="1" type="noConversion"/>
  </si>
  <si>
    <t>动作不匹配</t>
    <phoneticPr fontId="1" type="noConversion"/>
  </si>
  <si>
    <t>slowmotion</t>
    <phoneticPr fontId="1" type="noConversion"/>
  </si>
  <si>
    <t>初始</t>
    <phoneticPr fontId="1" type="noConversion"/>
  </si>
  <si>
    <t>滞留</t>
    <phoneticPr fontId="1" type="noConversion"/>
  </si>
  <si>
    <t>飞出</t>
    <phoneticPr fontId="1" type="noConversion"/>
  </si>
  <si>
    <t>飞回</t>
    <phoneticPr fontId="1" type="noConversion"/>
  </si>
  <si>
    <t>完结</t>
    <phoneticPr fontId="1" type="noConversion"/>
  </si>
  <si>
    <t>爆点</t>
    <phoneticPr fontId="1" type="noConversion"/>
  </si>
  <si>
    <t>时间</t>
    <phoneticPr fontId="1" type="noConversion"/>
  </si>
  <si>
    <t>工具播放</t>
    <phoneticPr fontId="1" type="noConversion"/>
  </si>
  <si>
    <t>帧率</t>
    <phoneticPr fontId="1" type="noConversion"/>
  </si>
  <si>
    <t>掉血帧</t>
    <phoneticPr fontId="1" type="noConversion"/>
  </si>
  <si>
    <t>飘血延时</t>
    <phoneticPr fontId="1" type="noConversion"/>
  </si>
  <si>
    <t>炙天裂迹</t>
    <phoneticPr fontId="1" type="noConversion"/>
  </si>
  <si>
    <t>飘血帧数</t>
    <phoneticPr fontId="1" type="noConversion"/>
  </si>
  <si>
    <t>延时</t>
    <phoneticPr fontId="1" type="noConversion"/>
  </si>
  <si>
    <t>[300]</t>
    <phoneticPr fontId="1" type="noConversion"/>
  </si>
  <si>
    <t>[350]</t>
    <phoneticPr fontId="1" type="noConversion"/>
  </si>
  <si>
    <t>delay_die</t>
    <phoneticPr fontId="1" type="noConversion"/>
  </si>
  <si>
    <t>死亡击飞延时：单位毫秒
不能为空
不需要延时填0</t>
    <phoneticPr fontId="1" type="noConversion"/>
  </si>
  <si>
    <t>八个飞盘角度不一样</t>
    <phoneticPr fontId="1" type="noConversion"/>
  </si>
  <si>
    <t>资源帧数</t>
    <phoneticPr fontId="1" type="noConversion"/>
  </si>
  <si>
    <t>播放速率</t>
    <phoneticPr fontId="1" type="noConversion"/>
  </si>
  <si>
    <t>不需要叠加8个飞盘，初始和完结飞盘的转速太快</t>
    <phoneticPr fontId="1" type="noConversion"/>
  </si>
  <si>
    <t>爆点太大，需要等比例缩小</t>
    <phoneticPr fontId="1" type="noConversion"/>
  </si>
  <si>
    <t>火球和地裂分层制作</t>
    <phoneticPr fontId="1" type="noConversion"/>
  </si>
  <si>
    <t>type</t>
    <phoneticPr fontId="1" type="noConversion"/>
  </si>
  <si>
    <t>to</t>
    <phoneticPr fontId="1" type="noConversion"/>
  </si>
  <si>
    <t>speed</t>
    <phoneticPr fontId="1" type="noConversion"/>
  </si>
  <si>
    <t>剑荡八荒</t>
    <phoneticPr fontId="1" type="noConversion"/>
  </si>
  <si>
    <t>流星火雨</t>
    <phoneticPr fontId="1" type="noConversion"/>
  </si>
  <si>
    <t>输出</t>
    <phoneticPr fontId="1" type="noConversion"/>
  </si>
  <si>
    <t>输出</t>
    <phoneticPr fontId="1" type="noConversion"/>
  </si>
  <si>
    <t>先播放在下面</t>
    <phoneticPr fontId="1" type="noConversion"/>
  </si>
  <si>
    <t>冰凝九天</t>
    <phoneticPr fontId="1" type="noConversion"/>
  </si>
  <si>
    <t>千陨星辰</t>
    <phoneticPr fontId="1" type="noConversion"/>
  </si>
  <si>
    <t>雪封万里</t>
    <phoneticPr fontId="1" type="noConversion"/>
  </si>
  <si>
    <t>冰霜雪舞</t>
    <phoneticPr fontId="1" type="noConversion"/>
  </si>
  <si>
    <t>冰锥2</t>
    <phoneticPr fontId="1" type="noConversion"/>
  </si>
  <si>
    <t>冰锥3</t>
    <phoneticPr fontId="1" type="noConversion"/>
  </si>
  <si>
    <t>冰锥4</t>
    <phoneticPr fontId="1" type="noConversion"/>
  </si>
  <si>
    <t>冰锥5</t>
    <phoneticPr fontId="1" type="noConversion"/>
  </si>
  <si>
    <t>冰锥6</t>
    <phoneticPr fontId="1" type="noConversion"/>
  </si>
  <si>
    <t>冰锥过于密集</t>
    <phoneticPr fontId="1" type="noConversion"/>
  </si>
  <si>
    <t>冰凝九天</t>
    <phoneticPr fontId="1" type="noConversion"/>
  </si>
  <si>
    <t>冰霜雪舞</t>
    <phoneticPr fontId="1" type="noConversion"/>
  </si>
  <si>
    <t>青云诀播放帧率</t>
    <phoneticPr fontId="1" type="noConversion"/>
  </si>
  <si>
    <t>遮天囚龙</t>
    <phoneticPr fontId="1" type="noConversion"/>
  </si>
  <si>
    <t>金钟护体</t>
    <phoneticPr fontId="1" type="noConversion"/>
  </si>
  <si>
    <t>[0]</t>
    <phoneticPr fontId="1" type="noConversion"/>
  </si>
  <si>
    <t>热血狂怒</t>
    <phoneticPr fontId="1" type="noConversion"/>
  </si>
  <si>
    <t>出现</t>
    <phoneticPr fontId="1" type="noConversion"/>
  </si>
  <si>
    <t>热血狂怒</t>
    <phoneticPr fontId="1" type="noConversion"/>
  </si>
  <si>
    <t>shake</t>
    <phoneticPr fontId="1" type="noConversion"/>
  </si>
  <si>
    <t>震屏</t>
    <phoneticPr fontId="1" type="noConversion"/>
  </si>
  <si>
    <t>time</t>
    <phoneticPr fontId="1" type="noConversion"/>
  </si>
  <si>
    <t>intensity</t>
    <phoneticPr fontId="1" type="noConversion"/>
  </si>
  <si>
    <t>{"type":1,"delay":100,"intensity":15,"time":150,"speed":33}</t>
    <phoneticPr fontId="1" type="noConversion"/>
  </si>
  <si>
    <t>寒冰禁咒</t>
    <phoneticPr fontId="1" type="noConversion"/>
  </si>
  <si>
    <t>寒冰禁咒</t>
    <phoneticPr fontId="1" type="noConversion"/>
  </si>
  <si>
    <t>飞行</t>
    <phoneticPr fontId="1" type="noConversion"/>
  </si>
  <si>
    <t>中心爆</t>
    <phoneticPr fontId="1" type="noConversion"/>
  </si>
  <si>
    <t>完结爆</t>
    <phoneticPr fontId="1" type="noConversion"/>
  </si>
  <si>
    <t>飞刀</t>
    <phoneticPr fontId="1" type="noConversion"/>
  </si>
  <si>
    <t>完结爆</t>
    <phoneticPr fontId="1" type="noConversion"/>
  </si>
  <si>
    <t>完结爆点的透视效果</t>
    <phoneticPr fontId="1" type="noConversion"/>
  </si>
  <si>
    <t>飞刀要比爆点后一点</t>
    <phoneticPr fontId="1" type="noConversion"/>
  </si>
  <si>
    <t>凤舞九天</t>
    <phoneticPr fontId="1" type="noConversion"/>
  </si>
  <si>
    <t>冰霜护甲</t>
    <phoneticPr fontId="1" type="noConversion"/>
  </si>
  <si>
    <t>循环</t>
    <phoneticPr fontId="1" type="noConversion"/>
  </si>
  <si>
    <t>消失</t>
    <phoneticPr fontId="1" type="noConversion"/>
  </si>
  <si>
    <t>冰霜护甲</t>
    <phoneticPr fontId="1" type="noConversion"/>
  </si>
  <si>
    <t>光圈</t>
    <phoneticPr fontId="1" type="noConversion"/>
  </si>
  <si>
    <t>万剑诀</t>
    <phoneticPr fontId="1" type="noConversion"/>
  </si>
  <si>
    <t>万剑诀</t>
    <phoneticPr fontId="1" type="noConversion"/>
  </si>
  <si>
    <t>moveDis</t>
    <phoneticPr fontId="1" type="noConversion"/>
  </si>
  <si>
    <t>流火咒</t>
    <phoneticPr fontId="1" type="noConversion"/>
  </si>
  <si>
    <t>流火咒</t>
    <phoneticPr fontId="1" type="noConversion"/>
  </si>
  <si>
    <t>shadowFreq</t>
  </si>
  <si>
    <t>受击扣血延时时间：
[延迟1,延迟2..]</t>
    <phoneticPr fontId="1" type="noConversion"/>
  </si>
  <si>
    <t>雷霆万钧</t>
    <phoneticPr fontId="1" type="noConversion"/>
  </si>
  <si>
    <t>雷霆万钧</t>
    <phoneticPr fontId="1" type="noConversion"/>
  </si>
  <si>
    <t>冰球</t>
    <phoneticPr fontId="1" type="noConversion"/>
  </si>
  <si>
    <t>炙天裂迹</t>
    <phoneticPr fontId="1" type="noConversion"/>
  </si>
  <si>
    <t>男3</t>
    <phoneticPr fontId="1" type="noConversion"/>
  </si>
  <si>
    <t>男2</t>
    <phoneticPr fontId="1" type="noConversion"/>
  </si>
  <si>
    <t>男4</t>
    <phoneticPr fontId="1" type="noConversion"/>
  </si>
  <si>
    <t>男5</t>
    <phoneticPr fontId="1" type="noConversion"/>
  </si>
  <si>
    <t>男测试刺杀剑法</t>
    <phoneticPr fontId="1" type="noConversion"/>
  </si>
  <si>
    <t>星火燎原</t>
    <phoneticPr fontId="1" type="noConversion"/>
  </si>
  <si>
    <t>子弹特效</t>
    <phoneticPr fontId="1" type="noConversion"/>
  </si>
  <si>
    <t>子弹</t>
    <phoneticPr fontId="1" type="noConversion"/>
  </si>
  <si>
    <t>endEffectId</t>
    <phoneticPr fontId="1" type="noConversion"/>
  </si>
  <si>
    <t>左剑1</t>
    <phoneticPr fontId="1" type="noConversion"/>
  </si>
  <si>
    <t>左剑2</t>
    <phoneticPr fontId="1" type="noConversion"/>
  </si>
  <si>
    <t>右剑1</t>
    <phoneticPr fontId="1" type="noConversion"/>
  </si>
  <si>
    <t>右剑2</t>
    <phoneticPr fontId="1" type="noConversion"/>
  </si>
  <si>
    <t>height</t>
  </si>
  <si>
    <t>女法2</t>
    <phoneticPr fontId="1" type="noConversion"/>
  </si>
  <si>
    <t>女法3</t>
    <phoneticPr fontId="1" type="noConversion"/>
  </si>
  <si>
    <t>女法4</t>
    <phoneticPr fontId="1" type="noConversion"/>
  </si>
  <si>
    <t>女法5</t>
    <phoneticPr fontId="1" type="noConversion"/>
  </si>
  <si>
    <t>千陨星辰</t>
    <phoneticPr fontId="1" type="noConversion"/>
  </si>
  <si>
    <t>冰锥1</t>
    <phoneticPr fontId="1" type="noConversion"/>
  </si>
  <si>
    <t>冰锥2</t>
  </si>
  <si>
    <t>冰锥3</t>
  </si>
  <si>
    <t>冰锥4</t>
  </si>
  <si>
    <t>女牧2</t>
    <phoneticPr fontId="1" type="noConversion"/>
  </si>
  <si>
    <t>offAngle</t>
  </si>
  <si>
    <t>表示角度转变从 0 到 180 的值表示顺时针方向旋转从 0 到 -180 的值表示逆时针方向旋转</t>
    <phoneticPr fontId="1" type="noConversion"/>
  </si>
  <si>
    <t>按照垂直方向计算</t>
    <phoneticPr fontId="1" type="noConversion"/>
  </si>
  <si>
    <t>scale</t>
  </si>
  <si>
    <t>法盘</t>
    <phoneticPr fontId="1" type="noConversion"/>
  </si>
  <si>
    <t>冰凝九天</t>
    <phoneticPr fontId="1" type="noConversion"/>
  </si>
  <si>
    <t>法盘</t>
    <phoneticPr fontId="1" type="noConversion"/>
  </si>
  <si>
    <t>刀光</t>
    <phoneticPr fontId="1" type="noConversion"/>
  </si>
  <si>
    <t>[100]</t>
    <phoneticPr fontId="1" type="noConversion"/>
  </si>
  <si>
    <t>群体刀光</t>
    <phoneticPr fontId="1" type="noConversion"/>
  </si>
  <si>
    <t>炙天裂迹</t>
    <phoneticPr fontId="1" type="noConversion"/>
  </si>
  <si>
    <t>闪电1</t>
    <phoneticPr fontId="1" type="noConversion"/>
  </si>
  <si>
    <t>女牧4</t>
    <phoneticPr fontId="1" type="noConversion"/>
  </si>
  <si>
    <t>女牧5</t>
    <phoneticPr fontId="1" type="noConversion"/>
  </si>
  <si>
    <t>男战技能1（单体普攻）</t>
    <phoneticPr fontId="9" type="noConversion"/>
  </si>
  <si>
    <t>男战技能2（单体攻击）</t>
    <phoneticPr fontId="9" type="noConversion"/>
  </si>
  <si>
    <t>男战技能3（群攻）</t>
    <phoneticPr fontId="9" type="noConversion"/>
  </si>
  <si>
    <t>男战技能4（冲锋控制）</t>
    <phoneticPr fontId="9" type="noConversion"/>
  </si>
  <si>
    <t>男战技能5（单体攻击）</t>
    <phoneticPr fontId="9" type="noConversion"/>
  </si>
  <si>
    <t>女法技能1（单体普攻）</t>
    <phoneticPr fontId="9" type="noConversion"/>
  </si>
  <si>
    <t>女法技能2（单体攻击）</t>
    <phoneticPr fontId="9" type="noConversion"/>
  </si>
  <si>
    <t>女法技能3（群攻+攻击buff）</t>
    <phoneticPr fontId="9" type="noConversion"/>
  </si>
  <si>
    <t>女法技能4（魔法盾）</t>
    <phoneticPr fontId="9" type="noConversion"/>
  </si>
  <si>
    <t>女法技能5（群攻）</t>
    <phoneticPr fontId="9" type="noConversion"/>
  </si>
  <si>
    <t>女道技能1（单体普攻）</t>
    <phoneticPr fontId="9" type="noConversion"/>
  </si>
  <si>
    <t>女道技能2（单体攻击持续掉血）</t>
    <phoneticPr fontId="9" type="noConversion"/>
  </si>
  <si>
    <t>女道技能3（群攻+防御buff）</t>
    <phoneticPr fontId="9" type="noConversion"/>
  </si>
  <si>
    <t>女道技能4（单体回血buff10s）</t>
    <phoneticPr fontId="9" type="noConversion"/>
  </si>
  <si>
    <t>女道技能5（单体攻击）</t>
    <phoneticPr fontId="9" type="noConversion"/>
  </si>
  <si>
    <t>球1</t>
    <phoneticPr fontId="1" type="noConversion"/>
  </si>
  <si>
    <t>球2</t>
  </si>
  <si>
    <t>球3</t>
  </si>
  <si>
    <t>球4</t>
  </si>
  <si>
    <t>施法</t>
    <phoneticPr fontId="1" type="noConversion"/>
  </si>
  <si>
    <t>施法</t>
    <phoneticPr fontId="1" type="noConversion"/>
  </si>
  <si>
    <t>千陨星辰</t>
    <phoneticPr fontId="1" type="noConversion"/>
  </si>
  <si>
    <t>龙</t>
    <phoneticPr fontId="1" type="noConversion"/>
  </si>
  <si>
    <t>莲花</t>
    <phoneticPr fontId="1" type="noConversion"/>
  </si>
  <si>
    <t>冰凝九天</t>
    <phoneticPr fontId="1" type="noConversion"/>
  </si>
  <si>
    <t>合击技能</t>
    <phoneticPr fontId="1" type="noConversion"/>
  </si>
  <si>
    <t>爆炸3</t>
  </si>
  <si>
    <t>爆炸4</t>
  </si>
  <si>
    <t>[]</t>
    <phoneticPr fontId="1" type="noConversion"/>
  </si>
  <si>
    <t>女道1</t>
    <phoneticPr fontId="1" type="noConversion"/>
  </si>
  <si>
    <t>女法1</t>
    <phoneticPr fontId="1" type="noConversion"/>
  </si>
  <si>
    <t>[500]</t>
    <phoneticPr fontId="1" type="noConversion"/>
  </si>
  <si>
    <t>[50,250,450,550]</t>
    <phoneticPr fontId="1" type="noConversion"/>
  </si>
  <si>
    <t>[550]</t>
    <phoneticPr fontId="1" type="noConversion"/>
  </si>
  <si>
    <t>地裂斩</t>
    <phoneticPr fontId="1" type="noConversion"/>
  </si>
  <si>
    <t>不灭仙体</t>
    <phoneticPr fontId="1" type="noConversion"/>
  </si>
  <si>
    <t>冰风暴</t>
    <phoneticPr fontId="1" type="noConversion"/>
  </si>
  <si>
    <t>寒冰凝</t>
    <phoneticPr fontId="1" type="noConversion"/>
  </si>
  <si>
    <t>鬼神弑</t>
    <phoneticPr fontId="1" type="noConversion"/>
  </si>
  <si>
    <t>男神兵技能1</t>
    <phoneticPr fontId="1" type="noConversion"/>
  </si>
  <si>
    <t>道士神兵技能1</t>
    <phoneticPr fontId="1" type="noConversion"/>
  </si>
  <si>
    <t>地裂斩</t>
    <phoneticPr fontId="1" type="noConversion"/>
  </si>
  <si>
    <t>火柱</t>
    <phoneticPr fontId="1" type="noConversion"/>
  </si>
  <si>
    <t>女法师神兵技能1</t>
    <phoneticPr fontId="1" type="noConversion"/>
  </si>
  <si>
    <t>冰风暴</t>
    <phoneticPr fontId="1" type="noConversion"/>
  </si>
  <si>
    <t>冰锥1</t>
    <phoneticPr fontId="1" type="noConversion"/>
  </si>
  <si>
    <t>冰锥5</t>
  </si>
  <si>
    <t>[50,100,150,200,250]</t>
    <phoneticPr fontId="1" type="noConversion"/>
  </si>
  <si>
    <t>寒凝冰</t>
    <phoneticPr fontId="1" type="noConversion"/>
  </si>
  <si>
    <t>寒凝冰</t>
    <phoneticPr fontId="1" type="noConversion"/>
  </si>
  <si>
    <t>鬼神弑</t>
    <phoneticPr fontId="1" type="noConversion"/>
  </si>
  <si>
    <t>法师神兵技能2</t>
    <phoneticPr fontId="1" type="noConversion"/>
  </si>
  <si>
    <t>鬼神弑</t>
    <phoneticPr fontId="1" type="noConversion"/>
  </si>
  <si>
    <t>飞剑</t>
    <phoneticPr fontId="1" type="noConversion"/>
  </si>
  <si>
    <t>爆炸右</t>
    <phoneticPr fontId="1" type="noConversion"/>
  </si>
  <si>
    <t>爆炸左</t>
    <phoneticPr fontId="1" type="noConversion"/>
  </si>
  <si>
    <t>angle</t>
    <phoneticPr fontId="1" type="noConversion"/>
  </si>
  <si>
    <t>技能震屏
{type:0, delay:100, intensity:10, time:300, speed:33}
type：0 中心晃动震屏 1 人物面向
delay：延时
intensity：震动强度
time：持续时间
speed：震动速度
increase：[频率，增/减幅，次数]例如：[50,-50,2]代表每过一般时间，震动强度减少50%，作用2次</t>
    <phoneticPr fontId="1" type="noConversion"/>
  </si>
  <si>
    <t>increase</t>
    <phoneticPr fontId="1" type="noConversion"/>
  </si>
  <si>
    <t>小剑1</t>
    <phoneticPr fontId="1" type="noConversion"/>
  </si>
  <si>
    <t>小剑2</t>
  </si>
  <si>
    <t>小剑3</t>
  </si>
  <si>
    <t>小剑4</t>
  </si>
  <si>
    <t>中间</t>
    <phoneticPr fontId="1" type="noConversion"/>
  </si>
  <si>
    <t>左30度</t>
    <phoneticPr fontId="1" type="noConversion"/>
  </si>
  <si>
    <t>由30度</t>
    <phoneticPr fontId="1" type="noConversion"/>
  </si>
  <si>
    <t>大剑1</t>
    <phoneticPr fontId="1" type="noConversion"/>
  </si>
  <si>
    <t>大剑2</t>
  </si>
  <si>
    <t>大剑3</t>
  </si>
  <si>
    <t>左15度</t>
    <phoneticPr fontId="1" type="noConversion"/>
  </si>
  <si>
    <t>小剑5</t>
  </si>
  <si>
    <t>右15度</t>
    <phoneticPr fontId="1" type="noConversion"/>
  </si>
  <si>
    <t>右30度</t>
    <phoneticPr fontId="1" type="noConversion"/>
  </si>
  <si>
    <t>小剑1中间</t>
    <phoneticPr fontId="1" type="noConversion"/>
  </si>
  <si>
    <t>小剑2左30</t>
    <phoneticPr fontId="1" type="noConversion"/>
  </si>
  <si>
    <t>小剑3右30</t>
    <phoneticPr fontId="1" type="noConversion"/>
  </si>
  <si>
    <t>小剑4左15</t>
    <phoneticPr fontId="1" type="noConversion"/>
  </si>
  <si>
    <t>小剑5右15</t>
    <phoneticPr fontId="1" type="noConversion"/>
  </si>
  <si>
    <t>大剑1左15</t>
    <phoneticPr fontId="1" type="noConversion"/>
  </si>
  <si>
    <t>大剑2右30</t>
    <phoneticPr fontId="1" type="noConversion"/>
  </si>
  <si>
    <t>大剑3中间</t>
    <phoneticPr fontId="1" type="noConversion"/>
  </si>
  <si>
    <t>[100,200,300]</t>
    <phoneticPr fontId="1" type="noConversion"/>
  </si>
  <si>
    <t>[100,200]</t>
    <phoneticPr fontId="1" type="noConversion"/>
  </si>
  <si>
    <t>顶部1</t>
    <phoneticPr fontId="1" type="noConversion"/>
  </si>
  <si>
    <t>顶部2</t>
    <phoneticPr fontId="1" type="noConversion"/>
  </si>
  <si>
    <t>小剑1</t>
    <phoneticPr fontId="1" type="noConversion"/>
  </si>
  <si>
    <t>大剑</t>
    <phoneticPr fontId="1" type="noConversion"/>
  </si>
  <si>
    <t>[500,600,850]</t>
    <phoneticPr fontId="1" type="noConversion"/>
  </si>
  <si>
    <t>[200,1000,3,200]</t>
    <phoneticPr fontId="1" type="noConversion"/>
  </si>
  <si>
    <t xml:space="preserve"> 龙卷风</t>
    <phoneticPr fontId="1" type="noConversion"/>
  </si>
  <si>
    <t>女牧3特效1</t>
    <phoneticPr fontId="1" type="noConversion"/>
  </si>
  <si>
    <t>女牧3特效2</t>
    <phoneticPr fontId="1" type="noConversion"/>
  </si>
  <si>
    <t>凤舞九天</t>
    <phoneticPr fontId="1" type="noConversion"/>
  </si>
  <si>
    <t>花瓣1</t>
    <phoneticPr fontId="1" type="noConversion"/>
  </si>
  <si>
    <t>特效类型：
1：固定点特效
2：点到点直线，绝对坐标，不能通过xy来改变特效位置
3：点到点扇形
4：点到点直线飞行
5：闪电链
6：点到点直线，坐标是相对，可以通过xy改变特效的位置</t>
    <phoneticPr fontId="1" type="noConversion"/>
  </si>
  <si>
    <t>noObjHeight</t>
  </si>
  <si>
    <t>特效组合：
[{特效id,特效x偏移,特效y偏移,层,特效播放延迟(毫秒),&lt;可选&gt;飞行参数},{...}]
0：场景上层
1：场景下层
2：角色上层
3：角色下层
5：场景角色上层跟随人走
6：添加在场景上层的底层
transLayerDir[0,1,3],表示方向，配置了方向的表示该方向层级关系跟effect里配置的层级相反
line只能在2用，move只能在4用to表示从原点飞刀指定点，moveDis表示飞行距离tpye：0表示不转方向，1表示转方向，noObjHeight配1表示不根据目标高度便宜，不配就是默认偏移
move外type：1 法宝闪电蓝 2 人闪电链
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</si>
</sst>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20" fontId="8" fillId="11" borderId="1" xfId="0" applyNumberFormat="1" applyFont="1" applyFill="1" applyBorder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20" fontId="8" fillId="8" borderId="1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20" fontId="8" fillId="11" borderId="2" xfId="0" applyNumberFormat="1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20" fontId="8" fillId="9" borderId="2" xfId="0" applyNumberFormat="1" applyFont="1" applyFill="1" applyBorder="1" applyAlignment="1">
      <alignment horizontal="left" vertical="center"/>
    </xf>
    <xf numFmtId="20" fontId="8" fillId="6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20" fontId="8" fillId="13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20" fontId="8" fillId="14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20" fontId="8" fillId="15" borderId="1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17" borderId="1" xfId="0" applyFont="1" applyFill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16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5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4">
    <cellStyle name="差 2" xfId="2"/>
    <cellStyle name="常规" xfId="0" builtinId="0"/>
    <cellStyle name="常规 2" xfId="1"/>
    <cellStyle name="好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37</xdr:row>
      <xdr:rowOff>0</xdr:rowOff>
    </xdr:from>
    <xdr:to>
      <xdr:col>6</xdr:col>
      <xdr:colOff>857250</xdr:colOff>
      <xdr:row>41</xdr:row>
      <xdr:rowOff>47625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6286500"/>
          <a:ext cx="2390775" cy="88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8</xdr:row>
      <xdr:rowOff>133350</xdr:rowOff>
    </xdr:from>
    <xdr:to>
      <xdr:col>7</xdr:col>
      <xdr:colOff>485775</xdr:colOff>
      <xdr:row>22</xdr:row>
      <xdr:rowOff>76200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775" y="1504950"/>
          <a:ext cx="4419600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6"/>
  <sheetViews>
    <sheetView showGridLines="0"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26" sqref="A26:XFD26"/>
    </sheetView>
  </sheetViews>
  <sheetFormatPr defaultRowHeight="16.5" customHeight="1" x14ac:dyDescent="0.15"/>
  <cols>
    <col min="1" max="1" width="10.75" style="2" bestFit="1" customWidth="1"/>
    <col min="2" max="2" width="15.125" style="2" bestFit="1" customWidth="1"/>
    <col min="3" max="3" width="20.625" style="2" customWidth="1"/>
    <col min="4" max="4" width="13.5" style="2" customWidth="1"/>
    <col min="5" max="5" width="10" style="2" customWidth="1"/>
    <col min="6" max="6" width="21.875" style="2" bestFit="1" customWidth="1"/>
    <col min="7" max="7" width="11.25" style="2" bestFit="1" customWidth="1"/>
    <col min="8" max="8" width="55.25" style="2" customWidth="1"/>
    <col min="9" max="9" width="14.5" style="2" bestFit="1" customWidth="1"/>
    <col min="10" max="10" width="12" style="2" customWidth="1"/>
    <col min="11" max="16384" width="9" style="2"/>
  </cols>
  <sheetData>
    <row r="1" spans="1:14" ht="207.75" customHeight="1" x14ac:dyDescent="0.15">
      <c r="A1" s="4" t="s">
        <v>2</v>
      </c>
      <c r="B1" s="4" t="s">
        <v>3</v>
      </c>
      <c r="C1" s="5" t="s">
        <v>625</v>
      </c>
      <c r="D1" s="5" t="s">
        <v>623</v>
      </c>
      <c r="E1" s="5" t="s">
        <v>4</v>
      </c>
      <c r="F1" s="5" t="s">
        <v>486</v>
      </c>
      <c r="G1" s="5" t="s">
        <v>426</v>
      </c>
      <c r="H1" s="5" t="s">
        <v>586</v>
      </c>
      <c r="I1" s="2">
        <f>LEN(C1)</f>
        <v>1288</v>
      </c>
      <c r="L1" s="2">
        <f>1/12</f>
        <v>8.3333333333333329E-2</v>
      </c>
      <c r="M1" s="2">
        <f>L1*4</f>
        <v>0.33333333333333331</v>
      </c>
    </row>
    <row r="2" spans="1:14" ht="16.5" customHeight="1" x14ac:dyDescent="0.15">
      <c r="A2" s="3" t="s">
        <v>5</v>
      </c>
      <c r="B2" s="3" t="s">
        <v>0</v>
      </c>
      <c r="C2" s="3" t="s">
        <v>6</v>
      </c>
      <c r="D2" s="3" t="s">
        <v>1</v>
      </c>
      <c r="E2" s="3" t="s">
        <v>7</v>
      </c>
      <c r="F2" s="3" t="s">
        <v>403</v>
      </c>
      <c r="G2" s="3" t="s">
        <v>425</v>
      </c>
      <c r="H2" s="3" t="s">
        <v>460</v>
      </c>
    </row>
    <row r="3" spans="1:14" x14ac:dyDescent="0.15">
      <c r="A3" s="1">
        <f>VLOOKUP(B3,Sheet1!B:C,2,FALSE)</f>
        <v>10103001</v>
      </c>
      <c r="B3" s="1" t="s">
        <v>189</v>
      </c>
      <c r="C3" s="41" t="str">
        <f>'星火燎原（男2）'!K10</f>
        <v>[{"effectId":101030011,"x":0,"y":-50,"layer":0,"delay":0},{"effectId":101030012,"x":0,"y":-50,"layer":0,"delay":0},{"effectId":101030013,"x":0,"y":-50,"layer":0,"delay":0},{"effectId":101030014,"x":0,"y":-50,"layer":0,"delay":200},{"effectId":101030015,"x":0,"y":-50,"layer":0,"delay":200},{"effectId":101030016,"x":0,"y":-50,"layer":0,"delay":100},{"effectId":101030017,"x":0,"y":-50,"layer":0,"delay":200},{"effectId":101030018,"x":0,"y":-50,"layer":0,"delay":300}]</v>
      </c>
      <c r="D3" s="1">
        <v>2</v>
      </c>
      <c r="E3" s="1">
        <v>2</v>
      </c>
      <c r="F3" s="1" t="s">
        <v>611</v>
      </c>
      <c r="G3" s="1">
        <v>200</v>
      </c>
      <c r="H3" s="41"/>
      <c r="I3" s="2" t="s">
        <v>492</v>
      </c>
      <c r="J3" s="45" t="s">
        <v>495</v>
      </c>
      <c r="N3" s="2">
        <f>LEN(C3)</f>
        <v>467</v>
      </c>
    </row>
    <row r="4" spans="1:14" x14ac:dyDescent="0.15">
      <c r="A4" s="1">
        <f>VLOOKUP(B4,Sheet1!B:C,2,FALSE)</f>
        <v>10105001</v>
      </c>
      <c r="B4" s="1" t="s">
        <v>368</v>
      </c>
      <c r="C4" s="42" t="str">
        <f>'剑荡八荒（男3）'!K10</f>
        <v>[{"effectId":101050011,"x":0,"y":0,"layer":5,"delay":180}]</v>
      </c>
      <c r="D4" s="1">
        <v>1</v>
      </c>
      <c r="E4" s="1">
        <v>1</v>
      </c>
      <c r="F4" s="1" t="s">
        <v>610</v>
      </c>
      <c r="G4" s="1">
        <v>300</v>
      </c>
      <c r="H4" s="41"/>
      <c r="I4" s="2" t="s">
        <v>491</v>
      </c>
      <c r="J4" s="2" t="s">
        <v>524</v>
      </c>
      <c r="N4" s="2">
        <f t="shared" ref="N4:N22" si="0">LEN(C4)</f>
        <v>58</v>
      </c>
    </row>
    <row r="5" spans="1:14" ht="16.5" customHeight="1" x14ac:dyDescent="0.15">
      <c r="A5" s="1">
        <f>VLOOKUP(B5,Sheet1!B:C,2,FALSE)</f>
        <v>10104001</v>
      </c>
      <c r="B5" s="1" t="s">
        <v>398</v>
      </c>
      <c r="C5" s="42" t="str">
        <f>'流星火雨（男4）'!K10</f>
        <v>[{"effectId":101040011,"x":0,"y":-65,"layer":5,"delay":0}]</v>
      </c>
      <c r="D5" s="1">
        <v>2</v>
      </c>
      <c r="E5" s="1">
        <v>2</v>
      </c>
      <c r="F5" s="1" t="s">
        <v>523</v>
      </c>
      <c r="G5" s="1">
        <v>100</v>
      </c>
      <c r="H5" s="41" t="str">
        <f>'流星火雨（男4）'!K11</f>
        <v>{"type":1,"delay":0,"intensity":15,"time":100,"speed":33}</v>
      </c>
      <c r="I5" s="2" t="s">
        <v>493</v>
      </c>
      <c r="N5" s="2">
        <f t="shared" si="0"/>
        <v>58</v>
      </c>
    </row>
    <row r="6" spans="1:14" ht="16.5" customHeight="1" x14ac:dyDescent="0.15">
      <c r="A6" s="1">
        <f>VLOOKUP(B6,Sheet1!B:C,2,FALSE)</f>
        <v>10106001</v>
      </c>
      <c r="B6" s="1" t="s">
        <v>454</v>
      </c>
      <c r="C6" s="42" t="str">
        <f>'遮天囚龙（男5）'!K10</f>
        <v>[{"effectId":101060011,"x":0,"y":-500,"layer":0,"delay":0},{"effectId":101060012,"x":0,"y":-500,"layer":6,"delay":100},{"effectId":101060013,"x":-100,"y":-50,"layer":6,"delay":400},{"effectId":101060014,"x":0,"y":50,"layer":6,"delay":450},{"effectId":101060015,"x":125,"y":0,"layer":6,"delay":500},{"effectId":101060016,"x":30,"y":-50,"layer":6,"delay":550},{"effectId":101060017,"x":0,"y":0,"layer":0,"delay":850}]</v>
      </c>
      <c r="D6" s="1">
        <v>1</v>
      </c>
      <c r="E6" s="1">
        <v>2</v>
      </c>
      <c r="F6" s="1" t="s">
        <v>616</v>
      </c>
      <c r="G6" s="1">
        <v>850</v>
      </c>
      <c r="H6" s="41" t="str">
        <f>'遮天囚龙（男5）'!K11</f>
        <v>{"type":1,"delay":850,"intensity":40,"time":200,"speed":40,"angle":90,"increase":[50,-50,3]}</v>
      </c>
      <c r="I6" s="2" t="s">
        <v>494</v>
      </c>
      <c r="N6" s="2">
        <f t="shared" si="0"/>
        <v>415</v>
      </c>
    </row>
    <row r="7" spans="1:14" ht="16.5" customHeight="1" x14ac:dyDescent="0.15">
      <c r="A7" s="1">
        <f>VLOOKUP(B7,Sheet1!B:C,2,FALSE)</f>
        <v>10201001</v>
      </c>
      <c r="B7" s="1" t="s">
        <v>451</v>
      </c>
      <c r="C7" s="42" t="str">
        <f>'冰凝九天（法1）'!K10</f>
        <v>[{"effectId":102010011,"x":0,"y":-75,"layer":0,"delay":100,"move":{"type":1,"to":[100,100],"endEffectId":102010012,"speed":900,"height":0}}]</v>
      </c>
      <c r="D7" s="1">
        <v>4</v>
      </c>
      <c r="E7" s="1">
        <v>2</v>
      </c>
      <c r="F7" s="1" t="s">
        <v>423</v>
      </c>
      <c r="G7" s="1">
        <v>300</v>
      </c>
      <c r="H7" s="41"/>
      <c r="I7" s="2" t="s">
        <v>558</v>
      </c>
      <c r="J7" s="2" t="s">
        <v>497</v>
      </c>
      <c r="N7" s="2">
        <f t="shared" si="0"/>
        <v>140</v>
      </c>
    </row>
    <row r="8" spans="1:14" ht="16.5" customHeight="1" x14ac:dyDescent="0.15">
      <c r="A8" s="1">
        <f>VLOOKUP(B8,Sheet1!B:C,2,FALSE)</f>
        <v>10204001</v>
      </c>
      <c r="B8" s="1" t="s">
        <v>452</v>
      </c>
      <c r="C8" s="42" t="str">
        <f>'冰霜雪舞（法2）'!K10</f>
        <v>[{"effectId":102040011,"x":0,"y":0,"layer":0,"delay":0}]</v>
      </c>
      <c r="D8" s="1">
        <v>1</v>
      </c>
      <c r="E8" s="1">
        <v>2</v>
      </c>
      <c r="F8" s="1" t="s">
        <v>423</v>
      </c>
      <c r="G8" s="1">
        <v>300</v>
      </c>
      <c r="H8" s="41" t="str">
        <f>'冰霜雪舞（法2）'!K11</f>
        <v>{"type":0,"delay":30,"intensity":11,"time":400,"speed":33}</v>
      </c>
      <c r="I8" s="2" t="s">
        <v>505</v>
      </c>
      <c r="N8" s="2">
        <f t="shared" si="0"/>
        <v>56</v>
      </c>
    </row>
    <row r="9" spans="1:14" ht="16.5" customHeight="1" x14ac:dyDescent="0.15">
      <c r="A9" s="1">
        <f>VLOOKUP(B9,Sheet1!B:C,2,FALSE)</f>
        <v>10205001</v>
      </c>
      <c r="B9" s="1" t="s">
        <v>443</v>
      </c>
      <c r="C9" s="42" t="str">
        <f>'雪封万里（法3）'!K10</f>
        <v>[{"effectId":102050015,"x":0,"y":0,"layer":1,"delay":0},{"effectId":102010013,"x":0,"y":0,"layer":3,"delay":0}]</v>
      </c>
      <c r="D9" s="1">
        <v>1</v>
      </c>
      <c r="E9" s="1">
        <v>2</v>
      </c>
      <c r="F9" s="1" t="s">
        <v>424</v>
      </c>
      <c r="G9" s="1">
        <v>350</v>
      </c>
      <c r="H9" s="41" t="str">
        <f>'雪封万里（法3）'!K11</f>
        <v>{"type":0,"delay":100,"intensity":10,"time":700,"speed":33}</v>
      </c>
      <c r="I9" s="2" t="s">
        <v>506</v>
      </c>
      <c r="N9" s="2">
        <f t="shared" si="0"/>
        <v>111</v>
      </c>
    </row>
    <row r="10" spans="1:14" ht="16.5" customHeight="1" x14ac:dyDescent="0.15">
      <c r="A10" s="1">
        <f>VLOOKUP(B10,Sheet1!B:C,2,FALSE)</f>
        <v>10207001</v>
      </c>
      <c r="B10" s="1" t="s">
        <v>478</v>
      </c>
      <c r="C10" s="42" t="str">
        <f>'冰霜护甲（法4）'!K10</f>
        <v>[{"effectId":102070011,"x":0,"y":0,"layer":2,"delay":0},{"effectId":102070012,"x":0,"y":0,"layer":2,"delay":400},{"effectId":102070013,"x":0,"y":0,"layer":2,"delay":3400}]</v>
      </c>
      <c r="D10" s="1">
        <v>1</v>
      </c>
      <c r="E10" s="1">
        <v>1</v>
      </c>
      <c r="F10" s="1" t="s">
        <v>456</v>
      </c>
      <c r="G10" s="1">
        <v>0</v>
      </c>
      <c r="H10" s="1"/>
      <c r="I10" s="2" t="s">
        <v>507</v>
      </c>
      <c r="N10" s="2">
        <f t="shared" si="0"/>
        <v>171</v>
      </c>
    </row>
    <row r="11" spans="1:14" ht="16.5" customHeight="1" x14ac:dyDescent="0.15">
      <c r="A11" s="1">
        <f>VLOOKUP(B11,Sheet1!B:C,2,FALSE)</f>
        <v>10206001</v>
      </c>
      <c r="B11" s="1" t="s">
        <v>466</v>
      </c>
      <c r="C11" s="42" t="str">
        <f>'寒冰禁咒（法5）'!K10</f>
        <v>[{"effectId":102060011,"x":-40,"y":-40,"layer":1,"delay":0},{"effectId":102060012,"x":-120,"y":50,"layer":0,"delay":180},{"effectId":102060013,"x":70,"y":0,"layer":1,"delay":120},{"effectId":102060014,"x":0,"y":70,"layer":0,"delay":0},{"effectId":102010013,"x":0,"y":0,"layer":3,"delay":0}]</v>
      </c>
      <c r="D11" s="1">
        <v>1</v>
      </c>
      <c r="E11" s="1">
        <v>2</v>
      </c>
      <c r="F11" s="1" t="s">
        <v>561</v>
      </c>
      <c r="G11" s="1">
        <v>100</v>
      </c>
      <c r="H11" s="42" t="str">
        <f>'寒冰禁咒（法5）'!K11</f>
        <v>{"type":0,"delay":100,"intensity":12,"time":400,"speed":33}</v>
      </c>
      <c r="I11" s="2" t="s">
        <v>508</v>
      </c>
      <c r="N11" s="2">
        <f t="shared" si="0"/>
        <v>290</v>
      </c>
    </row>
    <row r="12" spans="1:14" ht="16.5" customHeight="1" x14ac:dyDescent="0.15">
      <c r="A12" s="1">
        <f>VLOOKUP(B12,Sheet1!B:C,2,FALSE)</f>
        <v>10203001</v>
      </c>
      <c r="B12" s="1" t="s">
        <v>442</v>
      </c>
      <c r="C12" s="42" t="str">
        <f>'千陨星辰（牧1）'!K10</f>
        <v>[{"effectId":102030011,"x":0,"y":0,"layer":0,"delay":100},{"effectId":102010013,"x":0,"y":0,"layer":3,"delay":0}]</v>
      </c>
      <c r="D12" s="1">
        <v>1</v>
      </c>
      <c r="E12" s="1">
        <v>2</v>
      </c>
      <c r="F12" s="1" t="s">
        <v>560</v>
      </c>
      <c r="G12" s="1">
        <v>300</v>
      </c>
      <c r="H12" s="41"/>
      <c r="I12" s="2" t="s">
        <v>559</v>
      </c>
      <c r="N12" s="2">
        <f t="shared" si="0"/>
        <v>113</v>
      </c>
    </row>
    <row r="13" spans="1:14" ht="16.5" customHeight="1" x14ac:dyDescent="0.15">
      <c r="A13" s="1">
        <f>VLOOKUP(B13,Sheet1!B:C,2,FALSE)</f>
        <v>10101001</v>
      </c>
      <c r="B13" s="1" t="s">
        <v>490</v>
      </c>
      <c r="C13" s="42" t="str">
        <f>'炙天裂迹（牧2）'!K10</f>
        <v>[{"effectId":101010011,"x":0,"y":0,"layer":0,"delay":0},{"effectId":102030012,"x":0,"y":0,"layer":3,"delay":0},{"effectId":102030013,"x":0,"y":0,"layer":2,"delay":0}]</v>
      </c>
      <c r="D13" s="1">
        <v>1</v>
      </c>
      <c r="E13" s="1">
        <v>2</v>
      </c>
      <c r="F13" s="1" t="s">
        <v>423</v>
      </c>
      <c r="G13" s="1">
        <v>300</v>
      </c>
      <c r="H13" s="41" t="s">
        <v>464</v>
      </c>
      <c r="I13" s="2" t="s">
        <v>514</v>
      </c>
      <c r="N13" s="2">
        <f t="shared" si="0"/>
        <v>166</v>
      </c>
    </row>
    <row r="14" spans="1:14" ht="16.5" customHeight="1" x14ac:dyDescent="0.15">
      <c r="A14" s="1">
        <f>VLOOKUP(B14,Sheet1!B:C,2,FALSE)</f>
        <v>10209001</v>
      </c>
      <c r="B14" s="1" t="s">
        <v>474</v>
      </c>
      <c r="C14" s="42" t="str">
        <f>'凤舞九天（牧3特效1）'!K10</f>
        <v>[{"effectId":102090011,"x":0,"y":0,"layer":0,"delay":0,"move":{"type":0,"to":[0,0],"moveDis":500,"speed":600,"acceleration":0,"offAngle":0,"scale":[200,1000,3,200],"noObjHeight":1}}]</v>
      </c>
      <c r="D14" s="1">
        <v>4</v>
      </c>
      <c r="E14" s="1">
        <v>2</v>
      </c>
      <c r="F14" s="1" t="s">
        <v>399</v>
      </c>
      <c r="G14" s="1">
        <v>100</v>
      </c>
      <c r="H14" s="42"/>
      <c r="I14" s="2" t="s">
        <v>619</v>
      </c>
      <c r="N14" s="2">
        <f t="shared" si="0"/>
        <v>182</v>
      </c>
    </row>
    <row r="15" spans="1:14" ht="16.5" customHeight="1" x14ac:dyDescent="0.15">
      <c r="A15" s="1">
        <v>10209002</v>
      </c>
      <c r="B15" s="1" t="s">
        <v>474</v>
      </c>
      <c r="C15" s="42" t="str">
        <f>'凤舞九天（牧3特效2）'!K10</f>
        <v>[{"effectId":102090012,"x":0,"y":-100,"layer":0,"delay":150},{"effectId":102090013,"x":0,"y":-200,"layer":0,"delay":250},{"effectId":102090014,"x":0,"y":-300,"layer":0,"delay":350},{"effectId":102090015,"x":0,"y":-400,"layer":0,"delay":500}]</v>
      </c>
      <c r="D15" s="1">
        <v>6</v>
      </c>
      <c r="E15" s="1">
        <v>2</v>
      </c>
      <c r="F15" s="1" t="s">
        <v>399</v>
      </c>
      <c r="G15" s="1">
        <v>100</v>
      </c>
      <c r="H15" s="42"/>
      <c r="I15" s="2" t="s">
        <v>620</v>
      </c>
    </row>
    <row r="16" spans="1:14" ht="16.5" customHeight="1" x14ac:dyDescent="0.15">
      <c r="A16" s="1">
        <f>VLOOKUP(B16,Sheet1!B:C,2,FALSE)</f>
        <v>10107001</v>
      </c>
      <c r="B16" s="1" t="s">
        <v>455</v>
      </c>
      <c r="C16" s="42" t="s">
        <v>557</v>
      </c>
      <c r="D16" s="1">
        <v>1</v>
      </c>
      <c r="E16" s="1">
        <v>2</v>
      </c>
      <c r="F16" s="1" t="s">
        <v>399</v>
      </c>
      <c r="G16" s="1">
        <v>100</v>
      </c>
      <c r="H16" s="41"/>
      <c r="I16" s="2" t="s">
        <v>527</v>
      </c>
      <c r="N16" s="2">
        <f t="shared" si="0"/>
        <v>2</v>
      </c>
    </row>
    <row r="17" spans="1:14" ht="16.5" customHeight="1" x14ac:dyDescent="0.15">
      <c r="A17" s="1">
        <f>VLOOKUP(B17,Sheet1!B:C,2,FALSE)</f>
        <v>10102001</v>
      </c>
      <c r="B17" s="1" t="s">
        <v>459</v>
      </c>
      <c r="C17" s="42" t="str">
        <f>'热血狂怒（牧5）'!K10</f>
        <v>[{"effectId":101020011,"x":130,"y":-130,"layer":0,"delay":0},{"effectId":101020012,"x":-20,"y":-230,"layer":0,"delay":200},{"effectId":101020013,"x":-120,"y":-65,"layer":0,"delay":300},{"effectId":101020014,"x":30,"y":65,"layer":0,"delay":400},{"effectId":102030012,"x":0,"y":0,"layer":3,"delay":0},{"effectId":102030013,"x":0,"y":0,"layer":2,"delay":0}]</v>
      </c>
      <c r="D17" s="1">
        <v>1</v>
      </c>
      <c r="E17" s="1">
        <v>2</v>
      </c>
      <c r="F17" s="1" t="s">
        <v>561</v>
      </c>
      <c r="G17" s="1">
        <v>100</v>
      </c>
      <c r="H17" s="41" t="str">
        <f>'热血狂怒（牧5）'!K11</f>
        <v>{"type":1,"delay":100,"intensity":12,"time":250,"speed":33}</v>
      </c>
      <c r="I17" s="2" t="s">
        <v>528</v>
      </c>
      <c r="N17" s="2">
        <f t="shared" si="0"/>
        <v>354</v>
      </c>
    </row>
    <row r="18" spans="1:14" ht="16.5" customHeight="1" x14ac:dyDescent="0.15">
      <c r="A18" s="1">
        <f>VLOOKUP(B18,Sheet1!B:C,2,FALSE)</f>
        <v>30201001</v>
      </c>
      <c r="B18" s="1" t="s">
        <v>480</v>
      </c>
      <c r="C18" s="42" t="str">
        <f>'万剑诀（宠物）'!K10</f>
        <v>[{"effectId":302010011,"x":0,"y":-50,"layer":0,"delay":600,"move":{"type":1,"to":[100,100],"moveDis":1000,"speed":900,"acceleration":0}}]</v>
      </c>
      <c r="D18" s="1">
        <v>4</v>
      </c>
      <c r="E18" s="1">
        <v>2</v>
      </c>
      <c r="F18" s="1" t="s">
        <v>399</v>
      </c>
      <c r="G18" s="1">
        <v>100</v>
      </c>
      <c r="H18" s="1"/>
      <c r="N18" s="2">
        <f t="shared" si="0"/>
        <v>137</v>
      </c>
    </row>
    <row r="19" spans="1:14" ht="16.5" customHeight="1" x14ac:dyDescent="0.15">
      <c r="A19" s="1">
        <f>VLOOKUP(B19,Sheet1!B:C,2,FALSE)</f>
        <v>30601001</v>
      </c>
      <c r="B19" s="1" t="s">
        <v>483</v>
      </c>
      <c r="C19" s="42" t="str">
        <f>'流火咒（法宝）'!K10</f>
        <v>[{"effectId":306010011,"x":0,"y":0,"layer":0,"delay":0}]</v>
      </c>
      <c r="D19" s="1">
        <v>5</v>
      </c>
      <c r="E19" s="1">
        <v>1</v>
      </c>
      <c r="F19" s="1" t="s">
        <v>399</v>
      </c>
      <c r="G19" s="1">
        <v>100</v>
      </c>
      <c r="H19" s="1"/>
      <c r="N19" s="2">
        <f t="shared" si="0"/>
        <v>56</v>
      </c>
    </row>
    <row r="20" spans="1:14" ht="16.5" customHeight="1" x14ac:dyDescent="0.15">
      <c r="A20" s="1">
        <f>VLOOKUP(B20,Sheet1!B:C,2,FALSE)</f>
        <v>10108001</v>
      </c>
      <c r="B20" s="1" t="s">
        <v>488</v>
      </c>
      <c r="C20" s="1" t="str">
        <f>'雷霆万钧（掉落）'!K10</f>
        <v>[{"effectId":101080011,"x":0,"y":0,"layer":1,"delay":0}]</v>
      </c>
      <c r="D20" s="1">
        <v>1</v>
      </c>
      <c r="E20" s="1">
        <v>2</v>
      </c>
      <c r="F20" s="1" t="s">
        <v>399</v>
      </c>
      <c r="G20" s="1">
        <v>100</v>
      </c>
      <c r="H20" s="1"/>
      <c r="N20" s="2">
        <f t="shared" si="0"/>
        <v>56</v>
      </c>
    </row>
    <row r="21" spans="1:14" ht="16.5" customHeight="1" x14ac:dyDescent="0.15">
      <c r="A21" s="1">
        <v>9999</v>
      </c>
      <c r="B21" s="1" t="s">
        <v>554</v>
      </c>
      <c r="C21" s="42" t="str">
        <f>合击技能!K10</f>
        <v>[{"effectId":9999,"x":0,"y":0,"layer":0,"delay":0},{"effectId":999991,"x":0,"y":0,"layer":6,"delay":180},{"effectId":999992,"x":0,"y":0,"layer":6,"delay":180}]</v>
      </c>
      <c r="D21" s="1">
        <v>1</v>
      </c>
      <c r="E21" s="1">
        <v>2</v>
      </c>
      <c r="F21" s="1" t="s">
        <v>562</v>
      </c>
      <c r="G21" s="1">
        <v>300</v>
      </c>
      <c r="H21" s="41" t="str">
        <f>合击技能!K11</f>
        <v>{"type":1,"delay":200,"intensity":40,"time":500,"speed":40,"angle":90,"increase":[50,-50,3]}</v>
      </c>
      <c r="N21" s="2">
        <f t="shared" si="0"/>
        <v>159</v>
      </c>
    </row>
    <row r="22" spans="1:14" ht="16.5" customHeight="1" x14ac:dyDescent="0.15">
      <c r="A22" s="1">
        <v>1006</v>
      </c>
      <c r="B22" s="1" t="s">
        <v>563</v>
      </c>
      <c r="C22" s="42" t="str">
        <f>裂地斩!K3</f>
        <v>[{"effectId":10061,"x":0,"y":-90,"layer":0,"delay":0},{"effectId":10062,"x":65,"y":-250,"layer":0,"delay":100},{"effectId":10062,"x":-65,"y":-250,"layer":0,"delay":100},{"effectId":10063,"x":130,"y":-380,"layer":0,"delay":200},{"effectId":10063,"x":0,"y":-400,"layer":0,"delay":200},{"effectId":10063,"x":-130,"y":-380,"layer":0,"delay":200}]</v>
      </c>
      <c r="D22" s="1">
        <v>3</v>
      </c>
      <c r="E22" s="1">
        <v>1</v>
      </c>
      <c r="F22" s="1" t="s">
        <v>399</v>
      </c>
      <c r="G22" s="1">
        <v>100</v>
      </c>
      <c r="H22" s="1" t="str">
        <f>裂地斩!K4</f>
        <v>{"type":1,"delay":50,"intensity":10,"time":230,"speed":33}</v>
      </c>
      <c r="I22" s="2" t="s">
        <v>568</v>
      </c>
      <c r="N22" s="2">
        <f t="shared" si="0"/>
        <v>342</v>
      </c>
    </row>
    <row r="23" spans="1:14" ht="16.5" customHeight="1" x14ac:dyDescent="0.15">
      <c r="A23" s="2">
        <v>2006</v>
      </c>
      <c r="B23" s="2" t="s">
        <v>565</v>
      </c>
      <c r="C23" s="42" t="str">
        <f>冰风暴!K3</f>
        <v>[{"effectId":20061,"x":0,"y":0,"layer":0,"delay":0},{"effectId":20062,"x":80,"y":-30,"layer":0,"delay":50},{"effectId":20063,"x":-80,"y":30,"layer":0,"delay":100},{"effectId":20064,"x":50,"y":20,"layer":0,"delay":150},{"effectId":20065,"x":-20,"y":0,"layer":0,"delay":200}]</v>
      </c>
      <c r="D23" s="1">
        <v>1</v>
      </c>
      <c r="E23" s="1">
        <v>2</v>
      </c>
      <c r="F23" s="1" t="s">
        <v>576</v>
      </c>
      <c r="G23" s="1">
        <v>200</v>
      </c>
      <c r="H23" s="1" t="str">
        <f>冰风暴!K4</f>
        <v>{"type":1,"delay":50,"intensity":10,"time":200,"speed":33}</v>
      </c>
      <c r="I23" s="2" t="s">
        <v>572</v>
      </c>
    </row>
    <row r="24" spans="1:14" ht="16.5" customHeight="1" x14ac:dyDescent="0.15">
      <c r="A24" s="2">
        <v>2007</v>
      </c>
      <c r="B24" s="2" t="s">
        <v>578</v>
      </c>
      <c r="C24" s="42" t="str">
        <f>寒凝冰!K3</f>
        <v>[{"effectId":20071,"x":0,"y":0,"layer":0,"delay":0}]</v>
      </c>
      <c r="D24" s="1">
        <v>1</v>
      </c>
      <c r="E24" s="1">
        <v>2</v>
      </c>
      <c r="F24" s="1" t="s">
        <v>399</v>
      </c>
      <c r="G24" s="1">
        <v>100</v>
      </c>
      <c r="H24" s="1"/>
      <c r="I24" s="2" t="s">
        <v>580</v>
      </c>
    </row>
    <row r="25" spans="1:14" ht="16.5" customHeight="1" x14ac:dyDescent="0.15">
      <c r="A25" s="2">
        <v>3006</v>
      </c>
      <c r="B25" s="2" t="s">
        <v>579</v>
      </c>
      <c r="C25" s="42" t="str">
        <f>鬼神弑!K3</f>
        <v>[{"effectId":30061,"x":0,"y":0,"layer":0,"delay":0}]</v>
      </c>
      <c r="D25" s="1">
        <v>1</v>
      </c>
      <c r="E25" s="1">
        <v>2</v>
      </c>
      <c r="F25" s="1" t="s">
        <v>399</v>
      </c>
      <c r="G25" s="1">
        <v>100</v>
      </c>
      <c r="H25" s="1" t="str">
        <f>鬼神弑!K4</f>
        <v>{"type":1,"delay":50,"intensity":10,"time":200,"speed":33}</v>
      </c>
      <c r="I25" s="2" t="s">
        <v>569</v>
      </c>
    </row>
    <row r="26" spans="1:14" ht="16.5" customHeight="1" x14ac:dyDescent="0.15">
      <c r="C26" s="42"/>
      <c r="D26" s="1"/>
      <c r="E26" s="1"/>
      <c r="F26" s="1"/>
      <c r="G26" s="1"/>
      <c r="H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F1:W18"/>
  <sheetViews>
    <sheetView showGridLines="0" topLeftCell="A8" workbookViewId="0">
      <selection activeCell="K43" sqref="K43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6:23" hidden="1" x14ac:dyDescent="0.15"/>
    <row r="2" spans="6:23" hidden="1" x14ac:dyDescent="0.15"/>
    <row r="3" spans="6:23" hidden="1" x14ac:dyDescent="0.15"/>
    <row r="4" spans="6:23" hidden="1" x14ac:dyDescent="0.15"/>
    <row r="5" spans="6:23" hidden="1" x14ac:dyDescent="0.15"/>
    <row r="6" spans="6:23" hidden="1" x14ac:dyDescent="0.15"/>
    <row r="7" spans="6:23" hidden="1" x14ac:dyDescent="0.15"/>
    <row r="8" spans="6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6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6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439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[{"effectId":102070011,"x":0,"y":0,"layer":2,"delay":0},{"effectId":102070012,"x":0,"y":0,"layer":2,"delay":400},{"effectId":102070013,"x":0,"y":0,"layer":2,"delay":3400}]</v>
      </c>
    </row>
    <row r="11" spans="6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{"type":,"delay":,"intensity":,"time":,"speed":}</v>
      </c>
    </row>
    <row r="12" spans="6:23" x14ac:dyDescent="0.15"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372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6:23" x14ac:dyDescent="0.15">
      <c r="F13" s="39" t="s">
        <v>475</v>
      </c>
      <c r="G13" s="39">
        <f>VLOOKUP(F13,Sheet1!$B:$C,2,FALSE)</f>
        <v>10207001</v>
      </c>
      <c r="H13" s="39">
        <f>COUNTIF($F$13:F13,F13)</f>
        <v>1</v>
      </c>
      <c r="I13" s="39" t="str">
        <f t="shared" ref="I13:I15" si="0">G13&amp;H13</f>
        <v>102070011</v>
      </c>
      <c r="J13" s="39" t="s">
        <v>458</v>
      </c>
      <c r="K13" s="47">
        <v>0</v>
      </c>
      <c r="L13" s="47">
        <v>0</v>
      </c>
      <c r="M13" s="47">
        <v>2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18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{"effectId":102070011,"x":0,"y":0,"layer":2,"delay":0}</v>
      </c>
    </row>
    <row r="14" spans="6:23" x14ac:dyDescent="0.15">
      <c r="F14" s="39" t="s">
        <v>475</v>
      </c>
      <c r="G14" s="39">
        <f>VLOOKUP(F14,Sheet1!$B:$C,2,FALSE)</f>
        <v>10207001</v>
      </c>
      <c r="H14" s="39">
        <f>COUNTIF($F$13:F14,F14)</f>
        <v>2</v>
      </c>
      <c r="I14" s="39" t="str">
        <f t="shared" si="0"/>
        <v>102070012</v>
      </c>
      <c r="J14" s="39" t="s">
        <v>476</v>
      </c>
      <c r="K14" s="44">
        <v>0</v>
      </c>
      <c r="L14" s="44">
        <v>0</v>
      </c>
      <c r="M14" s="44">
        <v>2</v>
      </c>
      <c r="N14" s="44">
        <v>400</v>
      </c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>{"effectId":102070012,"x":0,"y":0,"layer":2,"delay":400}</v>
      </c>
    </row>
    <row r="15" spans="6:23" x14ac:dyDescent="0.15">
      <c r="F15" s="39" t="s">
        <v>475</v>
      </c>
      <c r="G15" s="39">
        <f>VLOOKUP(F15,Sheet1!$B:$C,2,FALSE)</f>
        <v>10207001</v>
      </c>
      <c r="H15" s="39">
        <f>COUNTIF($F$13:F15,F15)</f>
        <v>3</v>
      </c>
      <c r="I15" s="39" t="str">
        <f t="shared" si="0"/>
        <v>102070013</v>
      </c>
      <c r="J15" s="39" t="s">
        <v>477</v>
      </c>
      <c r="K15" s="47">
        <v>0</v>
      </c>
      <c r="L15" s="47">
        <v>0</v>
      </c>
      <c r="M15" s="47">
        <v>2</v>
      </c>
      <c r="N15" s="47">
        <v>3400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1"/>
        <v>{"effectId":102070013,"x":0,"y":0,"layer":2,"delay":3400}</v>
      </c>
    </row>
    <row r="16" spans="6:23" x14ac:dyDescent="0.15">
      <c r="W16" s="39" t="str">
        <f t="shared" si="1"/>
        <v/>
      </c>
    </row>
    <row r="17" spans="23:23" x14ac:dyDescent="0.15">
      <c r="W17" s="39" t="str">
        <f t="shared" si="1"/>
        <v/>
      </c>
    </row>
    <row r="18" spans="23:23" x14ac:dyDescent="0.15">
      <c r="W18" s="39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E1:W32"/>
  <sheetViews>
    <sheetView showGridLines="0" topLeftCell="A8" workbookViewId="0">
      <selection activeCell="R29" sqref="R29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102060011,"x":-40,"y":-40,"layer":1,"delay":0},{"effectId":102060012,"x":-120,"y":50,"layer":0,"delay":180},{"effectId":102060013,"x":70,"y":0,"layer":1,"delay":120},{"effectId":102060014,"x":0,"y":70,"layer":0,"delay":0},{"effectId":102010013,"x":0,"y":0,"layer":3,"delay":0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{"type":0,"delay":100,"intensity":12,"time":400,"speed":33}</v>
      </c>
    </row>
    <row r="12" spans="5:23" x14ac:dyDescent="0.15">
      <c r="E12" s="46">
        <v>0</v>
      </c>
      <c r="F12" s="46">
        <v>100</v>
      </c>
      <c r="G12" s="46">
        <v>12</v>
      </c>
      <c r="H12" s="46">
        <v>400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465</v>
      </c>
      <c r="G13" s="39">
        <f>VLOOKUP(F13,Sheet1!$B:$C,2,FALSE)</f>
        <v>10206001</v>
      </c>
      <c r="H13" s="39">
        <f>COUNTIF($F$13:F13,F13)</f>
        <v>1</v>
      </c>
      <c r="I13" s="39" t="str">
        <f t="shared" ref="I13" si="0">G13&amp;H13</f>
        <v>102060011</v>
      </c>
      <c r="J13" s="39" t="s">
        <v>500</v>
      </c>
      <c r="K13" s="47">
        <v>-40</v>
      </c>
      <c r="L13" s="47">
        <v>-40</v>
      </c>
      <c r="M13" s="47">
        <v>1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18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{"effectId":102060011,"x":-40,"y":-40,"layer":1,"delay":0}</v>
      </c>
    </row>
    <row r="14" spans="5:23" x14ac:dyDescent="0.15">
      <c r="F14" s="39" t="s">
        <v>465</v>
      </c>
      <c r="G14" s="39">
        <f>VLOOKUP(F14,Sheet1!$B:$C,2,FALSE)</f>
        <v>10206001</v>
      </c>
      <c r="H14" s="39">
        <f>COUNTIF($F$13:F14,F14)</f>
        <v>2</v>
      </c>
      <c r="I14" s="39" t="str">
        <f t="shared" ref="I14" si="2">G14&amp;H14</f>
        <v>102060012</v>
      </c>
      <c r="J14" s="39" t="s">
        <v>501</v>
      </c>
      <c r="K14" s="47">
        <v>-120</v>
      </c>
      <c r="L14" s="47">
        <v>50</v>
      </c>
      <c r="M14" s="47">
        <v>0</v>
      </c>
      <c r="N14" s="47">
        <v>180</v>
      </c>
      <c r="O14" s="47"/>
      <c r="P14" s="47"/>
      <c r="Q14" s="47"/>
      <c r="R14" s="47"/>
      <c r="S14" s="47"/>
      <c r="T14" s="47"/>
      <c r="U14" s="47"/>
      <c r="V14" s="47"/>
      <c r="W14" s="39" t="str">
        <f t="shared" ref="W14" si="3">IF(AND(N14&lt;&gt;"",O14&lt;&gt;"",S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K$8&amp;$H$8&amp;$G$11&amp;$H$8&amp;$J$8&amp;V14&amp;$L$8&amp;$L$8,IF(AND(N14&lt;&gt;"",O14&lt;&gt;"",S14&lt;&gt;"",T14&lt;&gt;"",U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L$8&amp;$L$8,IF(AND(N14&lt;&gt;"",O14&lt;&gt;"",S14&lt;&gt;"",T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L$8&amp;$L$8,IF(AND(N14&lt;&gt;"",O14&lt;&gt;"",S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L$8&amp;$L$8,IF(N14&lt;&gt;"",$G$8&amp;$H$8&amp;$I$8&amp;$H$8&amp;$J$8&amp;I14&amp;$K$8&amp;$H$8&amp;$N$8&amp;$H$8&amp;$J$8&amp;K14&amp;$K$8&amp;$H$8&amp;$O$8&amp;$H$8&amp;$J$8&amp;L14&amp;$K$8&amp;$H$8&amp;$Q$8&amp;$H$8&amp;$J$8&amp;M14&amp;$K$8&amp;$H$8&amp;$R$8&amp;$H$8&amp;$J$8&amp;N14&amp;$L$8,""))))))</f>
        <v>{"effectId":102060012,"x":-120,"y":50,"layer":0,"delay":180}</v>
      </c>
    </row>
    <row r="15" spans="5:23" x14ac:dyDescent="0.15">
      <c r="F15" s="39" t="s">
        <v>465</v>
      </c>
      <c r="G15" s="39">
        <f>VLOOKUP(F15,Sheet1!$B:$C,2,FALSE)</f>
        <v>10206001</v>
      </c>
      <c r="H15" s="39">
        <f>COUNTIF($F$13:F15,F15)</f>
        <v>3</v>
      </c>
      <c r="I15" s="39" t="str">
        <f t="shared" ref="I15:I16" si="4">G15&amp;H15</f>
        <v>102060013</v>
      </c>
      <c r="J15" s="39" t="s">
        <v>502</v>
      </c>
      <c r="K15" s="47">
        <v>70</v>
      </c>
      <c r="L15" s="47">
        <v>0</v>
      </c>
      <c r="M15" s="47">
        <v>1</v>
      </c>
      <c r="N15" s="47">
        <v>120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ref="W15:W17" si="5">IF(AND(N15&lt;&gt;"",O15&lt;&gt;"",S15&lt;&gt;"",T15&lt;&gt;"",U15&lt;&gt;"",V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K$8&amp;$H$8&amp;$G$11&amp;$H$8&amp;$J$8&amp;V15&amp;$L$8&amp;$L$8,IF(AND(N15&lt;&gt;"",O15&lt;&gt;"",S15&lt;&gt;"",T15&lt;&gt;"",U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L$8&amp;$L$8,IF(AND(N15&lt;&gt;"",O15&lt;&gt;"",S15&lt;&gt;"",T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L$8&amp;$L$8,IF(AND(N15&lt;&gt;"",O15&lt;&gt;"",S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L$8&amp;$L$8,IF(AND(N15&lt;&gt;"",O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L$8&amp;$L$8,IF(N15&lt;&gt;"",$G$8&amp;$H$8&amp;$I$8&amp;$H$8&amp;$J$8&amp;I15&amp;$K$8&amp;$H$8&amp;$N$8&amp;$H$8&amp;$J$8&amp;K15&amp;$K$8&amp;$H$8&amp;$O$8&amp;$H$8&amp;$J$8&amp;L15&amp;$K$8&amp;$H$8&amp;$Q$8&amp;$H$8&amp;$J$8&amp;M15&amp;$K$8&amp;$H$8&amp;$R$8&amp;$H$8&amp;$J$8&amp;N15&amp;$L$8,""))))))</f>
        <v>{"effectId":102060013,"x":70,"y":0,"layer":1,"delay":120}</v>
      </c>
    </row>
    <row r="16" spans="5:23" x14ac:dyDescent="0.15">
      <c r="F16" s="39" t="s">
        <v>465</v>
      </c>
      <c r="G16" s="39">
        <f>VLOOKUP(F16,Sheet1!$B:$C,2,FALSE)</f>
        <v>10206001</v>
      </c>
      <c r="H16" s="39">
        <f>COUNTIF($F$13:F16,F16)</f>
        <v>4</v>
      </c>
      <c r="I16" s="39" t="str">
        <f t="shared" si="4"/>
        <v>102060014</v>
      </c>
      <c r="J16" s="39" t="s">
        <v>503</v>
      </c>
      <c r="K16" s="47">
        <v>0</v>
      </c>
      <c r="L16" s="47">
        <v>70</v>
      </c>
      <c r="M16" s="47">
        <v>0</v>
      </c>
      <c r="N16" s="47">
        <v>0</v>
      </c>
      <c r="O16" s="47"/>
      <c r="P16" s="47"/>
      <c r="Q16" s="47"/>
      <c r="R16" s="47"/>
      <c r="S16" s="47"/>
      <c r="T16" s="47"/>
      <c r="U16" s="47"/>
      <c r="V16" s="47"/>
      <c r="W16" s="39" t="str">
        <f t="shared" si="5"/>
        <v>{"effectId":102060014,"x":0,"y":70,"layer":0,"delay":0}</v>
      </c>
    </row>
    <row r="17" spans="6:23" x14ac:dyDescent="0.15">
      <c r="F17" s="39" t="s">
        <v>520</v>
      </c>
      <c r="G17" s="39">
        <f>VLOOKUP(F17,Sheet1!$B:$C,2,FALSE)</f>
        <v>10201001</v>
      </c>
      <c r="H17" s="39">
        <v>3</v>
      </c>
      <c r="I17" s="39" t="str">
        <f t="shared" ref="I17" si="6">G17&amp;H17</f>
        <v>102010013</v>
      </c>
      <c r="J17" s="39" t="s">
        <v>519</v>
      </c>
      <c r="K17" s="47">
        <v>0</v>
      </c>
      <c r="L17" s="47">
        <v>0</v>
      </c>
      <c r="M17" s="47">
        <v>3</v>
      </c>
      <c r="N17" s="47">
        <v>0</v>
      </c>
      <c r="O17" s="47"/>
      <c r="P17" s="47"/>
      <c r="Q17" s="47"/>
      <c r="R17" s="47"/>
      <c r="S17" s="47"/>
      <c r="T17" s="47"/>
      <c r="U17" s="47"/>
      <c r="V17" s="47"/>
      <c r="W17" s="39" t="str">
        <f t="shared" si="5"/>
        <v>{"effectId":102010013,"x":0,"y":0,"layer":3,"delay":0}</v>
      </c>
    </row>
    <row r="18" spans="6:23" x14ac:dyDescent="0.15">
      <c r="W18" s="39" t="str">
        <f t="shared" si="1"/>
        <v/>
      </c>
    </row>
    <row r="21" spans="6:23" x14ac:dyDescent="0.15">
      <c r="H21"/>
    </row>
    <row r="32" spans="6:23" x14ac:dyDescent="0.15">
      <c r="M3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E1:X18"/>
  <sheetViews>
    <sheetView showGridLines="0" topLeftCell="A8" workbookViewId="0">
      <selection activeCell="G12" sqref="G12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9.5" style="39" customWidth="1"/>
    <col min="19" max="19" width="7.375" style="39" bestFit="1" customWidth="1"/>
    <col min="20" max="21" width="13.125" style="39" bestFit="1" customWidth="1"/>
    <col min="22" max="22" width="14.375" style="39" bestFit="1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482</v>
      </c>
    </row>
    <row r="10" spans="5:24" x14ac:dyDescent="0.15">
      <c r="F10" s="39" t="s">
        <v>386</v>
      </c>
      <c r="G10" s="39" t="s">
        <v>387</v>
      </c>
      <c r="H10" s="39" t="s">
        <v>387</v>
      </c>
      <c r="I10" s="39" t="s">
        <v>485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[{"effectId":102030011,"x":0,"y":0,"layer":0,"delay":100},{"effectId":102010013,"x":0,"y":0,"layer":3,"delay":0}]</v>
      </c>
      <c r="W10" s="40"/>
    </row>
    <row r="11" spans="5:24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{"type":1,"delay":100,"intensity":0,"time":100,"speed":33}</v>
      </c>
    </row>
    <row r="12" spans="5:24" x14ac:dyDescent="0.15">
      <c r="E12" s="46">
        <v>1</v>
      </c>
      <c r="F12" s="46">
        <v>100</v>
      </c>
      <c r="G12" s="46">
        <v>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482</v>
      </c>
      <c r="S12" s="39" t="s">
        <v>372</v>
      </c>
      <c r="T12" s="39" t="s">
        <v>387</v>
      </c>
      <c r="U12" s="39" t="s">
        <v>485</v>
      </c>
      <c r="V12" s="39" t="s">
        <v>395</v>
      </c>
      <c r="W12" s="39" t="s">
        <v>396</v>
      </c>
    </row>
    <row r="13" spans="5:24" x14ac:dyDescent="0.15">
      <c r="F13" s="39" t="s">
        <v>509</v>
      </c>
      <c r="G13" s="39">
        <f>VLOOKUP(F13,Sheet1!$B:$C,2,FALSE)</f>
        <v>10203001</v>
      </c>
      <c r="H13" s="39">
        <f>COUNTIF($F$13:F13,F13)</f>
        <v>1</v>
      </c>
      <c r="I13" s="39" t="str">
        <f t="shared" ref="I13" si="0">G13&amp;H13</f>
        <v>102030011</v>
      </c>
      <c r="J13" s="39">
        <v>1</v>
      </c>
      <c r="K13" s="47">
        <v>0</v>
      </c>
      <c r="L13" s="47">
        <v>0</v>
      </c>
      <c r="M13" s="47">
        <v>0</v>
      </c>
      <c r="N13" s="47">
        <v>100</v>
      </c>
      <c r="O13" s="47"/>
      <c r="P13" s="47"/>
      <c r="Q13" s="47"/>
      <c r="R13" s="47"/>
      <c r="S13" s="47"/>
      <c r="T13" s="47"/>
      <c r="U13" s="47"/>
      <c r="V13" s="47"/>
      <c r="W13" s="47"/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{"effectId":102030011,"x":0,"y":0,"layer":0,"delay":100}</v>
      </c>
    </row>
    <row r="14" spans="5:24" x14ac:dyDescent="0.15">
      <c r="F14" s="39" t="s">
        <v>553</v>
      </c>
      <c r="G14" s="39">
        <f>VLOOKUP(F14,Sheet1!$B:$C,2,FALSE)</f>
        <v>10201001</v>
      </c>
      <c r="H14" s="39">
        <v>3</v>
      </c>
      <c r="I14" s="39" t="str">
        <f t="shared" ref="I14" si="1">G14&amp;H14</f>
        <v>102010013</v>
      </c>
      <c r="J14" s="39" t="s">
        <v>548</v>
      </c>
      <c r="K14" s="47">
        <v>0</v>
      </c>
      <c r="L14" s="47">
        <v>0</v>
      </c>
      <c r="M14" s="47">
        <v>3</v>
      </c>
      <c r="N14" s="47">
        <v>0</v>
      </c>
      <c r="O14" s="47"/>
      <c r="P14" s="47"/>
      <c r="Q14" s="47"/>
      <c r="R14" s="47"/>
      <c r="S14" s="47"/>
      <c r="T14" s="47"/>
      <c r="U14" s="47"/>
      <c r="V14" s="47"/>
      <c r="W14" s="47"/>
      <c r="X14" s="39" t="str">
        <f>IF(AND(N14&lt;&gt;"",O14&lt;&gt;"",T14&lt;&gt;"",U14&lt;&gt;"",V14&lt;&gt;"",W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P$8&amp;$H$8&amp;$I$9&amp;$H$8&amp;$J$8&amp;S14&amp;$K$8&amp;$H$8&amp;$H$10&amp;$H$8&amp;$J$8&amp;T14&amp;$K$8&amp;$H$8&amp;$I$10&amp;$H$8&amp;$J$8&amp;U14&amp;$K$8&amp;$H$8&amp;$F$11&amp;$H$8&amp;$J$8&amp;V14&amp;$K$8&amp;$H$8&amp;$G$11&amp;$H$8&amp;$J$8&amp;W14&amp;$L$8&amp;$L$8,IF(AND(N14&lt;&gt;"",O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K$8&amp;$H$8&amp;$F$11&amp;$H$8&amp;$J$8&amp;V14&amp;$L$8&amp;$L$8,IF(AND(N14&lt;&gt;"",O14&lt;&gt;"",T14&lt;&gt;"",U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L$8&amp;$L$8,IF(AND(N14&lt;&gt;"",O14&lt;&gt;"",T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L$8&amp;$L$8,IF(N14&lt;&gt;"",$G$8&amp;$H$8&amp;$I$8&amp;$H$8&amp;$J$8&amp;I14&amp;$K$8&amp;$H$8&amp;$N$8&amp;$H$8&amp;$J$8&amp;K14&amp;$K$8&amp;$H$8&amp;$O$8&amp;$H$8&amp;$J$8&amp;L14&amp;$K$8&amp;$H$8&amp;$Q$8&amp;$H$8&amp;$J$8&amp;M14&amp;$K$8&amp;$H$8&amp;$S$8&amp;$H$8&amp;$J$8&amp;N14&amp;$L$8,""))))))</f>
        <v>{"effectId":102010013,"x":0,"y":0,"layer":3,"delay":0}</v>
      </c>
    </row>
    <row r="15" spans="5:24" x14ac:dyDescent="0.15">
      <c r="X15" s="39" t="str">
        <f t="shared" ref="X15" si="2">IF(AND(N15&lt;&gt;"",O15&lt;&gt;"",T15&lt;&gt;"",U15&lt;&gt;"",V15&lt;&gt;"",W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P$8&amp;$H$8&amp;$I$9&amp;$H$8&amp;$J$8&amp;S15&amp;$K$8&amp;$H$8&amp;$H$10&amp;$H$8&amp;$J$8&amp;T15&amp;$K$8&amp;$H$8&amp;$I$10&amp;$H$8&amp;$J$8&amp;U15&amp;$K$8&amp;$H$8&amp;$F$11&amp;$H$8&amp;$J$8&amp;V15&amp;$K$8&amp;$H$8&amp;$G$11&amp;$H$8&amp;$J$8&amp;W15&amp;$L$8&amp;$L$8,IF(AND(N15&lt;&gt;"",O15&lt;&gt;"",T15&lt;&gt;"",U15&lt;&gt;"",V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K$8&amp;$H$8&amp;$I$10&amp;$H$8&amp;$J$8&amp;U15&amp;$K$8&amp;$H$8&amp;$F$11&amp;$H$8&amp;$J$8&amp;V15&amp;$L$8&amp;$L$8,IF(AND(N15&lt;&gt;"",O15&lt;&gt;"",T15&lt;&gt;"",U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K$8&amp;$H$8&amp;$I$10&amp;$H$8&amp;$J$8&amp;U15&amp;$L$8&amp;$L$8,IF(AND(N15&lt;&gt;"",O15&lt;&gt;"",T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L$8&amp;$L$8,IF(AND(N15&lt;&gt;"",O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L$8&amp;$L$8,IF(N15&lt;&gt;"",$G$8&amp;$H$8&amp;$I$8&amp;$H$8&amp;$J$8&amp;I15&amp;$K$8&amp;$H$8&amp;$N$8&amp;$H$8&amp;$J$8&amp;K15&amp;$K$8&amp;$H$8&amp;$O$8&amp;$H$8&amp;$J$8&amp;L15&amp;$K$8&amp;$H$8&amp;$Q$8&amp;$H$8&amp;$J$8&amp;M15&amp;$K$8&amp;$H$8&amp;$S$8&amp;$H$8&amp;$J$8&amp;N15&amp;$L$8,""))))))</f>
        <v/>
      </c>
    </row>
    <row r="16" spans="5:24" x14ac:dyDescent="0.15">
      <c r="X16" s="39" t="str">
        <f>IF(AND(N16&lt;&gt;"",O16&lt;&gt;"",T16&lt;&gt;"",U16&lt;&gt;"",V16&lt;&gt;"",W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K$8&amp;$H$8&amp;$G$11&amp;$H$8&amp;$J$8&amp;W16&amp;$L$8&amp;$L$8,IF(AND(N16&lt;&gt;"",O16&lt;&gt;"",T16&lt;&gt;"",U16&lt;&gt;"",V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L$8&amp;$L$8,IF(AND(N16&lt;&gt;"",O16&lt;&gt;"",T16&lt;&gt;"",U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L$8&amp;$L$8,IF(AND(N16&lt;&gt;"",O16&lt;&gt;"",T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L$8&amp;$L$8,IF(AND(N16&lt;&gt;"",O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L$8&amp;$L$8,IF(N16&lt;&gt;"",$G$8&amp;$H$8&amp;$I$8&amp;$H$8&amp;$J$8&amp;I16&amp;$K$8&amp;$H$8&amp;$N$8&amp;$H$8&amp;$J$8&amp;K16&amp;$K$8&amp;$H$8&amp;$O$8&amp;$H$8&amp;$J$8&amp;L16&amp;$K$8&amp;$H$8&amp;$Q$8&amp;$H$8&amp;$J$8&amp;M16&amp;$K$8&amp;$H$8&amp;$S$8&amp;$H$8&amp;$J$8&amp;N16&amp;$L$8,""))))))</f>
        <v/>
      </c>
    </row>
    <row r="17" spans="24:24" x14ac:dyDescent="0.15">
      <c r="X17" s="39" t="str">
        <f>IF(AND(N17&lt;&gt;"",O17&lt;&gt;"",T17&lt;&gt;"",U17&lt;&gt;"",V17&lt;&gt;"",W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K$8&amp;$H$8&amp;$G$11&amp;$H$8&amp;$J$8&amp;W17&amp;$L$8&amp;$L$8,IF(AND(N17&lt;&gt;"",O17&lt;&gt;"",T17&lt;&gt;"",U17&lt;&gt;"",V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L$8&amp;$L$8,IF(AND(N17&lt;&gt;"",O17&lt;&gt;"",T17&lt;&gt;"",U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L$8&amp;$L$8,IF(AND(N17&lt;&gt;"",O17&lt;&gt;"",T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L$8&amp;$L$8,IF(AND(N17&lt;&gt;"",O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L$8&amp;$L$8,IF(N17&lt;&gt;"",$G$8&amp;$H$8&amp;$I$8&amp;$H$8&amp;$J$8&amp;I17&amp;$K$8&amp;$H$8&amp;$N$8&amp;$H$8&amp;$J$8&amp;K17&amp;$K$8&amp;$H$8&amp;$O$8&amp;$H$8&amp;$J$8&amp;L17&amp;$K$8&amp;$H$8&amp;$Q$8&amp;$H$8&amp;$J$8&amp;M17&amp;$K$8&amp;$H$8&amp;$S$8&amp;$H$8&amp;$J$8&amp;N17&amp;$L$8,""))))))</f>
        <v/>
      </c>
    </row>
    <row r="18" spans="24:24" x14ac:dyDescent="0.15">
      <c r="X18" s="39" t="str">
        <f>IF(AND(N18&lt;&gt;"",O18&lt;&gt;"",T18&lt;&gt;"",U18&lt;&gt;"",V18&lt;&gt;"",W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K$8&amp;$H$8&amp;$G$11&amp;$H$8&amp;$J$8&amp;W18&amp;$L$8&amp;$L$8,IF(AND(N18&lt;&gt;"",O18&lt;&gt;"",T18&lt;&gt;"",U18&lt;&gt;"",V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L$8&amp;$L$8,IF(AND(N18&lt;&gt;"",O18&lt;&gt;"",T18&lt;&gt;"",U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L$8&amp;$L$8,IF(AND(N18&lt;&gt;"",O18&lt;&gt;"",T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L$8&amp;$L$8,IF(AND(N18&lt;&gt;"",O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L$8&amp;$L$8,IF(N18&lt;&gt;"",$G$8&amp;$H$8&amp;$I$8&amp;$H$8&amp;$J$8&amp;I18&amp;$K$8&amp;$H$8&amp;$N$8&amp;$H$8&amp;$J$8&amp;K18&amp;$K$8&amp;$H$8&amp;$O$8&amp;$H$8&amp;$J$8&amp;L18&amp;$K$8&amp;$H$8&amp;$Q$8&amp;$H$8&amp;$J$8&amp;M18&amp;$K$8&amp;$H$8&amp;$S$8&amp;$H$8&amp;$J$8&amp;N18&amp;$L$8,"")))))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E1:AD18"/>
  <sheetViews>
    <sheetView showGridLines="0" topLeftCell="A8" workbookViewId="0">
      <selection activeCell="J15" sqref="F15:J15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12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30" hidden="1" x14ac:dyDescent="0.15"/>
    <row r="2" spans="5:30" hidden="1" x14ac:dyDescent="0.15"/>
    <row r="3" spans="5:30" hidden="1" x14ac:dyDescent="0.15"/>
    <row r="4" spans="5:30" hidden="1" x14ac:dyDescent="0.15"/>
    <row r="5" spans="5:30" hidden="1" x14ac:dyDescent="0.15"/>
    <row r="6" spans="5:30" hidden="1" x14ac:dyDescent="0.15"/>
    <row r="7" spans="5:30" hidden="1" x14ac:dyDescent="0.15"/>
    <row r="8" spans="5:30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30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30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[{"effectId":101010011,"x":0,"y":0,"layer":0,"delay":0},{"effectId":102030012,"x":0,"y":0,"layer":3,"delay":0},{"effectId":102030013,"x":0,"y":0,"layer":2,"delay":0}]</v>
      </c>
    </row>
    <row r="11" spans="5:30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{"type":1,"delay":300,"intensity":11,"time":100,"speed":30}</v>
      </c>
    </row>
    <row r="12" spans="5:30" x14ac:dyDescent="0.15">
      <c r="E12" s="46">
        <v>1</v>
      </c>
      <c r="F12" s="46">
        <v>300</v>
      </c>
      <c r="G12" s="46">
        <v>11</v>
      </c>
      <c r="H12" s="46">
        <v>100</v>
      </c>
      <c r="I12" s="46">
        <v>30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30" x14ac:dyDescent="0.15">
      <c r="F13" s="39" t="s">
        <v>525</v>
      </c>
      <c r="G13" s="39">
        <f>VLOOKUP(F13,Sheet1!$B:$C,2,FALSE)</f>
        <v>10101001</v>
      </c>
      <c r="H13" s="39">
        <f>COUNTIF($F$13:F13,F13)</f>
        <v>1</v>
      </c>
      <c r="I13" s="39" t="str">
        <f t="shared" ref="I13" si="0">G13&amp;H13</f>
        <v>101010011</v>
      </c>
      <c r="J13" s="39" t="s">
        <v>526</v>
      </c>
      <c r="K13" s="47">
        <v>0</v>
      </c>
      <c r="L13" s="47">
        <v>0</v>
      </c>
      <c r="M13" s="47">
        <v>0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18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{"effectId":101010011,"x":0,"y":0,"layer":0,"delay":0}</v>
      </c>
      <c r="AC13" s="39">
        <f>1000/11</f>
        <v>90.909090909090907</v>
      </c>
      <c r="AD13" s="39">
        <f>AC13*2</f>
        <v>181.81818181818181</v>
      </c>
    </row>
    <row r="14" spans="5:30" x14ac:dyDescent="0.15">
      <c r="F14" s="39" t="s">
        <v>550</v>
      </c>
      <c r="G14" s="39">
        <f>VLOOKUP(F14,Sheet1!$B:$C,2,FALSE)</f>
        <v>10203001</v>
      </c>
      <c r="H14" s="39">
        <v>2</v>
      </c>
      <c r="I14" s="39" t="str">
        <f>G14&amp;H14</f>
        <v>102030012</v>
      </c>
      <c r="J14" s="39" t="s">
        <v>549</v>
      </c>
      <c r="K14" s="47">
        <v>0</v>
      </c>
      <c r="L14" s="47">
        <v>0</v>
      </c>
      <c r="M14" s="47">
        <v>3</v>
      </c>
      <c r="N14" s="47">
        <v>0</v>
      </c>
      <c r="O14" s="47"/>
      <c r="P14" s="47"/>
      <c r="Q14" s="47"/>
      <c r="R14" s="47"/>
      <c r="S14" s="47"/>
      <c r="T14" s="47"/>
      <c r="U14" s="47"/>
      <c r="V14" s="47"/>
      <c r="W14" s="39" t="str">
        <f t="shared" ref="W14:W15" si="2">IF(AND(N14&lt;&gt;"",O14&lt;&gt;"",S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K$8&amp;$H$8&amp;$G$11&amp;$H$8&amp;$J$8&amp;V14&amp;$L$8&amp;$L$8,IF(AND(N14&lt;&gt;"",O14&lt;&gt;"",S14&lt;&gt;"",T14&lt;&gt;"",U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L$8&amp;$L$8,IF(AND(N14&lt;&gt;"",O14&lt;&gt;"",S14&lt;&gt;"",T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L$8&amp;$L$8,IF(AND(N14&lt;&gt;"",O14&lt;&gt;"",S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L$8&amp;$L$8,IF(N14&lt;&gt;"",$G$8&amp;$H$8&amp;$I$8&amp;$H$8&amp;$J$8&amp;I14&amp;$K$8&amp;$H$8&amp;$N$8&amp;$H$8&amp;$J$8&amp;K14&amp;$K$8&amp;$H$8&amp;$O$8&amp;$H$8&amp;$J$8&amp;L14&amp;$K$8&amp;$H$8&amp;$Q$8&amp;$H$8&amp;$J$8&amp;M14&amp;$K$8&amp;$H$8&amp;$R$8&amp;$H$8&amp;$J$8&amp;N14&amp;$L$8,""))))))</f>
        <v>{"effectId":102030012,"x":0,"y":0,"layer":3,"delay":0}</v>
      </c>
    </row>
    <row r="15" spans="5:30" x14ac:dyDescent="0.15">
      <c r="F15" s="39" t="s">
        <v>550</v>
      </c>
      <c r="G15" s="39">
        <f>VLOOKUP(F15,Sheet1!$B:$C,2,FALSE)</f>
        <v>10203001</v>
      </c>
      <c r="H15" s="39">
        <v>3</v>
      </c>
      <c r="I15" s="39" t="str">
        <f>G15&amp;H15</f>
        <v>102030013</v>
      </c>
      <c r="K15" s="47">
        <v>0</v>
      </c>
      <c r="L15" s="47">
        <v>0</v>
      </c>
      <c r="M15" s="47">
        <v>2</v>
      </c>
      <c r="N15" s="47">
        <v>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2"/>
        <v>{"effectId":102030013,"x":0,"y":0,"layer":2,"delay":0}</v>
      </c>
    </row>
    <row r="16" spans="5:30" x14ac:dyDescent="0.15"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spans="23:23" x14ac:dyDescent="0.15">
      <c r="W17" s="39" t="str">
        <f t="shared" si="1"/>
        <v/>
      </c>
    </row>
    <row r="18" spans="23:23" x14ac:dyDescent="0.15">
      <c r="W18" s="39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E1:X32"/>
  <sheetViews>
    <sheetView showGridLines="0" topLeftCell="I8" workbookViewId="0">
      <selection activeCell="J24" sqref="J24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9.62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9.5" style="39" customWidth="1"/>
    <col min="19" max="19" width="7.375" style="39" bestFit="1" customWidth="1"/>
    <col min="20" max="21" width="13.125" style="39" bestFit="1" customWidth="1"/>
    <col min="22" max="22" width="16.5" style="39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ht="49.5" customHeight="1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  <c r="U8" s="39" t="s">
        <v>515</v>
      </c>
      <c r="V8" s="53" t="s">
        <v>516</v>
      </c>
      <c r="W8" s="39" t="s">
        <v>517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482</v>
      </c>
    </row>
    <row r="10" spans="5:24" x14ac:dyDescent="0.15">
      <c r="H10" s="39" t="s">
        <v>387</v>
      </c>
      <c r="I10" s="39" t="s">
        <v>515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[{"effectId":102090011,"x":0,"y":0,"layer":0,"delay":0,"move":{"type":0,"to":[0,0],"moveDis":500,"speed":600,"acceleration":0,"offAngle":0,"scale":[200,1000,3,200],"noObjHeight":1}}]</v>
      </c>
    </row>
    <row r="11" spans="5:24" x14ac:dyDescent="0.15">
      <c r="F11" s="39" t="s">
        <v>518</v>
      </c>
      <c r="G11" s="39" t="s">
        <v>624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{"type":1,"delay":100,"intensity":10,"time":100,"speed":33}</v>
      </c>
    </row>
    <row r="12" spans="5:24" x14ac:dyDescent="0.15">
      <c r="E12" s="46">
        <v>1</v>
      </c>
      <c r="F12" s="46">
        <v>100</v>
      </c>
      <c r="G12" s="46">
        <v>10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482</v>
      </c>
      <c r="S12" s="39" t="s">
        <v>372</v>
      </c>
      <c r="T12" s="39" t="s">
        <v>387</v>
      </c>
      <c r="U12" s="39" t="s">
        <v>515</v>
      </c>
      <c r="V12" s="39" t="s">
        <v>518</v>
      </c>
      <c r="W12" s="39" t="s">
        <v>624</v>
      </c>
    </row>
    <row r="13" spans="5:24" x14ac:dyDescent="0.15">
      <c r="F13" s="39" t="s">
        <v>474</v>
      </c>
      <c r="G13" s="39">
        <f>VLOOKUP(F13,Sheet1!$B:$C,2,FALSE)</f>
        <v>10209001</v>
      </c>
      <c r="H13" s="39">
        <f>COUNTIF($F$13:F13,F13)</f>
        <v>1</v>
      </c>
      <c r="I13" s="39" t="str">
        <f t="shared" ref="I13" si="0">G13&amp;H13</f>
        <v>102090011</v>
      </c>
      <c r="J13" s="39" t="s">
        <v>618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500</v>
      </c>
      <c r="S13" s="47">
        <v>600</v>
      </c>
      <c r="T13" s="47">
        <v>0</v>
      </c>
      <c r="U13" s="47">
        <v>0</v>
      </c>
      <c r="V13" s="47" t="s">
        <v>617</v>
      </c>
      <c r="W13" s="47">
        <v>1</v>
      </c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{"effectId":102090011,"x":0,"y":0,"layer":0,"delay":0,"move":{"type":0,"to":[0,0],"moveDis":500,"speed":600,"acceleration":0,"offAngle":0,"scale":[200,1000,3,200],"noObjHeight":1}}</v>
      </c>
    </row>
    <row r="14" spans="5:24" x14ac:dyDescent="0.15"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39" t="str">
        <f t="shared" ref="X14:X17" si="1">IF(AND(N14&lt;&gt;"",O14&lt;&gt;"",T14&lt;&gt;"",U14&lt;&gt;"",V14&lt;&gt;"",W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P$8&amp;$H$8&amp;$I$9&amp;$H$8&amp;$J$8&amp;S14&amp;$K$8&amp;$H$8&amp;$H$10&amp;$H$8&amp;$J$8&amp;T14&amp;$K$8&amp;$H$8&amp;$I$10&amp;$H$8&amp;$J$8&amp;U14&amp;$K$8&amp;$H$8&amp;$F$11&amp;$H$8&amp;$J$8&amp;V14&amp;$K$8&amp;$H$8&amp;$G$11&amp;$H$8&amp;$J$8&amp;W14&amp;$L$8&amp;$L$8,IF(AND(N14&lt;&gt;"",O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K$8&amp;$H$8&amp;$F$11&amp;$H$8&amp;$J$8&amp;V14&amp;$L$8&amp;$L$8,IF(AND(N14&lt;&gt;"",O14&lt;&gt;"",T14&lt;&gt;"",U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L$8&amp;$L$8,IF(AND(N14&lt;&gt;"",O14&lt;&gt;"",T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L$8&amp;$L$8,IF(N14&lt;&gt;"",$G$8&amp;$H$8&amp;$I$8&amp;$H$8&amp;$J$8&amp;I14&amp;$K$8&amp;$H$8&amp;$N$8&amp;$H$8&amp;$J$8&amp;K14&amp;$K$8&amp;$H$8&amp;$O$8&amp;$H$8&amp;$J$8&amp;L14&amp;$K$8&amp;$H$8&amp;$Q$8&amp;$H$8&amp;$J$8&amp;M14&amp;$K$8&amp;$H$8&amp;$S$8&amp;$H$8&amp;$J$8&amp;N14&amp;$L$8,""))))))</f>
        <v/>
      </c>
    </row>
    <row r="15" spans="5:24" x14ac:dyDescent="0.15"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39" t="str">
        <f t="shared" si="1"/>
        <v/>
      </c>
    </row>
    <row r="16" spans="5:24" x14ac:dyDescent="0.15"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39" t="str">
        <f t="shared" si="1"/>
        <v/>
      </c>
    </row>
    <row r="17" spans="7:24" x14ac:dyDescent="0.15">
      <c r="X17" s="39" t="str">
        <f t="shared" si="1"/>
        <v/>
      </c>
    </row>
    <row r="18" spans="7:24" x14ac:dyDescent="0.15">
      <c r="G18" s="54"/>
    </row>
    <row r="19" spans="7:24" x14ac:dyDescent="0.15">
      <c r="G19" s="54"/>
    </row>
    <row r="24" spans="7:24" x14ac:dyDescent="0.15">
      <c r="G24" s="54"/>
    </row>
    <row r="25" spans="7:24" x14ac:dyDescent="0.15">
      <c r="G25" s="54"/>
    </row>
    <row r="26" spans="7:24" x14ac:dyDescent="0.15">
      <c r="G26" s="54"/>
    </row>
    <row r="29" spans="7:24" x14ac:dyDescent="0.15">
      <c r="G29" s="54"/>
    </row>
    <row r="30" spans="7:24" x14ac:dyDescent="0.15">
      <c r="G30" s="54"/>
    </row>
    <row r="31" spans="7:24" x14ac:dyDescent="0.15">
      <c r="G31" s="54"/>
    </row>
    <row r="32" spans="7:24" x14ac:dyDescent="0.15">
      <c r="G32" s="54"/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20"/>
  <sheetViews>
    <sheetView showGridLines="0" topLeftCell="A8" workbookViewId="0">
      <selection activeCell="P29" sqref="P29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14.625" style="39" customWidth="1"/>
    <col min="11" max="11" width="5" style="39" customWidth="1"/>
    <col min="12" max="12" width="7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[{"effectId":102090012,"x":0,"y":-100,"layer":0,"delay":150},{"effectId":102090013,"x":0,"y":-200,"layer":0,"delay":250},{"effectId":102090014,"x":0,"y":-300,"layer":0,"delay":350},{"effectId":102090015,"x":0,"y":-400,"layer":0,"delay":500}]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{"type":1,"delay":300,"intensity":12,"time":100,"speed":30}</v>
      </c>
    </row>
    <row r="12" spans="5:23" x14ac:dyDescent="0.15">
      <c r="E12" s="46">
        <v>1</v>
      </c>
      <c r="F12" s="46">
        <v>300</v>
      </c>
      <c r="G12" s="46">
        <v>12</v>
      </c>
      <c r="H12" s="46">
        <v>100</v>
      </c>
      <c r="I12" s="46">
        <v>30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372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621</v>
      </c>
      <c r="G13" s="39">
        <f>VLOOKUP(F13,Sheet1!$B:$C,2,FALSE)</f>
        <v>10209001</v>
      </c>
      <c r="H13" s="39">
        <f>COUNTIF($F$13:F13,F13)+1</f>
        <v>2</v>
      </c>
      <c r="I13" s="39" t="str">
        <f t="shared" ref="I13" si="0">G13&amp;H13</f>
        <v>102090012</v>
      </c>
      <c r="J13" s="39" t="s">
        <v>622</v>
      </c>
      <c r="K13" s="47">
        <v>0</v>
      </c>
      <c r="L13" s="47">
        <v>-100</v>
      </c>
      <c r="M13" s="47">
        <v>0</v>
      </c>
      <c r="N13" s="47">
        <v>150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20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{"effectId":102090012,"x":0,"y":-100,"layer":0,"delay":150}</v>
      </c>
    </row>
    <row r="14" spans="5:23" x14ac:dyDescent="0.15">
      <c r="F14" s="39" t="s">
        <v>621</v>
      </c>
      <c r="G14" s="39">
        <f>VLOOKUP(F14,Sheet1!$B:$C,2,FALSE)</f>
        <v>10209001</v>
      </c>
      <c r="H14" s="39">
        <f>COUNTIF($F$13:F14,F14)+1</f>
        <v>3</v>
      </c>
      <c r="I14" s="39" t="str">
        <f t="shared" ref="I14:I15" si="2">G14&amp;H14</f>
        <v>102090013</v>
      </c>
      <c r="K14" s="47">
        <v>0</v>
      </c>
      <c r="L14" s="47">
        <v>-200</v>
      </c>
      <c r="M14" s="47">
        <v>0</v>
      </c>
      <c r="N14" s="47">
        <v>250</v>
      </c>
      <c r="O14" s="47"/>
      <c r="P14" s="47"/>
      <c r="Q14" s="47"/>
      <c r="R14" s="47"/>
      <c r="S14" s="47"/>
      <c r="T14" s="47"/>
      <c r="U14" s="47"/>
      <c r="V14" s="47"/>
      <c r="W14" s="39" t="str">
        <f t="shared" si="1"/>
        <v>{"effectId":102090013,"x":0,"y":-200,"layer":0,"delay":250}</v>
      </c>
    </row>
    <row r="15" spans="5:23" x14ac:dyDescent="0.15">
      <c r="F15" s="39" t="s">
        <v>621</v>
      </c>
      <c r="G15" s="39">
        <f>VLOOKUP(F15,Sheet1!$B:$C,2,FALSE)</f>
        <v>10209001</v>
      </c>
      <c r="H15" s="39">
        <f>COUNTIF($F$13:F15,F15)+1</f>
        <v>4</v>
      </c>
      <c r="I15" s="39" t="str">
        <f t="shared" si="2"/>
        <v>102090014</v>
      </c>
      <c r="K15" s="47">
        <v>0</v>
      </c>
      <c r="L15" s="47">
        <v>-300</v>
      </c>
      <c r="M15" s="47">
        <v>0</v>
      </c>
      <c r="N15" s="47">
        <v>350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1"/>
        <v>{"effectId":102090014,"x":0,"y":-300,"layer":0,"delay":350}</v>
      </c>
    </row>
    <row r="16" spans="5:23" x14ac:dyDescent="0.15">
      <c r="F16" s="39" t="s">
        <v>621</v>
      </c>
      <c r="G16" s="39">
        <f>VLOOKUP(F16,Sheet1!$B:$C,2,FALSE)</f>
        <v>10209001</v>
      </c>
      <c r="H16" s="39">
        <f>COUNTIF($F$13:F16,F16)+1</f>
        <v>5</v>
      </c>
      <c r="I16" s="39" t="str">
        <f t="shared" ref="I16" si="3">G16&amp;H16</f>
        <v>102090015</v>
      </c>
      <c r="K16" s="47">
        <v>0</v>
      </c>
      <c r="L16" s="47">
        <v>-400</v>
      </c>
      <c r="M16" s="47">
        <v>0</v>
      </c>
      <c r="N16" s="47">
        <v>500</v>
      </c>
      <c r="O16" s="47"/>
      <c r="P16" s="47"/>
      <c r="Q16" s="47"/>
      <c r="R16" s="47"/>
      <c r="S16" s="47"/>
      <c r="T16" s="47"/>
      <c r="U16" s="47"/>
      <c r="V16" s="47"/>
      <c r="W16" s="39" t="str">
        <f t="shared" si="1"/>
        <v>{"effectId":102090015,"x":0,"y":-400,"layer":0,"delay":500}</v>
      </c>
    </row>
    <row r="17" spans="11:23" x14ac:dyDescent="0.15"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39" t="str">
        <f t="shared" si="1"/>
        <v/>
      </c>
    </row>
    <row r="18" spans="11:23" x14ac:dyDescent="0.15"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39" t="str">
        <f t="shared" si="1"/>
        <v/>
      </c>
    </row>
    <row r="19" spans="11:23" x14ac:dyDescent="0.15"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39" t="str">
        <f t="shared" si="1"/>
        <v/>
      </c>
    </row>
    <row r="20" spans="11:23" x14ac:dyDescent="0.15"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39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1:W18"/>
  <sheetViews>
    <sheetView showGridLines="0" topLeftCell="A8" workbookViewId="0">
      <selection activeCell="H18" sqref="H18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6:23" hidden="1" x14ac:dyDescent="0.15"/>
    <row r="2" spans="6:23" hidden="1" x14ac:dyDescent="0.15"/>
    <row r="3" spans="6:23" hidden="1" x14ac:dyDescent="0.15"/>
    <row r="4" spans="6:23" hidden="1" x14ac:dyDescent="0.15"/>
    <row r="5" spans="6:23" hidden="1" x14ac:dyDescent="0.15"/>
    <row r="6" spans="6:23" hidden="1" x14ac:dyDescent="0.15"/>
    <row r="7" spans="6:23" hidden="1" x14ac:dyDescent="0.15"/>
    <row r="8" spans="6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6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6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439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[{"effectId":101070011,"x":0,"y":0,"layer":0,"delay":0}]</v>
      </c>
    </row>
    <row r="11" spans="6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{"type":,"delay":,"intensity":,"time":,"speed":}</v>
      </c>
    </row>
    <row r="12" spans="6:23" x14ac:dyDescent="0.15"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6:23" x14ac:dyDescent="0.15">
      <c r="F13" s="39" t="s">
        <v>455</v>
      </c>
      <c r="G13" s="39">
        <f>VLOOKUP(F13,Sheet1!$B:$C,2,FALSE)</f>
        <v>10107001</v>
      </c>
      <c r="H13" s="39">
        <f>COUNTIF($F$13:F13,F13)</f>
        <v>1</v>
      </c>
      <c r="I13" s="39" t="str">
        <f t="shared" ref="I13" si="0">G13&amp;H13</f>
        <v>101070011</v>
      </c>
      <c r="J13" s="39" t="s">
        <v>552</v>
      </c>
      <c r="K13" s="44">
        <v>0</v>
      </c>
      <c r="L13" s="44">
        <v>0</v>
      </c>
      <c r="M13" s="44">
        <v>0</v>
      </c>
      <c r="N13" s="44">
        <v>0</v>
      </c>
      <c r="O13" s="44"/>
      <c r="P13" s="44"/>
      <c r="Q13" s="44"/>
      <c r="R13" s="44"/>
      <c r="S13" s="44"/>
      <c r="T13" s="44"/>
      <c r="U13" s="44"/>
      <c r="V13" s="44"/>
      <c r="W13" s="39" t="str">
        <f t="shared" ref="W13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{"effectId":101070011,"x":0,"y":0,"layer":0,"delay":0}</v>
      </c>
    </row>
    <row r="14" spans="6:23" x14ac:dyDescent="0.15"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6:23" x14ac:dyDescent="0.15"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6:23" x14ac:dyDescent="0.15"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spans="11:22" x14ac:dyDescent="0.15"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1:22" x14ac:dyDescent="0.15"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1:W18"/>
  <sheetViews>
    <sheetView showGridLines="0" topLeftCell="A8" workbookViewId="0">
      <selection activeCell="I26" sqref="I2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439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101020011,"x":130,"y":-130,"layer":0,"delay":0},{"effectId":101020012,"x":-20,"y":-230,"layer":0,"delay":200},{"effectId":101020013,"x":-120,"y":-65,"layer":0,"delay":300},{"effectId":101020014,"x":30,"y":65,"layer":0,"delay":400},{"effectId":102030012,"x":0,"y":0,"layer":3,"delay":0},{"effectId":102030013,"x":0,"y":0,"layer":2,"delay":0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{"type":1,"delay":100,"intensity":12,"time":250,"speed":33}</v>
      </c>
    </row>
    <row r="12" spans="5:23" x14ac:dyDescent="0.15">
      <c r="E12" s="46">
        <v>1</v>
      </c>
      <c r="F12" s="46">
        <v>100</v>
      </c>
      <c r="G12" s="46">
        <v>12</v>
      </c>
      <c r="H12" s="46">
        <v>250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457</v>
      </c>
      <c r="G13" s="39">
        <f>VLOOKUP(F13,Sheet1!$B:$C,2,FALSE)</f>
        <v>10102001</v>
      </c>
      <c r="H13" s="39">
        <f>COUNTIF($F$13:F13,F13)</f>
        <v>1</v>
      </c>
      <c r="I13" s="39" t="str">
        <f t="shared" ref="I13:I14" si="0">G13&amp;H13</f>
        <v>101020011</v>
      </c>
      <c r="J13" s="39" t="s">
        <v>544</v>
      </c>
      <c r="K13" s="44">
        <v>130</v>
      </c>
      <c r="L13" s="44">
        <v>-130</v>
      </c>
      <c r="M13" s="44">
        <v>0</v>
      </c>
      <c r="N13" s="44">
        <v>0</v>
      </c>
      <c r="O13" s="44"/>
      <c r="P13" s="44"/>
      <c r="Q13" s="44"/>
      <c r="R13" s="44"/>
      <c r="S13" s="44"/>
      <c r="T13" s="44"/>
      <c r="U13" s="44"/>
      <c r="V13" s="44"/>
      <c r="W13" s="39" t="str">
        <f t="shared" ref="W13:W18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{"effectId":101020011,"x":130,"y":-130,"layer":0,"delay":0}</v>
      </c>
    </row>
    <row r="14" spans="5:23" x14ac:dyDescent="0.15">
      <c r="F14" s="39" t="s">
        <v>457</v>
      </c>
      <c r="G14" s="39">
        <f>VLOOKUP(F14,Sheet1!$B:$C,2,FALSE)</f>
        <v>10102001</v>
      </c>
      <c r="H14" s="39">
        <f>COUNTIF($F$13:F14,F14)</f>
        <v>2</v>
      </c>
      <c r="I14" s="39" t="str">
        <f t="shared" si="0"/>
        <v>101020012</v>
      </c>
      <c r="J14" s="39" t="s">
        <v>545</v>
      </c>
      <c r="K14" s="44">
        <v>-20</v>
      </c>
      <c r="L14" s="44">
        <v>-230</v>
      </c>
      <c r="M14" s="44">
        <v>0</v>
      </c>
      <c r="N14" s="44">
        <v>200</v>
      </c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>{"effectId":101020012,"x":-20,"y":-230,"layer":0,"delay":200}</v>
      </c>
    </row>
    <row r="15" spans="5:23" x14ac:dyDescent="0.15">
      <c r="F15" s="39" t="s">
        <v>457</v>
      </c>
      <c r="G15" s="39">
        <f>VLOOKUP(F15,Sheet1!$B:$C,2,FALSE)</f>
        <v>10102001</v>
      </c>
      <c r="H15" s="39">
        <f>COUNTIF($F$13:F15,F15)</f>
        <v>3</v>
      </c>
      <c r="I15" s="39" t="str">
        <f t="shared" ref="I15:I16" si="2">G15&amp;H15</f>
        <v>101020013</v>
      </c>
      <c r="J15" s="39" t="s">
        <v>546</v>
      </c>
      <c r="K15" s="44">
        <v>-120</v>
      </c>
      <c r="L15" s="44">
        <v>-65</v>
      </c>
      <c r="M15" s="44">
        <v>0</v>
      </c>
      <c r="N15" s="44">
        <v>300</v>
      </c>
      <c r="O15" s="44"/>
      <c r="P15" s="44"/>
      <c r="Q15" s="44"/>
      <c r="R15" s="44"/>
      <c r="S15" s="44"/>
      <c r="T15" s="44"/>
      <c r="U15" s="44"/>
      <c r="V15" s="44"/>
      <c r="W15" s="39" t="str">
        <f t="shared" ref="W15:W16" si="3">IF(AND(N15&lt;&gt;"",O15&lt;&gt;"",S15&lt;&gt;"",T15&lt;&gt;"",U15&lt;&gt;"",V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K$8&amp;$H$8&amp;$G$11&amp;$H$8&amp;$J$8&amp;V15&amp;$L$8&amp;$L$8,IF(AND(N15&lt;&gt;"",O15&lt;&gt;"",S15&lt;&gt;"",T15&lt;&gt;"",U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L$8&amp;$L$8,IF(AND(N15&lt;&gt;"",O15&lt;&gt;"",S15&lt;&gt;"",T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L$8&amp;$L$8,IF(AND(N15&lt;&gt;"",O15&lt;&gt;"",S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L$8&amp;$L$8,IF(AND(N15&lt;&gt;"",O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L$8&amp;$L$8,IF(N15&lt;&gt;"",$G$8&amp;$H$8&amp;$I$8&amp;$H$8&amp;$J$8&amp;I15&amp;$K$8&amp;$H$8&amp;$N$8&amp;$H$8&amp;$J$8&amp;K15&amp;$K$8&amp;$H$8&amp;$O$8&amp;$H$8&amp;$J$8&amp;L15&amp;$K$8&amp;$H$8&amp;$Q$8&amp;$H$8&amp;$J$8&amp;M15&amp;$K$8&amp;$H$8&amp;$R$8&amp;$H$8&amp;$J$8&amp;N15&amp;$L$8,""))))))</f>
        <v>{"effectId":101020013,"x":-120,"y":-65,"layer":0,"delay":300}</v>
      </c>
    </row>
    <row r="16" spans="5:23" x14ac:dyDescent="0.15">
      <c r="F16" s="39" t="s">
        <v>457</v>
      </c>
      <c r="G16" s="39">
        <f>VLOOKUP(F16,Sheet1!$B:$C,2,FALSE)</f>
        <v>10102001</v>
      </c>
      <c r="H16" s="39">
        <f>COUNTIF($F$13:F16,F16)</f>
        <v>4</v>
      </c>
      <c r="I16" s="39" t="str">
        <f t="shared" si="2"/>
        <v>101020014</v>
      </c>
      <c r="J16" s="39" t="s">
        <v>547</v>
      </c>
      <c r="K16" s="44">
        <v>30</v>
      </c>
      <c r="L16" s="44">
        <v>65</v>
      </c>
      <c r="M16" s="44">
        <v>0</v>
      </c>
      <c r="N16" s="44">
        <v>400</v>
      </c>
      <c r="O16" s="44"/>
      <c r="P16" s="44"/>
      <c r="Q16" s="44"/>
      <c r="R16" s="44"/>
      <c r="S16" s="44"/>
      <c r="T16" s="44"/>
      <c r="U16" s="44"/>
      <c r="V16" s="44"/>
      <c r="W16" s="39" t="str">
        <f t="shared" si="3"/>
        <v>{"effectId":101020014,"x":30,"y":65,"layer":0,"delay":400}</v>
      </c>
    </row>
    <row r="17" spans="6:23" x14ac:dyDescent="0.15">
      <c r="F17" s="39" t="s">
        <v>509</v>
      </c>
      <c r="G17" s="39">
        <f>VLOOKUP(F17,Sheet1!$B:$C,2,FALSE)</f>
        <v>10203001</v>
      </c>
      <c r="H17" s="39">
        <v>2</v>
      </c>
      <c r="I17" s="39" t="str">
        <f t="shared" ref="I17" si="4">G17&amp;H17</f>
        <v>102030012</v>
      </c>
      <c r="J17" s="39" t="s">
        <v>548</v>
      </c>
      <c r="K17" s="44">
        <v>0</v>
      </c>
      <c r="L17" s="44">
        <v>0</v>
      </c>
      <c r="M17" s="44">
        <v>3</v>
      </c>
      <c r="N17" s="44">
        <v>0</v>
      </c>
      <c r="O17" s="44"/>
      <c r="P17" s="44"/>
      <c r="Q17" s="44"/>
      <c r="R17" s="44"/>
      <c r="S17" s="44"/>
      <c r="T17" s="44"/>
      <c r="U17" s="44"/>
      <c r="V17" s="44"/>
      <c r="W17" s="39" t="str">
        <f t="shared" ref="W17" si="5">IF(AND(N17&lt;&gt;"",O17&lt;&gt;"",S17&lt;&gt;"",T17&lt;&gt;"",U17&lt;&gt;"",V17&lt;&gt;""),$G$8&amp;$H$8&amp;$I$8&amp;$H$8&amp;$J$8&amp;I17&amp;$K$8&amp;$H$8&amp;$N$8&amp;$H$8&amp;$J$8&amp;K17&amp;$K$8&amp;$H$8&amp;$O$8&amp;$H$8&amp;$J$8&amp;L17&amp;$K$8&amp;$H$8&amp;$Q$8&amp;$H$8&amp;$J$8&amp;M17&amp;$K$8&amp;$H$8&amp;$R$8&amp;$H$8&amp;$J$8&amp;N17&amp;$K$8&amp;$H$8&amp;$F$9&amp;$H$8&amp;$J$8&amp;$G$8&amp;$H$8&amp;$G$9&amp;$H$8&amp;$J$8&amp;O17&amp;$K$8&amp;$H$8&amp;$H$9&amp;$H$8&amp;$J$8&amp;$F$8&amp;P17&amp;$K$8&amp;Q17&amp;$M$8&amp;$K$8&amp;$H$8&amp;$I$9&amp;$H$8&amp;$J$8&amp;R17&amp;$K$8&amp;$H$8&amp;$H$10&amp;$H$8&amp;$J$8&amp;S17&amp;$K$8&amp;$H$8&amp;$I$10&amp;$H$8&amp;$J$8&amp;T17&amp;$K$8&amp;$H$8&amp;$F$11&amp;$H$8&amp;$J$8&amp;U17&amp;$K$8&amp;$H$8&amp;$G$11&amp;$H$8&amp;$J$8&amp;V17&amp;$L$8&amp;$L$8,IF(AND(N17&lt;&gt;"",O17&lt;&gt;"",S17&lt;&gt;"",T17&lt;&gt;"",U17&lt;&gt;""),$G$8&amp;$H$8&amp;$I$8&amp;$H$8&amp;$J$8&amp;I17&amp;$K$8&amp;$H$8&amp;$N$8&amp;$H$8&amp;$J$8&amp;K17&amp;$K$8&amp;$H$8&amp;$O$8&amp;$H$8&amp;$J$8&amp;L17&amp;$K$8&amp;$H$8&amp;$Q$8&amp;$H$8&amp;$J$8&amp;M17&amp;$K$8&amp;$H$8&amp;$R$8&amp;$H$8&amp;$J$8&amp;N17&amp;$K$8&amp;$H$8&amp;$F$9&amp;$H$8&amp;$J$8&amp;$G$8&amp;$H$8&amp;$G$9&amp;$H$8&amp;$J$8&amp;O17&amp;$K$8&amp;$H$8&amp;$H$9&amp;$H$8&amp;$J$8&amp;$F$8&amp;P17&amp;$K$8&amp;Q17&amp;$M$8&amp;$K$8&amp;$H$8&amp;$I$9&amp;$H$8&amp;$J$8&amp;R17&amp;$K$8&amp;$H$8&amp;$H$10&amp;$H$8&amp;$J$8&amp;S17&amp;$K$8&amp;$H$8&amp;$I$10&amp;$H$8&amp;$J$8&amp;T17&amp;$K$8&amp;$H$8&amp;$F$11&amp;$H$8&amp;$J$8&amp;U17&amp;$L$8&amp;$L$8,IF(AND(N17&lt;&gt;"",O17&lt;&gt;"",S17&lt;&gt;"",T17&lt;&gt;""),$G$8&amp;$H$8&amp;$I$8&amp;$H$8&amp;$J$8&amp;I17&amp;$K$8&amp;$H$8&amp;$N$8&amp;$H$8&amp;$J$8&amp;K17&amp;$K$8&amp;$H$8&amp;$O$8&amp;$H$8&amp;$J$8&amp;L17&amp;$K$8&amp;$H$8&amp;$Q$8&amp;$H$8&amp;$J$8&amp;M17&amp;$K$8&amp;$H$8&amp;$R$8&amp;$H$8&amp;$J$8&amp;N17&amp;$K$8&amp;$H$8&amp;$F$9&amp;$H$8&amp;$J$8&amp;$G$8&amp;$H$8&amp;$G$9&amp;$H$8&amp;$J$8&amp;O17&amp;$K$8&amp;$H$8&amp;$H$9&amp;$H$8&amp;$J$8&amp;$F$8&amp;P17&amp;$K$8&amp;Q17&amp;$M$8&amp;$K$8&amp;$H$8&amp;$I$9&amp;$H$8&amp;$J$8&amp;R17&amp;$K$8&amp;$H$8&amp;$H$10&amp;$H$8&amp;$J$8&amp;S17&amp;$K$8&amp;$H$8&amp;$I$10&amp;$H$8&amp;$J$8&amp;T17&amp;$L$8&amp;$L$8,IF(AND(N17&lt;&gt;"",O17&lt;&gt;"",S17&lt;&gt;""),$G$8&amp;$H$8&amp;$I$8&amp;$H$8&amp;$J$8&amp;I17&amp;$K$8&amp;$H$8&amp;$N$8&amp;$H$8&amp;$J$8&amp;K17&amp;$K$8&amp;$H$8&amp;$O$8&amp;$H$8&amp;$J$8&amp;L17&amp;$K$8&amp;$H$8&amp;$Q$8&amp;$H$8&amp;$J$8&amp;M17&amp;$K$8&amp;$H$8&amp;$R$8&amp;$H$8&amp;$J$8&amp;N17&amp;$K$8&amp;$H$8&amp;$F$9&amp;$H$8&amp;$J$8&amp;$G$8&amp;$H$8&amp;$G$9&amp;$H$8&amp;$J$8&amp;O17&amp;$K$8&amp;$H$8&amp;$H$9&amp;$H$8&amp;$J$8&amp;$F$8&amp;P17&amp;$K$8&amp;Q17&amp;$M$8&amp;$K$8&amp;$H$8&amp;$I$9&amp;$H$8&amp;$J$8&amp;R17&amp;$K$8&amp;$H$8&amp;$H$10&amp;$H$8&amp;$J$8&amp;S17&amp;$L$8&amp;$L$8,IF(AND(N17&lt;&gt;"",O17&lt;&gt;""),$G$8&amp;$H$8&amp;$I$8&amp;$H$8&amp;$J$8&amp;I17&amp;$K$8&amp;$H$8&amp;$N$8&amp;$H$8&amp;$J$8&amp;K17&amp;$K$8&amp;$H$8&amp;$O$8&amp;$H$8&amp;$J$8&amp;L17&amp;$K$8&amp;$H$8&amp;$Q$8&amp;$H$8&amp;$J$8&amp;M17&amp;$K$8&amp;$H$8&amp;$R$8&amp;$H$8&amp;$J$8&amp;N17&amp;$K$8&amp;$H$8&amp;$F$9&amp;$H$8&amp;$J$8&amp;$G$8&amp;$H$8&amp;$G$9&amp;$H$8&amp;$J$8&amp;O17&amp;$K$8&amp;$H$8&amp;$H$9&amp;$H$8&amp;$J$8&amp;$F$8&amp;P17&amp;$K$8&amp;Q17&amp;$M$8&amp;$K$8&amp;$H$8&amp;$I$9&amp;$H$8&amp;$J$8&amp;R17&amp;$L$8&amp;$L$8,IF(N17&lt;&gt;"",$G$8&amp;$H$8&amp;$I$8&amp;$H$8&amp;$J$8&amp;I17&amp;$K$8&amp;$H$8&amp;$N$8&amp;$H$8&amp;$J$8&amp;K17&amp;$K$8&amp;$H$8&amp;$O$8&amp;$H$8&amp;$J$8&amp;L17&amp;$K$8&amp;$H$8&amp;$Q$8&amp;$H$8&amp;$J$8&amp;M17&amp;$K$8&amp;$H$8&amp;$R$8&amp;$H$8&amp;$J$8&amp;N17&amp;$L$8,""))))))</f>
        <v>{"effectId":102030012,"x":0,"y":0,"layer":3,"delay":0}</v>
      </c>
    </row>
    <row r="18" spans="6:23" x14ac:dyDescent="0.15">
      <c r="F18" s="39" t="s">
        <v>509</v>
      </c>
      <c r="G18" s="39">
        <f>VLOOKUP(F18,Sheet1!$B:$C,2,FALSE)</f>
        <v>10203001</v>
      </c>
      <c r="H18" s="39">
        <v>3</v>
      </c>
      <c r="I18" s="39" t="str">
        <f t="shared" ref="I18" si="6">G18&amp;H18</f>
        <v>102030013</v>
      </c>
      <c r="K18" s="39">
        <v>0</v>
      </c>
      <c r="L18" s="39">
        <v>0</v>
      </c>
      <c r="M18" s="39">
        <v>2</v>
      </c>
      <c r="N18" s="39">
        <v>0</v>
      </c>
      <c r="W18" s="39" t="str">
        <f t="shared" si="1"/>
        <v>{"effectId":102030013,"x":0,"y":0,"layer":2,"delay":0}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E1:X13"/>
  <sheetViews>
    <sheetView showGridLines="0" topLeftCell="A8" workbookViewId="0">
      <selection activeCell="S20" sqref="S20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9.5" style="39" customWidth="1"/>
    <col min="19" max="19" width="7.375" style="39" bestFit="1" customWidth="1"/>
    <col min="20" max="21" width="13.125" style="39" bestFit="1" customWidth="1"/>
    <col min="22" max="22" width="14.375" style="39" bestFit="1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482</v>
      </c>
    </row>
    <row r="10" spans="5:24" x14ac:dyDescent="0.15">
      <c r="F10" s="39" t="s">
        <v>386</v>
      </c>
      <c r="G10" s="39" t="s">
        <v>387</v>
      </c>
      <c r="H10" s="39" t="s">
        <v>387</v>
      </c>
      <c r="I10" s="39" t="s">
        <v>485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[{"effectId":302010011,"x":0,"y":-50,"layer":0,"delay":600,"move":{"type":1,"to":[100,100],"moveDis":1000,"speed":900,"acceleration":0}}]</v>
      </c>
    </row>
    <row r="11" spans="5:24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{"type":1,"delay":100,"intensity":10,"time":100,"speed":33}</v>
      </c>
    </row>
    <row r="12" spans="5:24" x14ac:dyDescent="0.15">
      <c r="E12" s="46">
        <v>1</v>
      </c>
      <c r="F12" s="46">
        <v>100</v>
      </c>
      <c r="G12" s="46">
        <v>10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482</v>
      </c>
      <c r="S12" s="39" t="s">
        <v>372</v>
      </c>
      <c r="T12" s="39" t="s">
        <v>387</v>
      </c>
      <c r="U12" s="39" t="s">
        <v>386</v>
      </c>
      <c r="V12" s="39" t="s">
        <v>395</v>
      </c>
      <c r="W12" s="39" t="s">
        <v>396</v>
      </c>
    </row>
    <row r="13" spans="5:24" x14ac:dyDescent="0.15">
      <c r="F13" s="39" t="s">
        <v>481</v>
      </c>
      <c r="G13" s="39">
        <f>VLOOKUP(F13,Sheet1!$B:$C,2,FALSE)</f>
        <v>30201001</v>
      </c>
      <c r="H13" s="39">
        <f>COUNTIF($F$13:F13,F13)</f>
        <v>1</v>
      </c>
      <c r="I13" s="39" t="str">
        <f t="shared" ref="I13" si="0">G13&amp;H13</f>
        <v>302010011</v>
      </c>
      <c r="J13" s="39">
        <v>1</v>
      </c>
      <c r="K13" s="47">
        <v>0</v>
      </c>
      <c r="L13" s="47">
        <v>-50</v>
      </c>
      <c r="M13" s="47">
        <v>0</v>
      </c>
      <c r="N13" s="47">
        <v>600</v>
      </c>
      <c r="O13" s="47">
        <v>1</v>
      </c>
      <c r="P13" s="47">
        <v>100</v>
      </c>
      <c r="Q13" s="47">
        <v>100</v>
      </c>
      <c r="R13" s="47">
        <v>1000</v>
      </c>
      <c r="S13" s="47">
        <v>900</v>
      </c>
      <c r="T13" s="47">
        <v>0</v>
      </c>
      <c r="U13" s="47"/>
      <c r="V13" s="47"/>
      <c r="W13" s="47"/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{"effectId":302010011,"x":0,"y":-50,"layer":0,"delay":600,"move":{"type":1,"to":[100,100],"moveDis":1000,"speed":900,"acceleration":0}}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E1:X18"/>
  <sheetViews>
    <sheetView showGridLines="0" topLeftCell="A8" workbookViewId="0">
      <selection activeCell="K10" sqref="K10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9.5" style="39" customWidth="1"/>
    <col min="19" max="19" width="7.375" style="39" bestFit="1" customWidth="1"/>
    <col min="20" max="21" width="13.125" style="39" bestFit="1" customWidth="1"/>
    <col min="22" max="22" width="14.375" style="39" bestFit="1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482</v>
      </c>
    </row>
    <row r="10" spans="5:24" x14ac:dyDescent="0.15">
      <c r="F10" s="39" t="s">
        <v>386</v>
      </c>
      <c r="G10" s="39" t="s">
        <v>387</v>
      </c>
      <c r="H10" s="39" t="s">
        <v>387</v>
      </c>
      <c r="I10" s="39" t="s">
        <v>485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[{"effectId":306010011,"x":0,"y":0,"layer":0,"delay":0}]</v>
      </c>
    </row>
    <row r="11" spans="5:24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{"type":1,"delay":100,"intensity":10,"time":100,"speed":33}</v>
      </c>
    </row>
    <row r="12" spans="5:24" x14ac:dyDescent="0.15">
      <c r="E12" s="46">
        <v>1</v>
      </c>
      <c r="F12" s="46">
        <v>100</v>
      </c>
      <c r="G12" s="46">
        <v>10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482</v>
      </c>
      <c r="S12" s="39" t="s">
        <v>372</v>
      </c>
      <c r="T12" s="39" t="s">
        <v>387</v>
      </c>
      <c r="U12" s="39" t="s">
        <v>485</v>
      </c>
      <c r="V12" s="39" t="s">
        <v>395</v>
      </c>
      <c r="W12" s="39" t="s">
        <v>396</v>
      </c>
    </row>
    <row r="13" spans="5:24" x14ac:dyDescent="0.15">
      <c r="F13" s="39" t="s">
        <v>484</v>
      </c>
      <c r="G13" s="39">
        <f>VLOOKUP(F13,Sheet1!$B:$C,2,FALSE)</f>
        <v>30601001</v>
      </c>
      <c r="H13" s="39">
        <f>COUNTIF($F$13:F13,F13)</f>
        <v>1</v>
      </c>
      <c r="I13" s="39" t="str">
        <f t="shared" ref="I13" si="0">G13&amp;H13</f>
        <v>306010011</v>
      </c>
      <c r="J13" s="39">
        <v>1</v>
      </c>
      <c r="K13" s="47">
        <v>0</v>
      </c>
      <c r="L13" s="47">
        <v>0</v>
      </c>
      <c r="M13" s="47">
        <v>0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{"effectId":306010011,"x":0,"y":0,"layer":0,"delay":0}</v>
      </c>
    </row>
    <row r="14" spans="5:24" x14ac:dyDescent="0.15">
      <c r="X14" s="39" t="str">
        <f t="shared" ref="X14:X15" si="1">IF(AND(N14&lt;&gt;"",O14&lt;&gt;"",T14&lt;&gt;"",U14&lt;&gt;"",V14&lt;&gt;"",W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P$8&amp;$H$8&amp;$I$9&amp;$H$8&amp;$J$8&amp;S14&amp;$K$8&amp;$H$8&amp;$H$10&amp;$H$8&amp;$J$8&amp;T14&amp;$K$8&amp;$H$8&amp;$I$10&amp;$H$8&amp;$J$8&amp;U14&amp;$K$8&amp;$H$8&amp;$F$11&amp;$H$8&amp;$J$8&amp;V14&amp;$K$8&amp;$H$8&amp;$G$11&amp;$H$8&amp;$J$8&amp;W14&amp;$L$8&amp;$L$8,IF(AND(N14&lt;&gt;"",O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K$8&amp;$H$8&amp;$F$11&amp;$H$8&amp;$J$8&amp;V14&amp;$L$8&amp;$L$8,IF(AND(N14&lt;&gt;"",O14&lt;&gt;"",T14&lt;&gt;"",U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L$8&amp;$L$8,IF(AND(N14&lt;&gt;"",O14&lt;&gt;"",T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L$8&amp;$L$8,IF(N14&lt;&gt;"",$G$8&amp;$H$8&amp;$I$8&amp;$H$8&amp;$J$8&amp;I14&amp;$K$8&amp;$H$8&amp;$N$8&amp;$H$8&amp;$J$8&amp;K14&amp;$K$8&amp;$H$8&amp;$O$8&amp;$H$8&amp;$J$8&amp;L14&amp;$K$8&amp;$H$8&amp;$Q$8&amp;$H$8&amp;$J$8&amp;M14&amp;$K$8&amp;$H$8&amp;$S$8&amp;$H$8&amp;$J$8&amp;N14&amp;$L$8,""))))))</f>
        <v/>
      </c>
    </row>
    <row r="15" spans="5:24" x14ac:dyDescent="0.15">
      <c r="X15" s="39" t="str">
        <f t="shared" si="1"/>
        <v/>
      </c>
    </row>
    <row r="16" spans="5:24" x14ac:dyDescent="0.15">
      <c r="X16" s="39" t="str">
        <f>IF(AND(N16&lt;&gt;"",O16&lt;&gt;"",T16&lt;&gt;"",U16&lt;&gt;"",V16&lt;&gt;"",W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K$8&amp;$H$8&amp;$G$11&amp;$H$8&amp;$J$8&amp;W16&amp;$L$8&amp;$L$8,IF(AND(N16&lt;&gt;"",O16&lt;&gt;"",T16&lt;&gt;"",U16&lt;&gt;"",V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L$8&amp;$L$8,IF(AND(N16&lt;&gt;"",O16&lt;&gt;"",T16&lt;&gt;"",U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L$8&amp;$L$8,IF(AND(N16&lt;&gt;"",O16&lt;&gt;"",T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L$8&amp;$L$8,IF(AND(N16&lt;&gt;"",O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L$8&amp;$L$8,IF(N16&lt;&gt;"",$G$8&amp;$H$8&amp;$I$8&amp;$H$8&amp;$J$8&amp;I16&amp;$K$8&amp;$H$8&amp;$N$8&amp;$H$8&amp;$J$8&amp;K16&amp;$K$8&amp;$H$8&amp;$O$8&amp;$H$8&amp;$J$8&amp;L16&amp;$K$8&amp;$H$8&amp;$Q$8&amp;$H$8&amp;$J$8&amp;M16&amp;$K$8&amp;$H$8&amp;$S$8&amp;$H$8&amp;$J$8&amp;N16&amp;$L$8,""))))))</f>
        <v/>
      </c>
    </row>
    <row r="17" spans="24:24" x14ac:dyDescent="0.15">
      <c r="X17" s="39" t="str">
        <f>IF(AND(N17&lt;&gt;"",O17&lt;&gt;"",T17&lt;&gt;"",U17&lt;&gt;"",V17&lt;&gt;"",W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K$8&amp;$H$8&amp;$G$11&amp;$H$8&amp;$J$8&amp;W17&amp;$L$8&amp;$L$8,IF(AND(N17&lt;&gt;"",O17&lt;&gt;"",T17&lt;&gt;"",U17&lt;&gt;"",V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L$8&amp;$L$8,IF(AND(N17&lt;&gt;"",O17&lt;&gt;"",T17&lt;&gt;"",U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L$8&amp;$L$8,IF(AND(N17&lt;&gt;"",O17&lt;&gt;"",T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L$8&amp;$L$8,IF(AND(N17&lt;&gt;"",O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L$8&amp;$L$8,IF(N17&lt;&gt;"",$G$8&amp;$H$8&amp;$I$8&amp;$H$8&amp;$J$8&amp;I17&amp;$K$8&amp;$H$8&amp;$N$8&amp;$H$8&amp;$J$8&amp;K17&amp;$K$8&amp;$H$8&amp;$O$8&amp;$H$8&amp;$J$8&amp;L17&amp;$K$8&amp;$H$8&amp;$Q$8&amp;$H$8&amp;$J$8&amp;M17&amp;$K$8&amp;$H$8&amp;$S$8&amp;$H$8&amp;$J$8&amp;N17&amp;$L$8,""))))))</f>
        <v/>
      </c>
    </row>
    <row r="18" spans="24:24" x14ac:dyDescent="0.15">
      <c r="X18" s="39" t="str">
        <f>IF(AND(N18&lt;&gt;"",O18&lt;&gt;"",T18&lt;&gt;"",U18&lt;&gt;"",V18&lt;&gt;"",W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K$8&amp;$H$8&amp;$G$11&amp;$H$8&amp;$J$8&amp;W18&amp;$L$8&amp;$L$8,IF(AND(N18&lt;&gt;"",O18&lt;&gt;"",T18&lt;&gt;"",U18&lt;&gt;"",V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L$8&amp;$L$8,IF(AND(N18&lt;&gt;"",O18&lt;&gt;"",T18&lt;&gt;"",U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L$8&amp;$L$8,IF(AND(N18&lt;&gt;"",O18&lt;&gt;"",T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L$8&amp;$L$8,IF(AND(N18&lt;&gt;"",O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L$8&amp;$L$8,IF(N18&lt;&gt;"",$G$8&amp;$H$8&amp;$I$8&amp;$H$8&amp;$J$8&amp;I18&amp;$K$8&amp;$H$8&amp;$N$8&amp;$H$8&amp;$J$8&amp;K18&amp;$K$8&amp;$H$8&amp;$O$8&amp;$H$8&amp;$J$8&amp;L18&amp;$K$8&amp;$H$8&amp;$Q$8&amp;$H$8&amp;$J$8&amp;M18&amp;$K$8&amp;$H$8&amp;$S$8&amp;$H$8&amp;$J$8&amp;N18&amp;$L$8,""))))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K1305"/>
  <sheetViews>
    <sheetView showGridLines="0" workbookViewId="0">
      <selection activeCell="M5" sqref="M5"/>
    </sheetView>
  </sheetViews>
  <sheetFormatPr defaultRowHeight="16.5" x14ac:dyDescent="0.15"/>
  <cols>
    <col min="1" max="4" width="9" style="39" customWidth="1"/>
    <col min="5" max="5" width="27" style="39" customWidth="1"/>
    <col min="6" max="6" width="9" style="39"/>
    <col min="7" max="7" width="9.5" style="39" bestFit="1" customWidth="1"/>
    <col min="8" max="8" width="9" style="39"/>
    <col min="9" max="9" width="13.25" style="39" bestFit="1" customWidth="1"/>
    <col min="10" max="10" width="4" style="39" customWidth="1"/>
    <col min="11" max="12" width="5.875" style="39" bestFit="1" customWidth="1"/>
    <col min="13" max="14" width="6.5" style="39" bestFit="1" customWidth="1"/>
    <col min="15" max="15" width="4.75" style="39" customWidth="1"/>
    <col min="16" max="16" width="5.125" style="39" bestFit="1" customWidth="1"/>
    <col min="17" max="17" width="5.875" style="39" customWidth="1"/>
    <col min="18" max="22" width="7.375" style="39" customWidth="1"/>
    <col min="23" max="24" width="9" style="39" hidden="1" customWidth="1"/>
    <col min="25" max="25" width="11.375" style="39" hidden="1" customWidth="1"/>
    <col min="26" max="26" width="10.375" style="39" hidden="1" customWidth="1"/>
    <col min="27" max="28" width="9" style="39" hidden="1" customWidth="1"/>
    <col min="29" max="29" width="4.875" style="39" hidden="1" customWidth="1"/>
    <col min="30" max="30" width="6.625" style="39" customWidth="1"/>
    <col min="31" max="16384" width="9" style="39"/>
  </cols>
  <sheetData>
    <row r="1" spans="2:30" x14ac:dyDescent="0.15">
      <c r="B1" s="6" t="s">
        <v>9</v>
      </c>
      <c r="C1" s="6" t="s">
        <v>8</v>
      </c>
      <c r="H1" s="1">
        <v>1007</v>
      </c>
      <c r="I1" s="1" t="s">
        <v>564</v>
      </c>
    </row>
    <row r="2" spans="2:30" x14ac:dyDescent="0.15">
      <c r="B2" s="7" t="s">
        <v>10</v>
      </c>
      <c r="C2" s="7">
        <v>40000001</v>
      </c>
      <c r="D2" s="6" t="s">
        <v>8</v>
      </c>
      <c r="E2" s="6" t="s">
        <v>9</v>
      </c>
      <c r="H2" s="1">
        <v>2006</v>
      </c>
      <c r="I2" s="1" t="s">
        <v>565</v>
      </c>
    </row>
    <row r="3" spans="2:30" x14ac:dyDescent="0.15">
      <c r="B3" s="7" t="s">
        <v>11</v>
      </c>
      <c r="C3" s="7">
        <v>40000002</v>
      </c>
      <c r="D3" s="55">
        <v>1001</v>
      </c>
      <c r="E3" s="55" t="s">
        <v>529</v>
      </c>
      <c r="H3" s="1">
        <v>2007</v>
      </c>
      <c r="I3" s="1" t="s">
        <v>566</v>
      </c>
    </row>
    <row r="4" spans="2:30" x14ac:dyDescent="0.15">
      <c r="B4" s="7" t="s">
        <v>12</v>
      </c>
      <c r="C4" s="7">
        <v>40000003</v>
      </c>
      <c r="D4" s="55">
        <v>1002</v>
      </c>
      <c r="E4" s="55" t="s">
        <v>530</v>
      </c>
      <c r="H4" s="1">
        <v>3006</v>
      </c>
      <c r="I4" s="1" t="s">
        <v>567</v>
      </c>
    </row>
    <row r="5" spans="2:30" x14ac:dyDescent="0.15">
      <c r="B5" s="8" t="s">
        <v>203</v>
      </c>
      <c r="C5" s="8">
        <v>10101001</v>
      </c>
      <c r="D5" s="55">
        <v>1003</v>
      </c>
      <c r="E5" s="55" t="s">
        <v>531</v>
      </c>
    </row>
    <row r="6" spans="2:30" x14ac:dyDescent="0.15">
      <c r="B6" s="8" t="s">
        <v>13</v>
      </c>
      <c r="C6" s="8">
        <v>10103001</v>
      </c>
      <c r="D6" s="55">
        <v>1004</v>
      </c>
      <c r="E6" s="55" t="s">
        <v>532</v>
      </c>
    </row>
    <row r="7" spans="2:30" x14ac:dyDescent="0.15">
      <c r="B7" s="8" t="s">
        <v>204</v>
      </c>
      <c r="C7" s="8">
        <v>10105001</v>
      </c>
      <c r="D7" s="55">
        <v>1005</v>
      </c>
      <c r="E7" s="55" t="s">
        <v>533</v>
      </c>
    </row>
    <row r="8" spans="2:30" x14ac:dyDescent="0.15">
      <c r="B8" s="8" t="s">
        <v>14</v>
      </c>
      <c r="C8" s="8">
        <v>10104001</v>
      </c>
      <c r="D8" s="6">
        <v>2001</v>
      </c>
      <c r="E8" s="6" t="s">
        <v>534</v>
      </c>
      <c r="F8" s="39" t="s">
        <v>190</v>
      </c>
      <c r="G8" s="39" t="s">
        <v>191</v>
      </c>
      <c r="H8" s="39" t="s">
        <v>192</v>
      </c>
      <c r="I8" s="39" t="s">
        <v>193</v>
      </c>
      <c r="L8" s="39" t="s">
        <v>366</v>
      </c>
      <c r="O8" s="39" t="s">
        <v>194</v>
      </c>
      <c r="P8" s="39" t="s">
        <v>195</v>
      </c>
      <c r="Q8" s="39" t="s">
        <v>197</v>
      </c>
      <c r="R8" s="39" t="s">
        <v>196</v>
      </c>
      <c r="W8" s="39" t="s">
        <v>199</v>
      </c>
      <c r="X8" s="39" t="s">
        <v>200</v>
      </c>
      <c r="Y8" s="39" t="s">
        <v>201</v>
      </c>
      <c r="Z8" s="39" t="s">
        <v>202</v>
      </c>
    </row>
    <row r="9" spans="2:30" x14ac:dyDescent="0.15">
      <c r="B9" s="8" t="s">
        <v>15</v>
      </c>
      <c r="C9" s="8">
        <v>10104002</v>
      </c>
      <c r="D9" s="6">
        <v>2002</v>
      </c>
      <c r="E9" s="6" t="s">
        <v>535</v>
      </c>
    </row>
    <row r="10" spans="2:30" x14ac:dyDescent="0.15">
      <c r="B10" s="8" t="s">
        <v>205</v>
      </c>
      <c r="C10" s="8">
        <v>10106001</v>
      </c>
      <c r="D10" s="6">
        <v>2003</v>
      </c>
      <c r="E10" s="6" t="s">
        <v>536</v>
      </c>
      <c r="K10" s="3" t="s">
        <v>199</v>
      </c>
      <c r="L10" s="3" t="s">
        <v>200</v>
      </c>
      <c r="M10" s="3" t="s">
        <v>201</v>
      </c>
      <c r="N10" s="3" t="s">
        <v>202</v>
      </c>
      <c r="O10" s="39" t="s">
        <v>370</v>
      </c>
      <c r="P10" s="39" t="s">
        <v>371</v>
      </c>
      <c r="R10" s="39" t="s">
        <v>372</v>
      </c>
      <c r="S10" s="39" t="s">
        <v>386</v>
      </c>
      <c r="T10" s="39" t="s">
        <v>387</v>
      </c>
      <c r="U10" s="39" t="s">
        <v>395</v>
      </c>
      <c r="V10" s="39" t="s">
        <v>396</v>
      </c>
    </row>
    <row r="11" spans="2:30" x14ac:dyDescent="0.15">
      <c r="B11" s="8" t="s">
        <v>16</v>
      </c>
      <c r="C11" s="8">
        <v>10107001</v>
      </c>
      <c r="D11" s="6">
        <v>2004</v>
      </c>
      <c r="E11" s="6" t="s">
        <v>537</v>
      </c>
      <c r="F11" s="39" t="s">
        <v>198</v>
      </c>
      <c r="G11" s="39">
        <f t="shared" ref="G11:G30" si="0">VLOOKUP(F11,$B:$C,2,FALSE)</f>
        <v>10103001</v>
      </c>
      <c r="H11" s="39">
        <f>COUNTIF($F$11:F11,F11)</f>
        <v>1</v>
      </c>
      <c r="I11" s="39" t="str">
        <f>G11&amp;H11</f>
        <v>101030011</v>
      </c>
      <c r="K11" s="43">
        <v>49</v>
      </c>
      <c r="L11" s="43">
        <v>-65</v>
      </c>
      <c r="M11" s="43">
        <v>1</v>
      </c>
      <c r="N11" s="43">
        <v>0</v>
      </c>
      <c r="O11" s="46"/>
      <c r="P11" s="46"/>
      <c r="Q11" s="46"/>
      <c r="R11" s="46"/>
      <c r="S11" s="46"/>
      <c r="T11" s="46"/>
      <c r="U11" s="46"/>
      <c r="V11" s="46"/>
      <c r="W11" s="39" t="str">
        <f>IF(AND(N11&lt;&gt;"",O11&lt;&gt;"",S11&lt;&gt;"",T11&lt;&gt;"",U11&lt;&gt;"",V11&lt;&gt;""),$G$8&amp;$H$8&amp;$I$8&amp;$H$8&amp;$O$8&amp;I11&amp;$P$8&amp;$H$8&amp;$W$8&amp;$H$8&amp;$O$8&amp;K11&amp;$P$8&amp;$H$8&amp;$X$8&amp;$H$8&amp;$O$8&amp;L11&amp;$P$8&amp;$H$8&amp;$Y$8&amp;$H$8&amp;$O$8&amp;M11&amp;$P$8&amp;$H$8&amp;$Z$8&amp;$H$8&amp;$O$8&amp;N11&amp;$P$8&amp;$H$8&amp;$F$33&amp;$H$8&amp;$O$8&amp;$G$8&amp;$H$8&amp;$G$33&amp;$H$8&amp;$O$8&amp;O11&amp;$P$8&amp;$H$8&amp;$H$33&amp;$H$8&amp;$O$8&amp;$F$8&amp;P11&amp;$P$8&amp;Q11&amp;$R$8&amp;$P$8&amp;$H$8&amp;$I$33&amp;$H$8&amp;$O$8&amp;R11&amp;$P$8&amp;$H$8&amp;$S$34&amp;$H$8&amp;$O$8&amp;S11&amp;$P$8&amp;$H$8&amp;$T$34&amp;$H$8&amp;$O$8&amp;T11&amp;$P$8&amp;$H$8&amp;$AD$34&amp;$H$8&amp;$O$8&amp;U11&amp;$P$8&amp;$H$8&amp;$AE$34&amp;$H$8&amp;$O$8&amp;V11&amp;$Q$8&amp;$Q$8,IF(AND(N11&lt;&gt;"",O11&lt;&gt;"",S11&lt;&gt;"",T11&lt;&gt;"",U11&lt;&gt;""),$G$8&amp;$H$8&amp;$I$8&amp;$H$8&amp;$O$8&amp;I11&amp;$P$8&amp;$H$8&amp;$W$8&amp;$H$8&amp;$O$8&amp;K11&amp;$P$8&amp;$H$8&amp;$X$8&amp;$H$8&amp;$O$8&amp;L11&amp;$P$8&amp;$H$8&amp;$Y$8&amp;$H$8&amp;$O$8&amp;M11&amp;$P$8&amp;$H$8&amp;$Z$8&amp;$H$8&amp;$O$8&amp;N11&amp;$P$8&amp;$H$8&amp;$F$33&amp;$H$8&amp;$O$8&amp;$G$8&amp;$H$8&amp;$G$33&amp;$H$8&amp;$O$8&amp;O11&amp;$P$8&amp;$H$8&amp;$H$33&amp;$H$8&amp;$O$8&amp;$F$8&amp;P11&amp;$P$8&amp;Q11&amp;$R$8&amp;$P$8&amp;$H$8&amp;$I$33&amp;$H$8&amp;$O$8&amp;R11&amp;$P$8&amp;$H$8&amp;$S$34&amp;$H$8&amp;$O$8&amp;S11&amp;$P$8&amp;$H$8&amp;$T$34&amp;$H$8&amp;$O$8&amp;T11&amp;$P$8&amp;$H$8&amp;$AD$34&amp;$H$8&amp;$O$8&amp;U11&amp;$Q$8&amp;$Q$8,IF(AND(N11&lt;&gt;"",O11&lt;&gt;"",S11&lt;&gt;"",T11&lt;&gt;""),$G$8&amp;$H$8&amp;$I$8&amp;$H$8&amp;$O$8&amp;I11&amp;$P$8&amp;$H$8&amp;$W$8&amp;$H$8&amp;$O$8&amp;K11&amp;$P$8&amp;$H$8&amp;$X$8&amp;$H$8&amp;$O$8&amp;L11&amp;$P$8&amp;$H$8&amp;$Y$8&amp;$H$8&amp;$O$8&amp;M11&amp;$P$8&amp;$H$8&amp;$Z$8&amp;$H$8&amp;$O$8&amp;N11&amp;$P$8&amp;$H$8&amp;$F$33&amp;$H$8&amp;$O$8&amp;$G$8&amp;$H$8&amp;$G$33&amp;$H$8&amp;$O$8&amp;O11&amp;$P$8&amp;$H$8&amp;$H$33&amp;$H$8&amp;$O$8&amp;$F$8&amp;P11&amp;$P$8&amp;Q11&amp;$R$8&amp;$P$8&amp;$H$8&amp;$I$33&amp;$H$8&amp;$O$8&amp;R11&amp;$P$8&amp;$H$8&amp;$S$34&amp;$H$8&amp;$O$8&amp;S11&amp;$P$8&amp;$H$8&amp;$T$34&amp;$H$8&amp;$O$8&amp;T11&amp;$Q$8&amp;$Q$8,IF(AND(N11&lt;&gt;"",O11&lt;&gt;"",S11&lt;&gt;""),$G$8&amp;$H$8&amp;$I$8&amp;$H$8&amp;$O$8&amp;I11&amp;$P$8&amp;$H$8&amp;$W$8&amp;$H$8&amp;$O$8&amp;K11&amp;$P$8&amp;$H$8&amp;$X$8&amp;$H$8&amp;$O$8&amp;L11&amp;$P$8&amp;$H$8&amp;$Y$8&amp;$H$8&amp;$O$8&amp;M11&amp;$P$8&amp;$H$8&amp;$Z$8&amp;$H$8&amp;$O$8&amp;N11&amp;$P$8&amp;$H$8&amp;$F$33&amp;$H$8&amp;$O$8&amp;$G$8&amp;$H$8&amp;$G$33&amp;$H$8&amp;$O$8&amp;O11&amp;$P$8&amp;$H$8&amp;$H$33&amp;$H$8&amp;$O$8&amp;$F$8&amp;P11&amp;$P$8&amp;Q11&amp;$R$8&amp;$P$8&amp;$H$8&amp;$I$33&amp;$H$8&amp;$O$8&amp;R11&amp;$P$8&amp;$H$8&amp;$S$34&amp;$H$8&amp;$O$8&amp;S11&amp;$Q$8&amp;$Q$8,IF(AND(N11&lt;&gt;"",O11&lt;&gt;""),$G$8&amp;$H$8&amp;$I$8&amp;$H$8&amp;$O$8&amp;I11&amp;$P$8&amp;$H$8&amp;$W$8&amp;$H$8&amp;$O$8&amp;K11&amp;$P$8&amp;$H$8&amp;$X$8&amp;$H$8&amp;$O$8&amp;L11&amp;$P$8&amp;$H$8&amp;$Y$8&amp;$H$8&amp;$O$8&amp;M11&amp;$P$8&amp;$H$8&amp;$Z$8&amp;$H$8&amp;$O$8&amp;N11&amp;$P$8&amp;$H$8&amp;$F$33&amp;$H$8&amp;$O$8&amp;$G$8&amp;$H$8&amp;$G$33&amp;$H$8&amp;$O$8&amp;O11&amp;$P$8&amp;$H$8&amp;$H$33&amp;$H$8&amp;$O$8&amp;$F$8&amp;P11&amp;$P$8&amp;Q11&amp;$R$8&amp;$P$8&amp;$H$8&amp;$I$33&amp;$H$8&amp;$O$8&amp;R11&amp;$Q$8&amp;$Q$8,IF(N11&lt;&gt;"",$G$8&amp;$H$8&amp;$I$8&amp;$H$8&amp;$O$8&amp;I11&amp;$P$8&amp;$H$8&amp;$W$8&amp;$H$8&amp;$O$8&amp;K11&amp;$P$8&amp;$H$8&amp;$X$8&amp;$H$8&amp;$O$8&amp;L11&amp;$P$8&amp;$H$8&amp;$Y$8&amp;$H$8&amp;$O$8&amp;M11&amp;$P$8&amp;$H$8&amp;$Z$8&amp;$H$8&amp;$O$8&amp;N11&amp;$Q$8,""))))))</f>
        <v>{"effectId":101030011,"x":49,"y":-65,"layer":1,"delay":0}</v>
      </c>
      <c r="AD11" s="40" t="str">
        <f>$F$8&amp;IF(W11&lt;&gt;"",W11&amp;$P$8,"")&amp;IF(W12&lt;&gt;"",W12&amp;$P$8,"")&amp;IF(W13&lt;&gt;"",W13&amp;$P$8,"")&amp;IF(W14&lt;&gt;"",W14&amp;$P$8,"")&amp;IF(W15&lt;&gt;"",W15&amp;$P$8,"")&amp;IF(W16&lt;&gt;"",W16&amp;$P$8,"")&amp;IF(W17&lt;&gt;"",W17&amp;$P$8,"")&amp;IF(W18&lt;&gt;"",W18&amp;$P$8,"")&amp;IF(W19&lt;&gt;"",W19&amp;$P$8,"")&amp;IF(W20&lt;&gt;"",W20&amp;$P$8,"")&amp;IF(W21&lt;&gt;"",W21&amp;$P$8,"")&amp;IF(W22&lt;&gt;"",W22&amp;$P$8,"")&amp;IF(W23&lt;&gt;"",W23&amp;$P$8,"")&amp;IF(W24&lt;&gt;"",W24&amp;$P$8,"")&amp;IF(W25&lt;&gt;"",W25&amp;$P$8,"")&amp;IF(W26&lt;&gt;"",W26&amp;$P$8,"")&amp;IF(W27&lt;&gt;"",W27&amp;$P$8,"")&amp;IF(W28&lt;&gt;"",W28&amp;$P$8,"")&amp;IF(W29&lt;&gt;"",W29&amp;$P$8,"")&amp;IF(W30&lt;&gt;"",W30&amp;$P$8,"")&amp;IF(W31&lt;&gt;"",W31&amp;$P$8,"")&amp;IF(W32&lt;&gt;"",W32&amp;$P$8,"")&amp;IF(W33&lt;&gt;"",W33&amp;$P$8,"")&amp;IF(W34&lt;&gt;"",W34&amp;$P$8,"")&amp;IF(W35&lt;&gt;"",W35&amp;$P$8,"")&amp;IF(W36&lt;&gt;"",W36&amp;$P$8,"")&amp;IF(W37&lt;&gt;"",W37&amp;$P$8,"")&amp;IF(W38&lt;&gt;"",W38&amp;$P$8,"")&amp;IF(W39&lt;&gt;"",W39&amp;$P$8,"")&amp;IF(W40&lt;&gt;"",W40&amp;$P$8,"")&amp;IF(W41&lt;&gt;"",W41&amp;$P$8,"")&amp;IF(W42&lt;&gt;"",W42&amp;$P$8,"")&amp;IF(W43&lt;&gt;"",W43&amp;$P$8,"")&amp;IF(W44&lt;&gt;"",W44&amp;$P$8,"")&amp;IF(W45&lt;&gt;"",W45&amp;$P$8,"")&amp;IF(W46&lt;&gt;"",W46&amp;$P$8,"")&amp;IF(W47&lt;&gt;"",W47&amp;$P$8,"")&amp;IF(W48&lt;&gt;"",W48&amp;$P$8,"")&amp;IF(W49&lt;&gt;"",W49&amp;$P$8,"")&amp;IF(W50&lt;&gt;"",W50&amp;$P$8,"")&amp;IF(W51&lt;&gt;"",W51&amp;$P$8,"")&amp;IF(W52&lt;&gt;"",W52&amp;$P$8,"")&amp;IF(W53&lt;&gt;"",W53&amp;$P$8,"")&amp;IF(W54&lt;&gt;"",W54&amp;$P$8,"")&amp;IF(W55&lt;&gt;"",W55&amp;$P$8,"")&amp;IF(W56&lt;&gt;"",W56&amp;$P$8,"")&amp;IF(W57&lt;&gt;"",W57&amp;$P$8,"")&amp;IF(W58&lt;&gt;"",W58&amp;$P$8,"")&amp;IF(W59&lt;&gt;"",W59&amp;$P$8,"")&amp;IF(W60&lt;&gt;"",W60&amp;$P$8,"")&amp;IF(W61&lt;&gt;"",W61&amp;$P$8,"")&amp;IF(W62&lt;&gt;"",W62,"")&amp;$R$8</f>
        <v>[{"effectId":101030011,"x":49,"y":-65,"layer":1,"delay":0},{"effectId":101030012,"x":-49,"y":-65,"layer":1,"delay":0},{"effectId":101030013,"x":83,"y":-131,"layer":1,"delay":50},{"effectId":101030014,"x":0,"y":-164,"layer":1,"delay":50},{"effectId":101030015,"x":-83,"y":-131,"layer":1,"delay":50},{"effectId":101030016,"x":150,"y":-196,"layer":1,"delay":100},{"effectId":101030017,"x":51,"y":-229,"layer":1,"delay":100},{"effectId":101030018,"x":-150,"y":-196,"layer":1,"delay":100},{"effectId":101030019,"x":-51,"y":-229,"layer":1,"delay":100},{"effectId":1010300110,"x":200,"y":-262,"layer":1,"delay":150},{"effectId":1010300111,"x":100,"y":-295,"layer":1,"delay":150},{"effectId":1010300112,"x":0,"y":-327,"layer":1,"delay":150},{"effectId":1010300113,"x":-200,"y":-262,"layer":1,"delay":150},{"effectId":1010300114,"x":-100,"y":-295,"layer":1,"delay":150},{"effectId":1010300115,"x":260,"y":-327,"layer":1,"delay":200},{"effectId":1010300116,"x":160,"y":-375,"layer":1,"delay":200},{"effectId":1010300117,"x":60,"y":-393,"layer":1,"delay":200},{"effectId":1010300118,"x":-260,"y":-327,"layer":1,"delay":200},{"effectId":1010300119,"x":-160,"y":-375,"layer":1,"delay":200},{"effectId":1010300120,"x":-60,"y":-393,"layer":1,"delay":200},{"effectId":101050011,"x":0,"y":0,"layer":1,"delay":250},{"effectId":101050012,"x":0,"y":0,"layer":1,"delay":250},{"effectId":101050013,"x":0,"y":0,"layer":1,"delay":250},{"effectId":101050014,"x":0,"y":0,"layer":1,"delay":250},{"effectId":101050015,"x":0,"y":0,"layer":1,"delay":250},{"effectId":101050016,"x":0,"y":0,"layer":1,"delay":250},{"effectId":101050017,"x":0,"y":0,"layer":1,"delay":250},{"effectId":101050018,"x":0,"y":0,"layer":1,"delay":250},{"effectId":101050019,"x":0,"y":0,"layer":0,"delay":200,"move":{"type":0,"to":[180,-214],"speed":933,"shadowFreq":3,"acceleration":250,"shadowAlpha":300,"shadowDuration":300}},{"effectId":1010500110,"x":0,"y":0,"layer":0,"delay":200,"move":{"type":0,"to":[312,-114],"speed":1108,"shadowFreq":3,"acceleration":250,"shadowAlpha":300,"shadowDuration":300}},{"effectId":1010500111,"x":0,"y":0,"layer":0,"delay":200,"move":{"type":0,"to":[312,114],"speed":1167,"shadowFreq":3,"acceleration":250,"shadowAlpha":300,"shadowDuration":300}},{"effectId":1010500112,"x":0,"y":0,"layer":0,"delay":200,"move":{"type":0,"to":[180,214],"speed":1050,"shadowFreq":3,"acceleration":250,"shadowAlpha":300,"shadowDuration":300}},{"effectId":1010500113,"x":0,"y":0,"layer":0,"delay":200,"move":{"type":0,"to":[-180,214],"speed":1050,"shadowFreq":3,"acceleration":250,"shadowAlpha":300,"shadowDuration":300}},{"effectId":1010500114,"x":0,"y":0,"layer":0,"delay":200,"move":{"type":0,"to":[-312,114],"speed":1167,"shadowFreq":3,"acceleration":250,"shadowAlpha":300,"shadowDuration":300}},{"effectId":1010500115,"x":0,"y":0,"layer":0,"delay":200,"move":{"type":0,"to":[-312,-114],"speed":1108,"shadowFreq":3,"acceleration":250,"shadowAlpha":300,"shadowDuration":300}},{"effectId":1010500116,"x":0,"y":0,"layer":0,"delay":200,"move":{"type":0,"to":[-180,-214],"speed":933,"shadowFreq":3,"acceleration":250,"shadowAlpha":300,"shadowDuration":300}},{"effectId":1010500117,"x":0,"y":0,"layer":0,"delay":1000},{"effectId":1010500118,"x":180,"y":-214,"layer":0,"delay":320},{"effectId":1010500119,"x":312,"y":-114,"layer":0,"delay":320},{"effectId":1010500120,"x":312,"y":114,"layer":0,"delay":320},{"effectId":1010500121,"x":180,"y":214,"layer":0,"delay":320},{"effectId":1010500122,"x":-180,"y":214,"layer":0,"delay":320},{"effectId":1010500123,"x":-312,"y":114,"layer":0,"delay":320},{"effectId":1010500124,"x":-312,"y":-114,"layer":0,"delay":320},{"effectId":1010500125,"x":-180,"y":-214,"layer":0,"delay":320},{"effectId":1010500126,"x":0,"y":0,"layer":0,"delay":0},{"effectId":1010500127,"x":0,"y":0,"layer":0,"delay":0},{"effectId":1010500128,"x":0,"y":0,"layer":0,"delay":0}]</v>
      </c>
    </row>
    <row r="12" spans="2:30" x14ac:dyDescent="0.15">
      <c r="B12" s="8" t="s">
        <v>17</v>
      </c>
      <c r="C12" s="8">
        <v>10102001</v>
      </c>
      <c r="D12" s="6">
        <v>2005</v>
      </c>
      <c r="E12" s="6" t="s">
        <v>538</v>
      </c>
      <c r="F12" s="39" t="s">
        <v>198</v>
      </c>
      <c r="G12" s="39">
        <f t="shared" si="0"/>
        <v>10103001</v>
      </c>
      <c r="H12" s="39">
        <f>COUNTIF($F$11:F12,F12)</f>
        <v>2</v>
      </c>
      <c r="I12" s="39" t="str">
        <f t="shared" ref="I12:I30" si="1">G12&amp;H12</f>
        <v>101030012</v>
      </c>
      <c r="K12" s="43">
        <f>-K11</f>
        <v>-49</v>
      </c>
      <c r="L12" s="43">
        <f>L11</f>
        <v>-65</v>
      </c>
      <c r="M12" s="43">
        <v>1</v>
      </c>
      <c r="N12" s="43">
        <v>0</v>
      </c>
      <c r="O12" s="46"/>
      <c r="P12" s="46"/>
      <c r="Q12" s="46"/>
      <c r="R12" s="46"/>
      <c r="S12" s="46"/>
      <c r="T12" s="46"/>
      <c r="U12" s="46"/>
      <c r="V12" s="46"/>
      <c r="W12" s="39" t="str">
        <f>IF(AND(N12&lt;&gt;"",O12&lt;&gt;"",S12&lt;&gt;"",T12&lt;&gt;"",U12&lt;&gt;"",V12&lt;&gt;""),$G$8&amp;$H$8&amp;$I$8&amp;$H$8&amp;$O$8&amp;I12&amp;$P$8&amp;$H$8&amp;$W$8&amp;$H$8&amp;$O$8&amp;K12&amp;$P$8&amp;$H$8&amp;$X$8&amp;$H$8&amp;$O$8&amp;L12&amp;$P$8&amp;$H$8&amp;$Y$8&amp;$H$8&amp;$O$8&amp;M12&amp;$P$8&amp;$H$8&amp;$Z$8&amp;$H$8&amp;$O$8&amp;N12&amp;$P$8&amp;$H$8&amp;$F$33&amp;$H$8&amp;$O$8&amp;$G$8&amp;$H$8&amp;$G$33&amp;$H$8&amp;$O$8&amp;O12&amp;$P$8&amp;$H$8&amp;$H$33&amp;$H$8&amp;$O$8&amp;$F$8&amp;P12&amp;$P$8&amp;Q12&amp;$R$8&amp;$P$8&amp;$H$8&amp;$I$33&amp;$H$8&amp;$O$8&amp;R12&amp;$P$8&amp;$H$8&amp;$S$34&amp;$H$8&amp;$O$8&amp;S12&amp;$P$8&amp;$H$8&amp;$T$34&amp;$H$8&amp;$O$8&amp;T12&amp;$P$8&amp;$H$8&amp;$AD$34&amp;$H$8&amp;$O$8&amp;U12&amp;$P$8&amp;$H$8&amp;$AE$34&amp;$H$8&amp;$O$8&amp;V12&amp;$Q$8&amp;$Q$8,IF(AND(N12&lt;&gt;"",O12&lt;&gt;"",S12&lt;&gt;"",T12&lt;&gt;"",U12&lt;&gt;""),$G$8&amp;$H$8&amp;$I$8&amp;$H$8&amp;$O$8&amp;I12&amp;$P$8&amp;$H$8&amp;$W$8&amp;$H$8&amp;$O$8&amp;K12&amp;$P$8&amp;$H$8&amp;$X$8&amp;$H$8&amp;$O$8&amp;L12&amp;$P$8&amp;$H$8&amp;$Y$8&amp;$H$8&amp;$O$8&amp;M12&amp;$P$8&amp;$H$8&amp;$Z$8&amp;$H$8&amp;$O$8&amp;N12&amp;$P$8&amp;$H$8&amp;$F$33&amp;$H$8&amp;$O$8&amp;$G$8&amp;$H$8&amp;$G$33&amp;$H$8&amp;$O$8&amp;O12&amp;$P$8&amp;$H$8&amp;$H$33&amp;$H$8&amp;$O$8&amp;$F$8&amp;P12&amp;$P$8&amp;Q12&amp;$R$8&amp;$P$8&amp;$H$8&amp;$I$33&amp;$H$8&amp;$O$8&amp;R12&amp;$P$8&amp;$H$8&amp;$S$34&amp;$H$8&amp;$O$8&amp;S12&amp;$P$8&amp;$H$8&amp;$T$34&amp;$H$8&amp;$O$8&amp;T12&amp;$P$8&amp;$H$8&amp;$AD$34&amp;$H$8&amp;$O$8&amp;U12&amp;$Q$8&amp;$Q$8,IF(AND(N12&lt;&gt;"",O12&lt;&gt;"",S12&lt;&gt;"",T12&lt;&gt;""),$G$8&amp;$H$8&amp;$I$8&amp;$H$8&amp;$O$8&amp;I12&amp;$P$8&amp;$H$8&amp;$W$8&amp;$H$8&amp;$O$8&amp;K12&amp;$P$8&amp;$H$8&amp;$X$8&amp;$H$8&amp;$O$8&amp;L12&amp;$P$8&amp;$H$8&amp;$Y$8&amp;$H$8&amp;$O$8&amp;M12&amp;$P$8&amp;$H$8&amp;$Z$8&amp;$H$8&amp;$O$8&amp;N12&amp;$P$8&amp;$H$8&amp;$F$33&amp;$H$8&amp;$O$8&amp;$G$8&amp;$H$8&amp;$G$33&amp;$H$8&amp;$O$8&amp;O12&amp;$P$8&amp;$H$8&amp;$H$33&amp;$H$8&amp;$O$8&amp;$F$8&amp;P12&amp;$P$8&amp;Q12&amp;$R$8&amp;$P$8&amp;$H$8&amp;$I$33&amp;$H$8&amp;$O$8&amp;R12&amp;$P$8&amp;$H$8&amp;$S$34&amp;$H$8&amp;$O$8&amp;S12&amp;$P$8&amp;$H$8&amp;$T$34&amp;$H$8&amp;$O$8&amp;T12&amp;$Q$8&amp;$Q$8,IF(AND(N12&lt;&gt;"",O12&lt;&gt;"",S12&lt;&gt;""),$G$8&amp;$H$8&amp;$I$8&amp;$H$8&amp;$O$8&amp;I12&amp;$P$8&amp;$H$8&amp;$W$8&amp;$H$8&amp;$O$8&amp;K12&amp;$P$8&amp;$H$8&amp;$X$8&amp;$H$8&amp;$O$8&amp;L12&amp;$P$8&amp;$H$8&amp;$Y$8&amp;$H$8&amp;$O$8&amp;M12&amp;$P$8&amp;$H$8&amp;$Z$8&amp;$H$8&amp;$O$8&amp;N12&amp;$P$8&amp;$H$8&amp;$F$33&amp;$H$8&amp;$O$8&amp;$G$8&amp;$H$8&amp;$G$33&amp;$H$8&amp;$O$8&amp;O12&amp;$P$8&amp;$H$8&amp;$H$33&amp;$H$8&amp;$O$8&amp;$F$8&amp;P12&amp;$P$8&amp;Q12&amp;$R$8&amp;$P$8&amp;$H$8&amp;$I$33&amp;$H$8&amp;$O$8&amp;R12&amp;$P$8&amp;$H$8&amp;$S$34&amp;$H$8&amp;$O$8&amp;S12&amp;$Q$8&amp;$Q$8,IF(AND(N12&lt;&gt;"",O12&lt;&gt;""),$G$8&amp;$H$8&amp;$I$8&amp;$H$8&amp;$O$8&amp;I12&amp;$P$8&amp;$H$8&amp;$W$8&amp;$H$8&amp;$O$8&amp;K12&amp;$P$8&amp;$H$8&amp;$X$8&amp;$H$8&amp;$O$8&amp;L12&amp;$P$8&amp;$H$8&amp;$Y$8&amp;$H$8&amp;$O$8&amp;M12&amp;$P$8&amp;$H$8&amp;$Z$8&amp;$H$8&amp;$O$8&amp;N12&amp;$P$8&amp;$H$8&amp;$F$33&amp;$H$8&amp;$O$8&amp;$G$8&amp;$H$8&amp;$G$33&amp;$H$8&amp;$O$8&amp;O12&amp;$P$8&amp;$H$8&amp;$H$33&amp;$H$8&amp;$O$8&amp;$F$8&amp;P12&amp;$P$8&amp;Q12&amp;$R$8&amp;$P$8&amp;$H$8&amp;$I$33&amp;$H$8&amp;$O$8&amp;R12&amp;$Q$8&amp;$Q$8,IF(N12&lt;&gt;"",$G$8&amp;$H$8&amp;$I$8&amp;$H$8&amp;$O$8&amp;I12&amp;$P$8&amp;$H$8&amp;$W$8&amp;$H$8&amp;$O$8&amp;K12&amp;$P$8&amp;$H$8&amp;$X$8&amp;$H$8&amp;$O$8&amp;L12&amp;$P$8&amp;$H$8&amp;$Y$8&amp;$H$8&amp;$O$8&amp;M12&amp;$P$8&amp;$H$8&amp;$Z$8&amp;$H$8&amp;$O$8&amp;N12&amp;$Q$8,""))))))</f>
        <v>{"effectId":101030012,"x":-49,"y":-65,"layer":1,"delay":0}</v>
      </c>
    </row>
    <row r="13" spans="2:30" x14ac:dyDescent="0.15">
      <c r="B13" s="9" t="s">
        <v>18</v>
      </c>
      <c r="C13" s="9">
        <v>10171001</v>
      </c>
      <c r="D13" s="55">
        <v>3001</v>
      </c>
      <c r="E13" s="55" t="s">
        <v>539</v>
      </c>
      <c r="F13" s="39" t="s">
        <v>198</v>
      </c>
      <c r="G13" s="39">
        <f t="shared" si="0"/>
        <v>10103001</v>
      </c>
      <c r="H13" s="39">
        <f>COUNTIF($F$11:F13,F13)</f>
        <v>3</v>
      </c>
      <c r="I13" s="39" t="str">
        <f t="shared" si="1"/>
        <v>101030013</v>
      </c>
      <c r="K13" s="44">
        <v>83</v>
      </c>
      <c r="L13" s="44">
        <v>-131</v>
      </c>
      <c r="M13" s="44">
        <v>1</v>
      </c>
      <c r="N13" s="44">
        <v>50</v>
      </c>
      <c r="O13" s="46"/>
      <c r="P13" s="46"/>
      <c r="Q13" s="46"/>
      <c r="R13" s="46"/>
      <c r="S13" s="46"/>
      <c r="T13" s="46"/>
      <c r="U13" s="46"/>
      <c r="V13" s="46"/>
      <c r="W13" s="39" t="str">
        <f>IF(AND(N13&lt;&gt;"",O13&lt;&gt;"",S13&lt;&gt;"",T13&lt;&gt;"",U13&lt;&gt;"",V13&lt;&gt;""),$G$8&amp;$H$8&amp;$I$8&amp;$H$8&amp;$O$8&amp;I13&amp;$P$8&amp;$H$8&amp;$W$8&amp;$H$8&amp;$O$8&amp;K13&amp;$P$8&amp;$H$8&amp;$X$8&amp;$H$8&amp;$O$8&amp;L13&amp;$P$8&amp;$H$8&amp;$Y$8&amp;$H$8&amp;$O$8&amp;M13&amp;$P$8&amp;$H$8&amp;$Z$8&amp;$H$8&amp;$O$8&amp;N13&amp;$P$8&amp;$H$8&amp;$F$33&amp;$H$8&amp;$O$8&amp;$G$8&amp;$H$8&amp;$G$33&amp;$H$8&amp;$O$8&amp;O13&amp;$P$8&amp;$H$8&amp;$H$33&amp;$H$8&amp;$O$8&amp;$F$8&amp;P13&amp;$P$8&amp;Q13&amp;$R$8&amp;$P$8&amp;$H$8&amp;$I$33&amp;$H$8&amp;$O$8&amp;R13&amp;$P$8&amp;$H$8&amp;$S$34&amp;$H$8&amp;$O$8&amp;S13&amp;$P$8&amp;$H$8&amp;$T$34&amp;$H$8&amp;$O$8&amp;T13&amp;$P$8&amp;$H$8&amp;$AD$34&amp;$H$8&amp;$O$8&amp;U13&amp;$P$8&amp;$H$8&amp;$AE$34&amp;$H$8&amp;$O$8&amp;V13&amp;$Q$8&amp;$Q$8,IF(AND(N13&lt;&gt;"",O13&lt;&gt;"",S13&lt;&gt;"",T13&lt;&gt;"",U13&lt;&gt;""),$G$8&amp;$H$8&amp;$I$8&amp;$H$8&amp;$O$8&amp;I13&amp;$P$8&amp;$H$8&amp;$W$8&amp;$H$8&amp;$O$8&amp;K13&amp;$P$8&amp;$H$8&amp;$X$8&amp;$H$8&amp;$O$8&amp;L13&amp;$P$8&amp;$H$8&amp;$Y$8&amp;$H$8&amp;$O$8&amp;M13&amp;$P$8&amp;$H$8&amp;$Z$8&amp;$H$8&amp;$O$8&amp;N13&amp;$P$8&amp;$H$8&amp;$F$33&amp;$H$8&amp;$O$8&amp;$G$8&amp;$H$8&amp;$G$33&amp;$H$8&amp;$O$8&amp;O13&amp;$P$8&amp;$H$8&amp;$H$33&amp;$H$8&amp;$O$8&amp;$F$8&amp;P13&amp;$P$8&amp;Q13&amp;$R$8&amp;$P$8&amp;$H$8&amp;$I$33&amp;$H$8&amp;$O$8&amp;R13&amp;$P$8&amp;$H$8&amp;$S$34&amp;$H$8&amp;$O$8&amp;S13&amp;$P$8&amp;$H$8&amp;$T$34&amp;$H$8&amp;$O$8&amp;T13&amp;$P$8&amp;$H$8&amp;$AD$34&amp;$H$8&amp;$O$8&amp;U13&amp;$Q$8&amp;$Q$8,IF(AND(N13&lt;&gt;"",O13&lt;&gt;"",S13&lt;&gt;"",T13&lt;&gt;""),$G$8&amp;$H$8&amp;$I$8&amp;$H$8&amp;$O$8&amp;I13&amp;$P$8&amp;$H$8&amp;$W$8&amp;$H$8&amp;$O$8&amp;K13&amp;$P$8&amp;$H$8&amp;$X$8&amp;$H$8&amp;$O$8&amp;L13&amp;$P$8&amp;$H$8&amp;$Y$8&amp;$H$8&amp;$O$8&amp;M13&amp;$P$8&amp;$H$8&amp;$Z$8&amp;$H$8&amp;$O$8&amp;N13&amp;$P$8&amp;$H$8&amp;$F$33&amp;$H$8&amp;$O$8&amp;$G$8&amp;$H$8&amp;$G$33&amp;$H$8&amp;$O$8&amp;O13&amp;$P$8&amp;$H$8&amp;$H$33&amp;$H$8&amp;$O$8&amp;$F$8&amp;P13&amp;$P$8&amp;Q13&amp;$R$8&amp;$P$8&amp;$H$8&amp;$I$33&amp;$H$8&amp;$O$8&amp;R13&amp;$P$8&amp;$H$8&amp;$S$34&amp;$H$8&amp;$O$8&amp;S13&amp;$P$8&amp;$H$8&amp;$T$34&amp;$H$8&amp;$O$8&amp;T13&amp;$Q$8&amp;$Q$8,IF(AND(N13&lt;&gt;"",O13&lt;&gt;"",S13&lt;&gt;""),$G$8&amp;$H$8&amp;$I$8&amp;$H$8&amp;$O$8&amp;I13&amp;$P$8&amp;$H$8&amp;$W$8&amp;$H$8&amp;$O$8&amp;K13&amp;$P$8&amp;$H$8&amp;$X$8&amp;$H$8&amp;$O$8&amp;L13&amp;$P$8&amp;$H$8&amp;$Y$8&amp;$H$8&amp;$O$8&amp;M13&amp;$P$8&amp;$H$8&amp;$Z$8&amp;$H$8&amp;$O$8&amp;N13&amp;$P$8&amp;$H$8&amp;$F$33&amp;$H$8&amp;$O$8&amp;$G$8&amp;$H$8&amp;$G$33&amp;$H$8&amp;$O$8&amp;O13&amp;$P$8&amp;$H$8&amp;$H$33&amp;$H$8&amp;$O$8&amp;$F$8&amp;P13&amp;$P$8&amp;Q13&amp;$R$8&amp;$P$8&amp;$H$8&amp;$I$33&amp;$H$8&amp;$O$8&amp;R13&amp;$P$8&amp;$H$8&amp;$S$34&amp;$H$8&amp;$O$8&amp;S13&amp;$Q$8&amp;$Q$8,IF(AND(N13&lt;&gt;"",O13&lt;&gt;""),$G$8&amp;$H$8&amp;$I$8&amp;$H$8&amp;$O$8&amp;I13&amp;$P$8&amp;$H$8&amp;$W$8&amp;$H$8&amp;$O$8&amp;K13&amp;$P$8&amp;$H$8&amp;$X$8&amp;$H$8&amp;$O$8&amp;L13&amp;$P$8&amp;$H$8&amp;$Y$8&amp;$H$8&amp;$O$8&amp;M13&amp;$P$8&amp;$H$8&amp;$Z$8&amp;$H$8&amp;$O$8&amp;N13&amp;$P$8&amp;$H$8&amp;$F$33&amp;$H$8&amp;$O$8&amp;$G$8&amp;$H$8&amp;$G$33&amp;$H$8&amp;$O$8&amp;O13&amp;$P$8&amp;$H$8&amp;$H$33&amp;$H$8&amp;$O$8&amp;$F$8&amp;P13&amp;$P$8&amp;Q13&amp;$R$8&amp;$P$8&amp;$H$8&amp;$I$33&amp;$H$8&amp;$O$8&amp;R13&amp;$Q$8&amp;$Q$8,IF(N13&lt;&gt;"",$G$8&amp;$H$8&amp;$I$8&amp;$H$8&amp;$O$8&amp;I13&amp;$P$8&amp;$H$8&amp;$W$8&amp;$H$8&amp;$O$8&amp;K13&amp;$P$8&amp;$H$8&amp;$X$8&amp;$H$8&amp;$O$8&amp;L13&amp;$P$8&amp;$H$8&amp;$Y$8&amp;$H$8&amp;$O$8&amp;M13&amp;$P$8&amp;$H$8&amp;$Z$8&amp;$H$8&amp;$O$8&amp;N13&amp;$Q$8,""))))))</f>
        <v>{"effectId":101030013,"x":83,"y":-131,"layer":1,"delay":50}</v>
      </c>
    </row>
    <row r="14" spans="2:30" x14ac:dyDescent="0.15">
      <c r="B14" s="7" t="s">
        <v>10</v>
      </c>
      <c r="C14" s="7">
        <v>40000101</v>
      </c>
      <c r="D14" s="55">
        <v>3002</v>
      </c>
      <c r="E14" s="55" t="s">
        <v>540</v>
      </c>
      <c r="F14" s="39" t="s">
        <v>198</v>
      </c>
      <c r="G14" s="39">
        <f t="shared" si="0"/>
        <v>10103001</v>
      </c>
      <c r="H14" s="39">
        <f>COUNTIF($F$11:F14,F14)</f>
        <v>4</v>
      </c>
      <c r="I14" s="39" t="str">
        <f t="shared" si="1"/>
        <v>101030014</v>
      </c>
      <c r="K14" s="44">
        <v>0</v>
      </c>
      <c r="L14" s="44">
        <v>-164</v>
      </c>
      <c r="M14" s="44">
        <v>1</v>
      </c>
      <c r="N14" s="44">
        <f>N13</f>
        <v>50</v>
      </c>
      <c r="O14" s="46"/>
      <c r="P14" s="46"/>
      <c r="Q14" s="46"/>
      <c r="R14" s="46"/>
      <c r="S14" s="46"/>
      <c r="T14" s="46"/>
      <c r="U14" s="46"/>
      <c r="V14" s="46"/>
      <c r="W14" s="39" t="str">
        <f t="shared" ref="W14:W30" si="2">IF(AND(N14&lt;&gt;"",O14&lt;&gt;"",S14&lt;&gt;"",T14&lt;&gt;"",U14&lt;&gt;"",V14&lt;&gt;""),$G$8&amp;$H$8&amp;$I$8&amp;$H$8&amp;$O$8&amp;I14&amp;$P$8&amp;$H$8&amp;$W$8&amp;$H$8&amp;$O$8&amp;K14&amp;$P$8&amp;$H$8&amp;$X$8&amp;$H$8&amp;$O$8&amp;L14&amp;$P$8&amp;$H$8&amp;$Y$8&amp;$H$8&amp;$O$8&amp;M14&amp;$P$8&amp;$H$8&amp;$Z$8&amp;$H$8&amp;$O$8&amp;N14&amp;$P$8&amp;$H$8&amp;$F$33&amp;$H$8&amp;$O$8&amp;$G$8&amp;$H$8&amp;$G$33&amp;$H$8&amp;$O$8&amp;O14&amp;$P$8&amp;$H$8&amp;$H$33&amp;$H$8&amp;$O$8&amp;$F$8&amp;P14&amp;$P$8&amp;Q14&amp;$R$8&amp;$P$8&amp;$H$8&amp;$I$33&amp;$H$8&amp;$O$8&amp;R14&amp;$P$8&amp;$H$8&amp;$S$34&amp;$H$8&amp;$O$8&amp;S14&amp;$P$8&amp;$H$8&amp;$T$34&amp;$H$8&amp;$O$8&amp;T14&amp;$P$8&amp;$H$8&amp;$AD$34&amp;$H$8&amp;$O$8&amp;U14&amp;$P$8&amp;$H$8&amp;$AE$34&amp;$H$8&amp;$O$8&amp;V14&amp;$Q$8&amp;$Q$8,IF(AND(N14&lt;&gt;"",O14&lt;&gt;"",S14&lt;&gt;"",T14&lt;&gt;"",U14&lt;&gt;""),$G$8&amp;$H$8&amp;$I$8&amp;$H$8&amp;$O$8&amp;I14&amp;$P$8&amp;$H$8&amp;$W$8&amp;$H$8&amp;$O$8&amp;K14&amp;$P$8&amp;$H$8&amp;$X$8&amp;$H$8&amp;$O$8&amp;L14&amp;$P$8&amp;$H$8&amp;$Y$8&amp;$H$8&amp;$O$8&amp;M14&amp;$P$8&amp;$H$8&amp;$Z$8&amp;$H$8&amp;$O$8&amp;N14&amp;$P$8&amp;$H$8&amp;$F$33&amp;$H$8&amp;$O$8&amp;$G$8&amp;$H$8&amp;$G$33&amp;$H$8&amp;$O$8&amp;O14&amp;$P$8&amp;$H$8&amp;$H$33&amp;$H$8&amp;$O$8&amp;$F$8&amp;P14&amp;$P$8&amp;Q14&amp;$R$8&amp;$P$8&amp;$H$8&amp;$I$33&amp;$H$8&amp;$O$8&amp;R14&amp;$P$8&amp;$H$8&amp;$S$34&amp;$H$8&amp;$O$8&amp;S14&amp;$P$8&amp;$H$8&amp;$T$34&amp;$H$8&amp;$O$8&amp;T14&amp;$P$8&amp;$H$8&amp;$AD$34&amp;$H$8&amp;$O$8&amp;U14&amp;$Q$8&amp;$Q$8,IF(AND(N14&lt;&gt;"",O14&lt;&gt;"",S14&lt;&gt;"",T14&lt;&gt;""),$G$8&amp;$H$8&amp;$I$8&amp;$H$8&amp;$O$8&amp;I14&amp;$P$8&amp;$H$8&amp;$W$8&amp;$H$8&amp;$O$8&amp;K14&amp;$P$8&amp;$H$8&amp;$X$8&amp;$H$8&amp;$O$8&amp;L14&amp;$P$8&amp;$H$8&amp;$Y$8&amp;$H$8&amp;$O$8&amp;M14&amp;$P$8&amp;$H$8&amp;$Z$8&amp;$H$8&amp;$O$8&amp;N14&amp;$P$8&amp;$H$8&amp;$F$33&amp;$H$8&amp;$O$8&amp;$G$8&amp;$H$8&amp;$G$33&amp;$H$8&amp;$O$8&amp;O14&amp;$P$8&amp;$H$8&amp;$H$33&amp;$H$8&amp;$O$8&amp;$F$8&amp;P14&amp;$P$8&amp;Q14&amp;$R$8&amp;$P$8&amp;$H$8&amp;$I$33&amp;$H$8&amp;$O$8&amp;R14&amp;$P$8&amp;$H$8&amp;$S$34&amp;$H$8&amp;$O$8&amp;S14&amp;$P$8&amp;$H$8&amp;$T$34&amp;$H$8&amp;$O$8&amp;T14&amp;$Q$8&amp;$Q$8,IF(AND(N14&lt;&gt;"",O14&lt;&gt;"",S14&lt;&gt;""),$G$8&amp;$H$8&amp;$I$8&amp;$H$8&amp;$O$8&amp;I14&amp;$P$8&amp;$H$8&amp;$W$8&amp;$H$8&amp;$O$8&amp;K14&amp;$P$8&amp;$H$8&amp;$X$8&amp;$H$8&amp;$O$8&amp;L14&amp;$P$8&amp;$H$8&amp;$Y$8&amp;$H$8&amp;$O$8&amp;M14&amp;$P$8&amp;$H$8&amp;$Z$8&amp;$H$8&amp;$O$8&amp;N14&amp;$P$8&amp;$H$8&amp;$F$33&amp;$H$8&amp;$O$8&amp;$G$8&amp;$H$8&amp;$G$33&amp;$H$8&amp;$O$8&amp;O14&amp;$P$8&amp;$H$8&amp;$H$33&amp;$H$8&amp;$O$8&amp;$F$8&amp;P14&amp;$P$8&amp;Q14&amp;$R$8&amp;$P$8&amp;$H$8&amp;$I$33&amp;$H$8&amp;$O$8&amp;R14&amp;$P$8&amp;$H$8&amp;$S$34&amp;$H$8&amp;$O$8&amp;S14&amp;$Q$8&amp;$Q$8,IF(AND(N14&lt;&gt;"",O14&lt;&gt;""),$G$8&amp;$H$8&amp;$I$8&amp;$H$8&amp;$O$8&amp;I14&amp;$P$8&amp;$H$8&amp;$W$8&amp;$H$8&amp;$O$8&amp;K14&amp;$P$8&amp;$H$8&amp;$X$8&amp;$H$8&amp;$O$8&amp;L14&amp;$P$8&amp;$H$8&amp;$Y$8&amp;$H$8&amp;$O$8&amp;M14&amp;$P$8&amp;$H$8&amp;$Z$8&amp;$H$8&amp;$O$8&amp;N14&amp;$P$8&amp;$H$8&amp;$F$33&amp;$H$8&amp;$O$8&amp;$G$8&amp;$H$8&amp;$G$33&amp;$H$8&amp;$O$8&amp;O14&amp;$P$8&amp;$H$8&amp;$H$33&amp;$H$8&amp;$O$8&amp;$F$8&amp;P14&amp;$P$8&amp;Q14&amp;$R$8&amp;$P$8&amp;$H$8&amp;$I$33&amp;$H$8&amp;$O$8&amp;R14&amp;$Q$8&amp;$Q$8,IF(N14&lt;&gt;"",$G$8&amp;$H$8&amp;$I$8&amp;$H$8&amp;$O$8&amp;I14&amp;$P$8&amp;$H$8&amp;$W$8&amp;$H$8&amp;$O$8&amp;K14&amp;$P$8&amp;$H$8&amp;$X$8&amp;$H$8&amp;$O$8&amp;L14&amp;$P$8&amp;$H$8&amp;$Y$8&amp;$H$8&amp;$O$8&amp;M14&amp;$P$8&amp;$H$8&amp;$Z$8&amp;$H$8&amp;$O$8&amp;N14&amp;$Q$8,""))))))</f>
        <v>{"effectId":101030014,"x":0,"y":-164,"layer":1,"delay":50}</v>
      </c>
      <c r="Z14" s="45"/>
    </row>
    <row r="15" spans="2:30" x14ac:dyDescent="0.15">
      <c r="B15" s="7" t="s">
        <v>11</v>
      </c>
      <c r="C15" s="7">
        <v>40000102</v>
      </c>
      <c r="D15" s="55">
        <v>3003</v>
      </c>
      <c r="E15" s="55" t="s">
        <v>541</v>
      </c>
      <c r="F15" s="39" t="s">
        <v>198</v>
      </c>
      <c r="G15" s="39">
        <f t="shared" si="0"/>
        <v>10103001</v>
      </c>
      <c r="H15" s="39">
        <f>COUNTIF($F$11:F15,F15)</f>
        <v>5</v>
      </c>
      <c r="I15" s="39" t="str">
        <f t="shared" si="1"/>
        <v>101030015</v>
      </c>
      <c r="K15" s="44">
        <v>-83</v>
      </c>
      <c r="L15" s="44">
        <f>L13</f>
        <v>-131</v>
      </c>
      <c r="M15" s="44">
        <v>1</v>
      </c>
      <c r="N15" s="44">
        <f>N13</f>
        <v>50</v>
      </c>
      <c r="O15" s="46"/>
      <c r="P15" s="46"/>
      <c r="Q15" s="46"/>
      <c r="R15" s="46"/>
      <c r="S15" s="46"/>
      <c r="T15" s="46"/>
      <c r="U15" s="46"/>
      <c r="V15" s="46"/>
      <c r="W15" s="39" t="str">
        <f t="shared" si="2"/>
        <v>{"effectId":101030015,"x":-83,"y":-131,"layer":1,"delay":50}</v>
      </c>
      <c r="Z15" s="45"/>
    </row>
    <row r="16" spans="2:30" x14ac:dyDescent="0.15">
      <c r="B16" s="7" t="s">
        <v>12</v>
      </c>
      <c r="C16" s="7">
        <v>40000103</v>
      </c>
      <c r="D16" s="55">
        <v>3004</v>
      </c>
      <c r="E16" s="55" t="s">
        <v>542</v>
      </c>
      <c r="F16" s="39" t="s">
        <v>198</v>
      </c>
      <c r="G16" s="39">
        <f t="shared" si="0"/>
        <v>10103001</v>
      </c>
      <c r="H16" s="39">
        <f>COUNTIF($F$11:F16,F16)</f>
        <v>6</v>
      </c>
      <c r="I16" s="39" t="str">
        <f t="shared" si="1"/>
        <v>101030016</v>
      </c>
      <c r="K16" s="43">
        <v>150</v>
      </c>
      <c r="L16" s="43">
        <v>-196</v>
      </c>
      <c r="M16" s="43">
        <v>1</v>
      </c>
      <c r="N16" s="43">
        <v>100</v>
      </c>
      <c r="O16" s="46"/>
      <c r="P16" s="46"/>
      <c r="Q16" s="46"/>
      <c r="R16" s="46"/>
      <c r="S16" s="46"/>
      <c r="T16" s="46"/>
      <c r="U16" s="46"/>
      <c r="V16" s="46"/>
      <c r="W16" s="39" t="str">
        <f t="shared" si="2"/>
        <v>{"effectId":101030016,"x":150,"y":-196,"layer":1,"delay":100}</v>
      </c>
      <c r="Z16" s="45"/>
    </row>
    <row r="17" spans="2:26" x14ac:dyDescent="0.15">
      <c r="B17" s="8" t="s">
        <v>19</v>
      </c>
      <c r="C17" s="8">
        <v>10201001</v>
      </c>
      <c r="D17" s="55">
        <v>3005</v>
      </c>
      <c r="E17" s="55" t="s">
        <v>543</v>
      </c>
      <c r="F17" s="39" t="s">
        <v>198</v>
      </c>
      <c r="G17" s="39">
        <f t="shared" si="0"/>
        <v>10103001</v>
      </c>
      <c r="H17" s="39">
        <f>COUNTIF($F$11:F17,F17)</f>
        <v>7</v>
      </c>
      <c r="I17" s="39" t="str">
        <f t="shared" si="1"/>
        <v>101030017</v>
      </c>
      <c r="K17" s="43">
        <v>51</v>
      </c>
      <c r="L17" s="43">
        <v>-229</v>
      </c>
      <c r="M17" s="43">
        <v>1</v>
      </c>
      <c r="N17" s="43">
        <f>N16</f>
        <v>100</v>
      </c>
      <c r="O17" s="46"/>
      <c r="P17" s="46"/>
      <c r="Q17" s="46"/>
      <c r="R17" s="46"/>
      <c r="S17" s="46"/>
      <c r="T17" s="46"/>
      <c r="U17" s="46"/>
      <c r="V17" s="46"/>
      <c r="W17" s="39" t="str">
        <f t="shared" si="2"/>
        <v>{"effectId":101030017,"x":51,"y":-229,"layer":1,"delay":100}</v>
      </c>
      <c r="Z17" s="45"/>
    </row>
    <row r="18" spans="2:26" x14ac:dyDescent="0.15">
      <c r="B18" s="8" t="s">
        <v>20</v>
      </c>
      <c r="C18" s="8">
        <v>10203001</v>
      </c>
      <c r="F18" s="39" t="s">
        <v>198</v>
      </c>
      <c r="G18" s="39">
        <f t="shared" si="0"/>
        <v>10103001</v>
      </c>
      <c r="H18" s="39">
        <f>COUNTIF($F$11:F18,F18)</f>
        <v>8</v>
      </c>
      <c r="I18" s="39" t="str">
        <f t="shared" si="1"/>
        <v>101030018</v>
      </c>
      <c r="K18" s="43">
        <v>-150</v>
      </c>
      <c r="L18" s="43">
        <f>L16</f>
        <v>-196</v>
      </c>
      <c r="M18" s="43">
        <v>1</v>
      </c>
      <c r="N18" s="43">
        <f>N16</f>
        <v>100</v>
      </c>
      <c r="O18" s="46"/>
      <c r="P18" s="46"/>
      <c r="Q18" s="46"/>
      <c r="R18" s="46"/>
      <c r="S18" s="46"/>
      <c r="T18" s="46"/>
      <c r="U18" s="46"/>
      <c r="V18" s="46"/>
      <c r="W18" s="39" t="str">
        <f t="shared" si="2"/>
        <v>{"effectId":101030018,"x":-150,"y":-196,"layer":1,"delay":100}</v>
      </c>
      <c r="Z18" s="45"/>
    </row>
    <row r="19" spans="2:26" x14ac:dyDescent="0.15">
      <c r="B19" s="8" t="s">
        <v>21</v>
      </c>
      <c r="C19" s="8">
        <v>10205001</v>
      </c>
      <c r="F19" s="39" t="s">
        <v>198</v>
      </c>
      <c r="G19" s="39">
        <f t="shared" si="0"/>
        <v>10103001</v>
      </c>
      <c r="H19" s="39">
        <f>COUNTIF($F$11:F19,F19)</f>
        <v>9</v>
      </c>
      <c r="I19" s="39" t="str">
        <f t="shared" si="1"/>
        <v>101030019</v>
      </c>
      <c r="K19" s="43">
        <v>-51</v>
      </c>
      <c r="L19" s="43">
        <f>L17</f>
        <v>-229</v>
      </c>
      <c r="M19" s="43">
        <v>1</v>
      </c>
      <c r="N19" s="43">
        <f>N16</f>
        <v>100</v>
      </c>
      <c r="O19" s="46"/>
      <c r="P19" s="46"/>
      <c r="Q19" s="46"/>
      <c r="R19" s="46"/>
      <c r="S19" s="46"/>
      <c r="T19" s="46"/>
      <c r="U19" s="46"/>
      <c r="V19" s="46"/>
      <c r="W19" s="39" t="str">
        <f t="shared" si="2"/>
        <v>{"effectId":101030019,"x":-51,"y":-229,"layer":1,"delay":100}</v>
      </c>
      <c r="Z19" s="45"/>
    </row>
    <row r="20" spans="2:26" x14ac:dyDescent="0.15">
      <c r="B20" s="8" t="s">
        <v>22</v>
      </c>
      <c r="C20" s="8">
        <v>10204001</v>
      </c>
      <c r="F20" s="39" t="s">
        <v>198</v>
      </c>
      <c r="G20" s="39">
        <f t="shared" si="0"/>
        <v>10103001</v>
      </c>
      <c r="H20" s="39">
        <f>COUNTIF($F$11:F20,F20)</f>
        <v>10</v>
      </c>
      <c r="I20" s="39" t="str">
        <f t="shared" si="1"/>
        <v>1010300110</v>
      </c>
      <c r="K20" s="44">
        <v>200</v>
      </c>
      <c r="L20" s="44">
        <v>-262</v>
      </c>
      <c r="M20" s="44">
        <v>1</v>
      </c>
      <c r="N20" s="44">
        <v>150</v>
      </c>
      <c r="O20" s="46"/>
      <c r="P20" s="46"/>
      <c r="Q20" s="46"/>
      <c r="R20" s="46"/>
      <c r="S20" s="46"/>
      <c r="T20" s="46"/>
      <c r="U20" s="46"/>
      <c r="V20" s="46"/>
      <c r="W20" s="39" t="str">
        <f t="shared" si="2"/>
        <v>{"effectId":1010300110,"x":200,"y":-262,"layer":1,"delay":150}</v>
      </c>
      <c r="Z20" s="45"/>
    </row>
    <row r="21" spans="2:26" x14ac:dyDescent="0.15">
      <c r="B21" s="8" t="s">
        <v>23</v>
      </c>
      <c r="C21" s="8">
        <v>10204002</v>
      </c>
      <c r="F21" s="39" t="s">
        <v>198</v>
      </c>
      <c r="G21" s="39">
        <f t="shared" si="0"/>
        <v>10103001</v>
      </c>
      <c r="H21" s="39">
        <f>COUNTIF($F$11:F21,F21)</f>
        <v>11</v>
      </c>
      <c r="I21" s="39" t="str">
        <f t="shared" si="1"/>
        <v>1010300111</v>
      </c>
      <c r="K21" s="44">
        <v>100</v>
      </c>
      <c r="L21" s="44">
        <v>-295</v>
      </c>
      <c r="M21" s="44">
        <v>1</v>
      </c>
      <c r="N21" s="44">
        <f>N20</f>
        <v>150</v>
      </c>
      <c r="O21" s="46"/>
      <c r="P21" s="46"/>
      <c r="Q21" s="46"/>
      <c r="R21" s="46"/>
      <c r="S21" s="46"/>
      <c r="T21" s="46"/>
      <c r="U21" s="46"/>
      <c r="V21" s="46"/>
      <c r="W21" s="39" t="str">
        <f t="shared" si="2"/>
        <v>{"effectId":1010300111,"x":100,"y":-295,"layer":1,"delay":150}</v>
      </c>
      <c r="Z21" s="45"/>
    </row>
    <row r="22" spans="2:26" x14ac:dyDescent="0.15">
      <c r="B22" s="8" t="s">
        <v>206</v>
      </c>
      <c r="C22" s="8">
        <v>10206001</v>
      </c>
      <c r="F22" s="39" t="s">
        <v>198</v>
      </c>
      <c r="G22" s="39">
        <f t="shared" si="0"/>
        <v>10103001</v>
      </c>
      <c r="H22" s="39">
        <f>COUNTIF($F$11:F22,F22)</f>
        <v>12</v>
      </c>
      <c r="I22" s="39" t="str">
        <f t="shared" si="1"/>
        <v>1010300112</v>
      </c>
      <c r="K22" s="44">
        <v>0</v>
      </c>
      <c r="L22" s="44">
        <v>-327</v>
      </c>
      <c r="M22" s="44">
        <v>1</v>
      </c>
      <c r="N22" s="44">
        <f>N20</f>
        <v>150</v>
      </c>
      <c r="O22" s="46"/>
      <c r="P22" s="46"/>
      <c r="Q22" s="46"/>
      <c r="R22" s="46"/>
      <c r="S22" s="46"/>
      <c r="T22" s="46"/>
      <c r="U22" s="46"/>
      <c r="V22" s="46"/>
      <c r="W22" s="39" t="str">
        <f t="shared" si="2"/>
        <v>{"effectId":1010300112,"x":0,"y":-327,"layer":1,"delay":150}</v>
      </c>
      <c r="Z22" s="45"/>
    </row>
    <row r="23" spans="2:26" x14ac:dyDescent="0.15">
      <c r="B23" s="8" t="s">
        <v>207</v>
      </c>
      <c r="C23" s="8">
        <v>10207001</v>
      </c>
      <c r="F23" s="39" t="s">
        <v>198</v>
      </c>
      <c r="G23" s="39">
        <f t="shared" si="0"/>
        <v>10103001</v>
      </c>
      <c r="H23" s="39">
        <f>COUNTIF($F$11:F23,F23)</f>
        <v>13</v>
      </c>
      <c r="I23" s="39" t="str">
        <f t="shared" si="1"/>
        <v>1010300113</v>
      </c>
      <c r="K23" s="44">
        <v>-200</v>
      </c>
      <c r="L23" s="44">
        <f>L20</f>
        <v>-262</v>
      </c>
      <c r="M23" s="44">
        <v>1</v>
      </c>
      <c r="N23" s="44">
        <f>N20</f>
        <v>150</v>
      </c>
      <c r="O23" s="46"/>
      <c r="P23" s="46"/>
      <c r="Q23" s="46"/>
      <c r="R23" s="46"/>
      <c r="S23" s="46"/>
      <c r="T23" s="46"/>
      <c r="U23" s="46"/>
      <c r="V23" s="46"/>
      <c r="W23" s="39" t="str">
        <f t="shared" si="2"/>
        <v>{"effectId":1010300113,"x":-200,"y":-262,"layer":1,"delay":150}</v>
      </c>
      <c r="Z23" s="45"/>
    </row>
    <row r="24" spans="2:26" x14ac:dyDescent="0.15">
      <c r="B24" s="8" t="s">
        <v>24</v>
      </c>
      <c r="C24" s="8">
        <v>10209001</v>
      </c>
      <c r="F24" s="39" t="s">
        <v>198</v>
      </c>
      <c r="G24" s="39">
        <f t="shared" si="0"/>
        <v>10103001</v>
      </c>
      <c r="H24" s="39">
        <f>COUNTIF($F$11:F24,F24)</f>
        <v>14</v>
      </c>
      <c r="I24" s="39" t="str">
        <f t="shared" si="1"/>
        <v>1010300114</v>
      </c>
      <c r="K24" s="44">
        <v>-100</v>
      </c>
      <c r="L24" s="44">
        <f>L21</f>
        <v>-295</v>
      </c>
      <c r="M24" s="44">
        <v>1</v>
      </c>
      <c r="N24" s="44">
        <f>N20</f>
        <v>150</v>
      </c>
      <c r="O24" s="46"/>
      <c r="P24" s="46"/>
      <c r="Q24" s="46"/>
      <c r="R24" s="46"/>
      <c r="S24" s="46"/>
      <c r="T24" s="46"/>
      <c r="U24" s="46"/>
      <c r="V24" s="46"/>
      <c r="W24" s="39" t="str">
        <f t="shared" si="2"/>
        <v>{"effectId":1010300114,"x":-100,"y":-295,"layer":1,"delay":150}</v>
      </c>
      <c r="Z24" s="45"/>
    </row>
    <row r="25" spans="2:26" x14ac:dyDescent="0.15">
      <c r="B25" s="10" t="s">
        <v>25</v>
      </c>
      <c r="C25" s="10">
        <v>10271001</v>
      </c>
      <c r="F25" s="39" t="s">
        <v>198</v>
      </c>
      <c r="G25" s="39">
        <f t="shared" si="0"/>
        <v>10103001</v>
      </c>
      <c r="H25" s="39">
        <f>COUNTIF($F$11:F25,F25)</f>
        <v>15</v>
      </c>
      <c r="I25" s="39" t="str">
        <f t="shared" si="1"/>
        <v>1010300115</v>
      </c>
      <c r="K25" s="43">
        <v>260</v>
      </c>
      <c r="L25" s="43">
        <v>-327</v>
      </c>
      <c r="M25" s="43">
        <v>1</v>
      </c>
      <c r="N25" s="43">
        <v>200</v>
      </c>
      <c r="O25" s="46"/>
      <c r="P25" s="46"/>
      <c r="Q25" s="46"/>
      <c r="R25" s="46"/>
      <c r="S25" s="46"/>
      <c r="T25" s="46"/>
      <c r="U25" s="46"/>
      <c r="V25" s="46"/>
      <c r="W25" s="39" t="str">
        <f t="shared" si="2"/>
        <v>{"effectId":1010300115,"x":260,"y":-327,"layer":1,"delay":200}</v>
      </c>
      <c r="Z25" s="45"/>
    </row>
    <row r="26" spans="2:26" x14ac:dyDescent="0.15">
      <c r="B26" s="12" t="s">
        <v>26</v>
      </c>
      <c r="C26" s="11">
        <v>10108001</v>
      </c>
      <c r="F26" s="39" t="s">
        <v>198</v>
      </c>
      <c r="G26" s="39">
        <f t="shared" si="0"/>
        <v>10103001</v>
      </c>
      <c r="H26" s="39">
        <f>COUNTIF($F$11:F26,F26)</f>
        <v>16</v>
      </c>
      <c r="I26" s="39" t="str">
        <f t="shared" si="1"/>
        <v>1010300116</v>
      </c>
      <c r="K26" s="43">
        <v>160</v>
      </c>
      <c r="L26" s="43">
        <v>-375</v>
      </c>
      <c r="M26" s="43">
        <v>1</v>
      </c>
      <c r="N26" s="43">
        <f>N25</f>
        <v>200</v>
      </c>
      <c r="O26" s="46"/>
      <c r="P26" s="46"/>
      <c r="Q26" s="46"/>
      <c r="R26" s="46"/>
      <c r="S26" s="46"/>
      <c r="T26" s="46"/>
      <c r="U26" s="46"/>
      <c r="V26" s="46"/>
      <c r="W26" s="39" t="str">
        <f t="shared" si="2"/>
        <v>{"effectId":1010300116,"x":160,"y":-375,"layer":1,"delay":200}</v>
      </c>
      <c r="Z26" s="45"/>
    </row>
    <row r="27" spans="2:26" x14ac:dyDescent="0.15">
      <c r="B27" s="11" t="s">
        <v>27</v>
      </c>
      <c r="C27" s="11">
        <v>10109001</v>
      </c>
      <c r="F27" s="39" t="s">
        <v>198</v>
      </c>
      <c r="G27" s="39">
        <f t="shared" si="0"/>
        <v>10103001</v>
      </c>
      <c r="H27" s="39">
        <f>COUNTIF($F$11:F27,F27)</f>
        <v>17</v>
      </c>
      <c r="I27" s="39" t="str">
        <f t="shared" si="1"/>
        <v>1010300117</v>
      </c>
      <c r="K27" s="43">
        <v>60</v>
      </c>
      <c r="L27" s="43">
        <v>-393</v>
      </c>
      <c r="M27" s="43">
        <v>1</v>
      </c>
      <c r="N27" s="43">
        <f>N25</f>
        <v>200</v>
      </c>
      <c r="O27" s="46"/>
      <c r="P27" s="46"/>
      <c r="Q27" s="46"/>
      <c r="R27" s="46"/>
      <c r="S27" s="46"/>
      <c r="T27" s="46"/>
      <c r="U27" s="46"/>
      <c r="V27" s="46"/>
      <c r="W27" s="39" t="str">
        <f t="shared" si="2"/>
        <v>{"effectId":1010300117,"x":60,"y":-393,"layer":1,"delay":200}</v>
      </c>
      <c r="Z27" s="45"/>
    </row>
    <row r="28" spans="2:26" x14ac:dyDescent="0.15">
      <c r="B28" s="11" t="s">
        <v>28</v>
      </c>
      <c r="C28" s="11">
        <v>10110001</v>
      </c>
      <c r="F28" s="39" t="s">
        <v>198</v>
      </c>
      <c r="G28" s="39">
        <f t="shared" si="0"/>
        <v>10103001</v>
      </c>
      <c r="H28" s="39">
        <f>COUNTIF($F$11:F28,F28)</f>
        <v>18</v>
      </c>
      <c r="I28" s="39" t="str">
        <f t="shared" si="1"/>
        <v>1010300118</v>
      </c>
      <c r="K28" s="43">
        <v>-260</v>
      </c>
      <c r="L28" s="43">
        <f>L25</f>
        <v>-327</v>
      </c>
      <c r="M28" s="43">
        <v>1</v>
      </c>
      <c r="N28" s="43">
        <f>N25</f>
        <v>200</v>
      </c>
      <c r="O28" s="46"/>
      <c r="P28" s="46"/>
      <c r="Q28" s="46"/>
      <c r="R28" s="46"/>
      <c r="S28" s="46"/>
      <c r="T28" s="46"/>
      <c r="U28" s="46"/>
      <c r="V28" s="46"/>
      <c r="W28" s="39" t="str">
        <f t="shared" si="2"/>
        <v>{"effectId":1010300118,"x":-260,"y":-327,"layer":1,"delay":200}</v>
      </c>
      <c r="Z28" s="45"/>
    </row>
    <row r="29" spans="2:26" x14ac:dyDescent="0.15">
      <c r="B29" s="11" t="s">
        <v>29</v>
      </c>
      <c r="C29" s="11">
        <v>10111001</v>
      </c>
      <c r="F29" s="39" t="s">
        <v>198</v>
      </c>
      <c r="G29" s="39">
        <f t="shared" si="0"/>
        <v>10103001</v>
      </c>
      <c r="H29" s="39">
        <f>COUNTIF($F$11:F29,F29)</f>
        <v>19</v>
      </c>
      <c r="I29" s="39" t="str">
        <f t="shared" si="1"/>
        <v>1010300119</v>
      </c>
      <c r="K29" s="43">
        <v>-160</v>
      </c>
      <c r="L29" s="43">
        <f>L26</f>
        <v>-375</v>
      </c>
      <c r="M29" s="43">
        <v>1</v>
      </c>
      <c r="N29" s="43">
        <f>N25</f>
        <v>200</v>
      </c>
      <c r="O29" s="46"/>
      <c r="P29" s="46"/>
      <c r="Q29" s="46"/>
      <c r="R29" s="46"/>
      <c r="S29" s="46"/>
      <c r="T29" s="46"/>
      <c r="U29" s="46"/>
      <c r="V29" s="46"/>
      <c r="W29" s="39" t="str">
        <f t="shared" si="2"/>
        <v>{"effectId":1010300119,"x":-160,"y":-375,"layer":1,"delay":200}</v>
      </c>
      <c r="Z29" s="45"/>
    </row>
    <row r="30" spans="2:26" x14ac:dyDescent="0.15">
      <c r="B30" s="11" t="s">
        <v>30</v>
      </c>
      <c r="C30" s="11">
        <v>10112001</v>
      </c>
      <c r="F30" s="39" t="s">
        <v>198</v>
      </c>
      <c r="G30" s="39">
        <f t="shared" si="0"/>
        <v>10103001</v>
      </c>
      <c r="H30" s="39">
        <f>COUNTIF($F$11:F30,F30)</f>
        <v>20</v>
      </c>
      <c r="I30" s="39" t="str">
        <f t="shared" si="1"/>
        <v>1010300120</v>
      </c>
      <c r="K30" s="43">
        <v>-60</v>
      </c>
      <c r="L30" s="43">
        <f>L27</f>
        <v>-393</v>
      </c>
      <c r="M30" s="43">
        <v>1</v>
      </c>
      <c r="N30" s="43">
        <f>N25</f>
        <v>200</v>
      </c>
      <c r="O30" s="46"/>
      <c r="P30" s="46"/>
      <c r="Q30" s="46"/>
      <c r="R30" s="46"/>
      <c r="S30" s="46"/>
      <c r="T30" s="46"/>
      <c r="U30" s="46"/>
      <c r="V30" s="46"/>
      <c r="W30" s="39" t="str">
        <f t="shared" si="2"/>
        <v>{"effectId":1010300120,"x":-60,"y":-393,"layer":1,"delay":200}</v>
      </c>
      <c r="Z30" s="45"/>
    </row>
    <row r="31" spans="2:26" x14ac:dyDescent="0.15">
      <c r="B31" s="11" t="s">
        <v>31</v>
      </c>
      <c r="C31" s="11">
        <v>10113001</v>
      </c>
    </row>
    <row r="32" spans="2:26" x14ac:dyDescent="0.15">
      <c r="B32" s="11" t="s">
        <v>208</v>
      </c>
      <c r="C32" s="11">
        <v>10114001</v>
      </c>
    </row>
    <row r="33" spans="2:37" x14ac:dyDescent="0.15">
      <c r="B33" s="11" t="s">
        <v>209</v>
      </c>
      <c r="C33" s="11">
        <v>10115001</v>
      </c>
      <c r="F33" s="39" t="s">
        <v>369</v>
      </c>
      <c r="G33" s="39" t="s">
        <v>370</v>
      </c>
      <c r="H33" s="39" t="s">
        <v>371</v>
      </c>
      <c r="I33" s="39" t="s">
        <v>372</v>
      </c>
      <c r="K33" s="39" t="s">
        <v>386</v>
      </c>
      <c r="M33" s="39" t="s">
        <v>387</v>
      </c>
      <c r="P33" s="39" t="s">
        <v>373</v>
      </c>
      <c r="Q33" s="39" t="s">
        <v>374</v>
      </c>
      <c r="R33" s="39" t="s">
        <v>381</v>
      </c>
      <c r="T33" s="39" t="s">
        <v>394</v>
      </c>
    </row>
    <row r="34" spans="2:37" x14ac:dyDescent="0.15">
      <c r="B34" s="11" t="s">
        <v>32</v>
      </c>
      <c r="C34" s="11">
        <v>10151001</v>
      </c>
      <c r="K34" s="39" t="s">
        <v>373</v>
      </c>
      <c r="L34" s="39" t="s">
        <v>374</v>
      </c>
      <c r="M34" s="39" t="s">
        <v>375</v>
      </c>
      <c r="N34" s="39" t="s">
        <v>376</v>
      </c>
      <c r="O34" s="39" t="s">
        <v>370</v>
      </c>
      <c r="P34" s="39" t="s">
        <v>371</v>
      </c>
      <c r="R34" s="39" t="s">
        <v>372</v>
      </c>
      <c r="S34" s="39" t="s">
        <v>386</v>
      </c>
      <c r="T34" s="39" t="s">
        <v>387</v>
      </c>
      <c r="U34" s="39" t="s">
        <v>395</v>
      </c>
      <c r="V34" s="39" t="s">
        <v>396</v>
      </c>
      <c r="AD34" s="39" t="s">
        <v>395</v>
      </c>
      <c r="AE34" s="39" t="s">
        <v>396</v>
      </c>
    </row>
    <row r="35" spans="2:37" x14ac:dyDescent="0.15">
      <c r="B35" s="11" t="s">
        <v>33</v>
      </c>
      <c r="C35" s="11">
        <v>10152001</v>
      </c>
      <c r="F35" s="39" t="s">
        <v>367</v>
      </c>
      <c r="G35" s="39">
        <f t="shared" ref="G35:G63" si="3">VLOOKUP(F35,$B:$C,2,FALSE)</f>
        <v>10105001</v>
      </c>
      <c r="H35" s="39">
        <f>COUNTIF($F$11:F35,F35)</f>
        <v>1</v>
      </c>
      <c r="I35" s="39" t="str">
        <f t="shared" ref="I35:I51" si="4">G35&amp;H35</f>
        <v>101050011</v>
      </c>
      <c r="J35" s="49" t="s">
        <v>388</v>
      </c>
      <c r="K35" s="43">
        <v>0</v>
      </c>
      <c r="L35" s="43">
        <v>0</v>
      </c>
      <c r="M35" s="43">
        <v>1</v>
      </c>
      <c r="N35" s="43">
        <v>250</v>
      </c>
      <c r="O35" s="46"/>
      <c r="P35" s="46"/>
      <c r="Q35" s="46"/>
      <c r="R35" s="46"/>
      <c r="S35" s="46"/>
      <c r="T35" s="46"/>
      <c r="U35" s="46"/>
      <c r="V35" s="46"/>
      <c r="W35" s="39" t="str">
        <f>IF(AND(N35&lt;&gt;"",O35&lt;&gt;"",S35&lt;&gt;"",T35&lt;&gt;"",U35&lt;&gt;"",V35&lt;&gt;""),$G$8&amp;$H$8&amp;$I$8&amp;$H$8&amp;$O$8&amp;I35&amp;$P$8&amp;$H$8&amp;$W$8&amp;$H$8&amp;$O$8&amp;K35&amp;$P$8&amp;$H$8&amp;$X$8&amp;$H$8&amp;$O$8&amp;L35&amp;$P$8&amp;$H$8&amp;$Y$8&amp;$H$8&amp;$O$8&amp;M35&amp;$P$8&amp;$H$8&amp;$Z$8&amp;$H$8&amp;$O$8&amp;N35&amp;$P$8&amp;$H$8&amp;$F$33&amp;$H$8&amp;$O$8&amp;$G$8&amp;$H$8&amp;$G$33&amp;$H$8&amp;$O$8&amp;O35&amp;$P$8&amp;$H$8&amp;$H$33&amp;$H$8&amp;$O$8&amp;$F$8&amp;P35&amp;$P$8&amp;Q35&amp;$R$8&amp;$P$8&amp;$H$8&amp;$I$33&amp;$H$8&amp;$O$8&amp;R35&amp;$P$8&amp;$H$8&amp;$S$34&amp;$H$8&amp;$O$8&amp;S35&amp;$P$8&amp;$H$8&amp;$T$34&amp;$H$8&amp;$O$8&amp;T35&amp;$P$8&amp;$H$8&amp;$AD$34&amp;$H$8&amp;$O$8&amp;U35&amp;$P$8&amp;$H$8&amp;$AE$34&amp;$H$8&amp;$O$8&amp;V35&amp;$Q$8&amp;$Q$8,IF(AND(N35&lt;&gt;"",O35&lt;&gt;"",S35&lt;&gt;"",T35&lt;&gt;"",U35&lt;&gt;""),$G$8&amp;$H$8&amp;$I$8&amp;$H$8&amp;$O$8&amp;I35&amp;$P$8&amp;$H$8&amp;$W$8&amp;$H$8&amp;$O$8&amp;K35&amp;$P$8&amp;$H$8&amp;$X$8&amp;$H$8&amp;$O$8&amp;L35&amp;$P$8&amp;$H$8&amp;$Y$8&amp;$H$8&amp;$O$8&amp;M35&amp;$P$8&amp;$H$8&amp;$Z$8&amp;$H$8&amp;$O$8&amp;N35&amp;$P$8&amp;$H$8&amp;$F$33&amp;$H$8&amp;$O$8&amp;$G$8&amp;$H$8&amp;$G$33&amp;$H$8&amp;$O$8&amp;O35&amp;$P$8&amp;$H$8&amp;$H$33&amp;$H$8&amp;$O$8&amp;$F$8&amp;P35&amp;$P$8&amp;Q35&amp;$R$8&amp;$P$8&amp;$H$8&amp;$I$33&amp;$H$8&amp;$O$8&amp;R35&amp;$P$8&amp;$H$8&amp;$S$34&amp;$H$8&amp;$O$8&amp;S35&amp;$P$8&amp;$H$8&amp;$T$34&amp;$H$8&amp;$O$8&amp;T35&amp;$P$8&amp;$H$8&amp;$AD$34&amp;$H$8&amp;$O$8&amp;U35&amp;$Q$8&amp;$Q$8,IF(AND(N35&lt;&gt;"",O35&lt;&gt;"",S35&lt;&gt;"",T35&lt;&gt;""),$G$8&amp;$H$8&amp;$I$8&amp;$H$8&amp;$O$8&amp;I35&amp;$P$8&amp;$H$8&amp;$W$8&amp;$H$8&amp;$O$8&amp;K35&amp;$P$8&amp;$H$8&amp;$X$8&amp;$H$8&amp;$O$8&amp;L35&amp;$P$8&amp;$H$8&amp;$Y$8&amp;$H$8&amp;$O$8&amp;M35&amp;$P$8&amp;$H$8&amp;$Z$8&amp;$H$8&amp;$O$8&amp;N35&amp;$P$8&amp;$H$8&amp;$F$33&amp;$H$8&amp;$O$8&amp;$G$8&amp;$H$8&amp;$G$33&amp;$H$8&amp;$O$8&amp;O35&amp;$P$8&amp;$H$8&amp;$H$33&amp;$H$8&amp;$O$8&amp;$F$8&amp;P35&amp;$P$8&amp;Q35&amp;$R$8&amp;$P$8&amp;$H$8&amp;$I$33&amp;$H$8&amp;$O$8&amp;R35&amp;$P$8&amp;$H$8&amp;$S$34&amp;$H$8&amp;$O$8&amp;S35&amp;$P$8&amp;$H$8&amp;$T$34&amp;$H$8&amp;$O$8&amp;T35&amp;$Q$8&amp;$Q$8,IF(AND(N35&lt;&gt;"",O35&lt;&gt;"",S35&lt;&gt;""),$G$8&amp;$H$8&amp;$I$8&amp;$H$8&amp;$O$8&amp;I35&amp;$P$8&amp;$H$8&amp;$W$8&amp;$H$8&amp;$O$8&amp;K35&amp;$P$8&amp;$H$8&amp;$X$8&amp;$H$8&amp;$O$8&amp;L35&amp;$P$8&amp;$H$8&amp;$Y$8&amp;$H$8&amp;$O$8&amp;M35&amp;$P$8&amp;$H$8&amp;$Z$8&amp;$H$8&amp;$O$8&amp;N35&amp;$P$8&amp;$H$8&amp;$F$33&amp;$H$8&amp;$O$8&amp;$G$8&amp;$H$8&amp;$G$33&amp;$H$8&amp;$O$8&amp;O35&amp;$P$8&amp;$H$8&amp;$H$33&amp;$H$8&amp;$O$8&amp;$F$8&amp;P35&amp;$P$8&amp;Q35&amp;$R$8&amp;$P$8&amp;$H$8&amp;$I$33&amp;$H$8&amp;$O$8&amp;R35&amp;$P$8&amp;$H$8&amp;$S$34&amp;$H$8&amp;$O$8&amp;S35&amp;$Q$8&amp;$Q$8,IF(AND(N35&lt;&gt;"",O35&lt;&gt;""),$G$8&amp;$H$8&amp;$I$8&amp;$H$8&amp;$O$8&amp;I35&amp;$P$8&amp;$H$8&amp;$W$8&amp;$H$8&amp;$O$8&amp;K35&amp;$P$8&amp;$H$8&amp;$X$8&amp;$H$8&amp;$O$8&amp;L35&amp;$P$8&amp;$H$8&amp;$Y$8&amp;$H$8&amp;$O$8&amp;M35&amp;$P$8&amp;$H$8&amp;$Z$8&amp;$H$8&amp;$O$8&amp;N35&amp;$P$8&amp;$H$8&amp;$F$33&amp;$H$8&amp;$O$8&amp;$G$8&amp;$H$8&amp;$G$33&amp;$H$8&amp;$O$8&amp;O35&amp;$P$8&amp;$H$8&amp;$H$33&amp;$H$8&amp;$O$8&amp;$F$8&amp;P35&amp;$P$8&amp;Q35&amp;$R$8&amp;$P$8&amp;$H$8&amp;$I$33&amp;$H$8&amp;$O$8&amp;R35&amp;$Q$8&amp;$Q$8,IF(N35&lt;&gt;"",$G$8&amp;$H$8&amp;$I$8&amp;$H$8&amp;$O$8&amp;I35&amp;$P$8&amp;$H$8&amp;$W$8&amp;$H$8&amp;$O$8&amp;K35&amp;$P$8&amp;$H$8&amp;$X$8&amp;$H$8&amp;$O$8&amp;L35&amp;$P$8&amp;$H$8&amp;$Y$8&amp;$H$8&amp;$O$8&amp;M35&amp;$P$8&amp;$H$8&amp;$Z$8&amp;$H$8&amp;$O$8&amp;N35&amp;$Q$8,""))))))</f>
        <v>{"effectId":101050011,"x":0,"y":0,"layer":1,"delay":250}</v>
      </c>
      <c r="AD35" s="40" t="str">
        <f>$F$8&amp;IF(W35&lt;&gt;"",W35&amp;$P$8,"")&amp;IF(W36&lt;&gt;"",W36&amp;$P$8,"")&amp;IF(W37&lt;&gt;"",W37&amp;$P$8,"")&amp;IF(W38&lt;&gt;"",W38&amp;$P$8,"")&amp;IF(W39&lt;&gt;"",W39&amp;$P$8,"")&amp;IF(W40&lt;&gt;"",W40&amp;$P$8,"")&amp;IF(W41&lt;&gt;"",W41&amp;$P$8,"")&amp;IF(W42&lt;&gt;"",W42&amp;$P$8,"")&amp;IF(W43&lt;&gt;"",W43&amp;$P$8,"")&amp;IF(W44&lt;&gt;"",W44&amp;$P$8,"")&amp;IF(W45&lt;&gt;"",W45&amp;$P$8,"")&amp;IF(W46&lt;&gt;"",W46&amp;$P$8,"")&amp;IF(W47&lt;&gt;"",W47&amp;$P$8,"")&amp;IF(W48&lt;&gt;"",W48&amp;$P$8,"")&amp;IF(W49&lt;&gt;"",W49&amp;$P$8,"")&amp;IF(W50&lt;&gt;"",W50&amp;$P$8,"")&amp;IF(W51&lt;&gt;"",W51&amp;$P$8,"")&amp;IF(W52&lt;&gt;"",W52&amp;$P$8,"")&amp;IF(W53&lt;&gt;"",W53&amp;$P$8,"")&amp;IF(W54&lt;&gt;"",W54&amp;$P$8,"")&amp;IF(W55&lt;&gt;"",W55&amp;$P$8,"")&amp;IF(W56&lt;&gt;"",W56&amp;$P$8,"")&amp;IF(W57&lt;&gt;"",W57&amp;$P$8,"")&amp;IF(W58&lt;&gt;"",W58&amp;$P$8,"")&amp;IF(W59&lt;&gt;"",W59&amp;$P$8,"")&amp;IF(W60&lt;&gt;"",W60&amp;$P$8,"")&amp;IF(W61&lt;&gt;"",W61&amp;$P$8,"")&amp;IF(W62&lt;&gt;"",W62&amp;$P$8,"")&amp;IF(W63&lt;&gt;"",W63&amp;$P$8,"")&amp;IF(W64&lt;&gt;"",W64&amp;$P$8,"")&amp;IF(W65&lt;&gt;"",W65&amp;$P$8,"")&amp;IF(W66&lt;&gt;"",W66&amp;$P$8,"")&amp;IF(W67&lt;&gt;"",W67&amp;$P$8,"")&amp;IF(W68&lt;&gt;"",W68&amp;$P$8,"")&amp;IF(W69&lt;&gt;"",W69&amp;$P$8,"")&amp;IF(W70&lt;&gt;"",W70&amp;$P$8,"")&amp;IF(W71&lt;&gt;"",W71&amp;$P$8,"")&amp;IF(W72&lt;&gt;"",W72&amp;$P$8,"")&amp;IF(W73&lt;&gt;"",W73&amp;$P$8,"")&amp;IF(W74&lt;&gt;"",W74&amp;$P$8,"")&amp;IF(W75&lt;&gt;"",W75&amp;$P$8,"")&amp;IF(W76&lt;&gt;"",W76&amp;$P$8,"")&amp;IF(W77&lt;&gt;"",W77&amp;$P$8,"")&amp;IF(W78&lt;&gt;"",W78&amp;$P$8,"")&amp;IF(W79&lt;&gt;"",W79&amp;$P$8,"")&amp;IF(W80&lt;&gt;"",W80&amp;$P$8,"")&amp;IF(W81&lt;&gt;"",W81&amp;$P$8,"")&amp;IF(W82&lt;&gt;"",W82&amp;$P$8,"")&amp;IF(W83&lt;&gt;"",W83&amp;$P$8,"")&amp;IF(W84&lt;&gt;"",W84&amp;$P$8,"")&amp;IF(W85&lt;&gt;"",W85&amp;$P$8,"")&amp;IF(W86&lt;&gt;"",W86,"")&amp;$R$8</f>
        <v>[{"effectId":101050011,"x":0,"y":0,"layer":1,"delay":250},{"effectId":101050012,"x":0,"y":0,"layer":1,"delay":250},{"effectId":101050013,"x":0,"y":0,"layer":1,"delay":250},{"effectId":101050014,"x":0,"y":0,"layer":1,"delay":250},{"effectId":101050015,"x":0,"y":0,"layer":1,"delay":250},{"effectId":101050016,"x":0,"y":0,"layer":1,"delay":250},{"effectId":101050017,"x":0,"y":0,"layer":1,"delay":250},{"effectId":101050018,"x":0,"y":0,"layer":1,"delay":250},{"effectId":101050019,"x":0,"y":0,"layer":0,"delay":200,"move":{"type":0,"to":[180,-214],"speed":933,"shadowFreq":3,"acceleration":250,"shadowAlpha":300,"shadowDuration":300}},{"effectId":1010500110,"x":0,"y":0,"layer":0,"delay":200,"move":{"type":0,"to":[312,-114],"speed":1108,"shadowFreq":3,"acceleration":250,"shadowAlpha":300,"shadowDuration":300}},{"effectId":1010500111,"x":0,"y":0,"layer":0,"delay":200,"move":{"type":0,"to":[312,114],"speed":1167,"shadowFreq":3,"acceleration":250,"shadowAlpha":300,"shadowDuration":300}},{"effectId":1010500112,"x":0,"y":0,"layer":0,"delay":200,"move":{"type":0,"to":[180,214],"speed":1050,"shadowFreq":3,"acceleration":250,"shadowAlpha":300,"shadowDuration":300}},{"effectId":1010500113,"x":0,"y":0,"layer":0,"delay":200,"move":{"type":0,"to":[-180,214],"speed":1050,"shadowFreq":3,"acceleration":250,"shadowAlpha":300,"shadowDuration":300}},{"effectId":1010500114,"x":0,"y":0,"layer":0,"delay":200,"move":{"type":0,"to":[-312,114],"speed":1167,"shadowFreq":3,"acceleration":250,"shadowAlpha":300,"shadowDuration":300}},{"effectId":1010500115,"x":0,"y":0,"layer":0,"delay":200,"move":{"type":0,"to":[-312,-114],"speed":1108,"shadowFreq":3,"acceleration":250,"shadowAlpha":300,"shadowDuration":300}},{"effectId":1010500116,"x":0,"y":0,"layer":0,"delay":200,"move":{"type":0,"to":[-180,-214],"speed":933,"shadowFreq":3,"acceleration":250,"shadowAlpha":300,"shadowDuration":300}},{"effectId":1010500117,"x":0,"y":0,"layer":0,"delay":1000},{"effectId":1010500118,"x":180,"y":-214,"layer":0,"delay":320},{"effectId":1010500119,"x":312,"y":-114,"layer":0,"delay":320},{"effectId":1010500120,"x":312,"y":114,"layer":0,"delay":320},{"effectId":1010500121,"x":180,"y":214,"layer":0,"delay":320},{"effectId":1010500122,"x":-180,"y":214,"layer":0,"delay":320},{"effectId":1010500123,"x":-312,"y":114,"layer":0,"delay":320},{"effectId":1010500124,"x":-312,"y":-114,"layer":0,"delay":320},{"effectId":1010500125,"x":-180,"y":-214,"layer":0,"delay":320},{"effectId":1010500126,"x":0,"y":0,"layer":0,"delay":0},{"effectId":1010500127,"x":0,"y":0,"layer":0,"delay":0},{"effectId":1010500128,"x":0,"y":0,"layer":0,"delay":0},{"effectId":1010500129,"x":0,"y":0,"layer":0,"delay":0},{"effectId":1010500130,"x":0,"y":0,"layer":0,"delay":0},{"effectId":1010500131,"x":0,"y":0,"layer":0,"delay":0},{"effectId":1010500132,"x":0,"y":0,"layer":0,"delay":0},{"effectId":1010500133,"x":0,"y":0,"layer":0,"delay":0},{"effectId":1010500134,"x":0,"y":0,"layer":0,"delay":1000},{"effectId":1010500135,"x":0,"y":0,"layer":0,"delay":1000},{"effectId":1010500136,"x":0,"y":0,"layer":0,"delay":1000},{"effectId":1010500137,"x":0,"y":0,"layer":0,"delay":1000},{"effectId":1010500138,"x":0,"y":0,"layer":0,"delay":1000},{"effectId":1010500139,"x":0,"y":0,"layer":0,"delay":1000},{"effectId":1010500140,"x":0,"y":0,"layer":0,"delay":1000},{"effectId":1010500141,"x":0,"y":0,"layer":0,"delay":1000},{"effectId":1010500142,"x":180,"y":-214,"layer":0,"delay":800,"move":{"type":0,"to":[0,0],"speed":1000,"shadowFreq":3,"acceleration":250,"shadowAlpha":500,"shadowDuration":300}},{"effectId":1010500143,"x":312,"y":-114,"layer":0,"delay":800,"move":{"type":0,"to":[0,0],"speed":1000,"shadowFreq":3,"acceleration":250,"shadowAlpha":500,"shadowDuration":300}},{"effectId":1010500144,"x":312,"y":114,"layer":0,"delay":800,"move":{"type":0,"to":[0,0],"speed":1000,"shadowFreq":3,"acceleration":250,"shadowAlpha":500,"shadowDuration":300}},{"effectId":1010500145,"x":180,"y":214,"layer":0,"delay":800,"move":{"type":0,"to":[0,0],"speed":1000,"shadowFreq":3,"acceleration":250,"shadowAlpha":500,"shadowDuration":300}},{"effectId":1010500146,"x":-180,"y":214,"layer":0,"delay":800,"move":{"type":0,"to":[0,0],"speed":1000,"shadowFreq":3,"acceleration":250,"shadowAlpha":500,"shadowDuration":300}},{"effectId":1010500147,"x":-312,"y":114,"layer":0,"delay":800,"move":{"type":0,"to":[0,0],"speed":1000,"shadowFreq":3,"acceleration":250,"shadowAlpha":500,"shadowDuration":300}},{"effectId":1010500148,"x":-312,"y":-114,"layer":0,"delay":800,"move":{"type":0,"to":[0,0],"speed":1000,"shadowFreq":3,"acceleration":250,"shadowAlpha":500,"shadowDuration":300}},{"effectId":1010500149,"x":-180,"y":-214,"layer":0,"delay":800,"move":{"type":0,"to":[0,0],"speed":1000,"shadowFreq":3,"acceleration":250,"shadowAlpha":500,"shadowDuration":300}},{"effectId":1010500150,"x":0,"y":0,"layer":0,"delay":1000},{"effectId":1010500151,"x":0,"y":0,"layer":0,"delay":1000},{"effectId":1010500152,"x":0,"y":0,"layer":0,"delay":1000}]</v>
      </c>
    </row>
    <row r="36" spans="2:37" x14ac:dyDescent="0.15">
      <c r="B36" s="11" t="s">
        <v>34</v>
      </c>
      <c r="C36" s="11">
        <v>10153001</v>
      </c>
      <c r="F36" s="39" t="s">
        <v>367</v>
      </c>
      <c r="G36" s="39">
        <f t="shared" si="3"/>
        <v>10105001</v>
      </c>
      <c r="H36" s="39">
        <f>COUNTIF($F$11:F36,F36)</f>
        <v>2</v>
      </c>
      <c r="I36" s="39" t="str">
        <f t="shared" si="4"/>
        <v>101050012</v>
      </c>
      <c r="J36" s="49"/>
      <c r="K36" s="43">
        <v>0</v>
      </c>
      <c r="L36" s="43">
        <v>0</v>
      </c>
      <c r="M36" s="43">
        <v>1</v>
      </c>
      <c r="N36" s="43">
        <f>N35</f>
        <v>250</v>
      </c>
      <c r="O36" s="46"/>
      <c r="P36" s="46"/>
      <c r="Q36" s="46"/>
      <c r="R36" s="46"/>
      <c r="S36" s="46"/>
      <c r="T36" s="46"/>
      <c r="U36" s="46"/>
      <c r="V36" s="46"/>
      <c r="W36" s="39" t="str">
        <f t="shared" ref="W36:W86" si="5">IF(AND(N36&lt;&gt;"",O36&lt;&gt;"",S36&lt;&gt;"",T36&lt;&gt;"",U36&lt;&gt;"",V36&lt;&gt;""),$G$8&amp;$H$8&amp;$I$8&amp;$H$8&amp;$O$8&amp;I36&amp;$P$8&amp;$H$8&amp;$W$8&amp;$H$8&amp;$O$8&amp;K36&amp;$P$8&amp;$H$8&amp;$X$8&amp;$H$8&amp;$O$8&amp;L36&amp;$P$8&amp;$H$8&amp;$Y$8&amp;$H$8&amp;$O$8&amp;M36&amp;$P$8&amp;$H$8&amp;$Z$8&amp;$H$8&amp;$O$8&amp;N36&amp;$P$8&amp;$H$8&amp;$F$33&amp;$H$8&amp;$O$8&amp;$G$8&amp;$H$8&amp;$G$33&amp;$H$8&amp;$O$8&amp;O36&amp;$P$8&amp;$H$8&amp;$H$33&amp;$H$8&amp;$O$8&amp;$F$8&amp;P36&amp;$P$8&amp;Q36&amp;$R$8&amp;$P$8&amp;$H$8&amp;$I$33&amp;$H$8&amp;$O$8&amp;R36&amp;$P$8&amp;$H$8&amp;$S$34&amp;$H$8&amp;$O$8&amp;S36&amp;$P$8&amp;$H$8&amp;$T$34&amp;$H$8&amp;$O$8&amp;T36&amp;$P$8&amp;$H$8&amp;$AD$34&amp;$H$8&amp;$O$8&amp;U36&amp;$P$8&amp;$H$8&amp;$AE$34&amp;$H$8&amp;$O$8&amp;V36&amp;$Q$8&amp;$Q$8,IF(AND(N36&lt;&gt;"",O36&lt;&gt;"",S36&lt;&gt;"",T36&lt;&gt;"",U36&lt;&gt;""),$G$8&amp;$H$8&amp;$I$8&amp;$H$8&amp;$O$8&amp;I36&amp;$P$8&amp;$H$8&amp;$W$8&amp;$H$8&amp;$O$8&amp;K36&amp;$P$8&amp;$H$8&amp;$X$8&amp;$H$8&amp;$O$8&amp;L36&amp;$P$8&amp;$H$8&amp;$Y$8&amp;$H$8&amp;$O$8&amp;M36&amp;$P$8&amp;$H$8&amp;$Z$8&amp;$H$8&amp;$O$8&amp;N36&amp;$P$8&amp;$H$8&amp;$F$33&amp;$H$8&amp;$O$8&amp;$G$8&amp;$H$8&amp;$G$33&amp;$H$8&amp;$O$8&amp;O36&amp;$P$8&amp;$H$8&amp;$H$33&amp;$H$8&amp;$O$8&amp;$F$8&amp;P36&amp;$P$8&amp;Q36&amp;$R$8&amp;$P$8&amp;$H$8&amp;$I$33&amp;$H$8&amp;$O$8&amp;R36&amp;$P$8&amp;$H$8&amp;$S$34&amp;$H$8&amp;$O$8&amp;S36&amp;$P$8&amp;$H$8&amp;$T$34&amp;$H$8&amp;$O$8&amp;T36&amp;$P$8&amp;$H$8&amp;$AD$34&amp;$H$8&amp;$O$8&amp;U36&amp;$Q$8&amp;$Q$8,IF(AND(N36&lt;&gt;"",O36&lt;&gt;"",S36&lt;&gt;"",T36&lt;&gt;""),$G$8&amp;$H$8&amp;$I$8&amp;$H$8&amp;$O$8&amp;I36&amp;$P$8&amp;$H$8&amp;$W$8&amp;$H$8&amp;$O$8&amp;K36&amp;$P$8&amp;$H$8&amp;$X$8&amp;$H$8&amp;$O$8&amp;L36&amp;$P$8&amp;$H$8&amp;$Y$8&amp;$H$8&amp;$O$8&amp;M36&amp;$P$8&amp;$H$8&amp;$Z$8&amp;$H$8&amp;$O$8&amp;N36&amp;$P$8&amp;$H$8&amp;$F$33&amp;$H$8&amp;$O$8&amp;$G$8&amp;$H$8&amp;$G$33&amp;$H$8&amp;$O$8&amp;O36&amp;$P$8&amp;$H$8&amp;$H$33&amp;$H$8&amp;$O$8&amp;$F$8&amp;P36&amp;$P$8&amp;Q36&amp;$R$8&amp;$P$8&amp;$H$8&amp;$I$33&amp;$H$8&amp;$O$8&amp;R36&amp;$P$8&amp;$H$8&amp;$S$34&amp;$H$8&amp;$O$8&amp;S36&amp;$P$8&amp;$H$8&amp;$T$34&amp;$H$8&amp;$O$8&amp;T36&amp;$Q$8&amp;$Q$8,IF(AND(N36&lt;&gt;"",O36&lt;&gt;"",S36&lt;&gt;""),$G$8&amp;$H$8&amp;$I$8&amp;$H$8&amp;$O$8&amp;I36&amp;$P$8&amp;$H$8&amp;$W$8&amp;$H$8&amp;$O$8&amp;K36&amp;$P$8&amp;$H$8&amp;$X$8&amp;$H$8&amp;$O$8&amp;L36&amp;$P$8&amp;$H$8&amp;$Y$8&amp;$H$8&amp;$O$8&amp;M36&amp;$P$8&amp;$H$8&amp;$Z$8&amp;$H$8&amp;$O$8&amp;N36&amp;$P$8&amp;$H$8&amp;$F$33&amp;$H$8&amp;$O$8&amp;$G$8&amp;$H$8&amp;$G$33&amp;$H$8&amp;$O$8&amp;O36&amp;$P$8&amp;$H$8&amp;$H$33&amp;$H$8&amp;$O$8&amp;$F$8&amp;P36&amp;$P$8&amp;Q36&amp;$R$8&amp;$P$8&amp;$H$8&amp;$I$33&amp;$H$8&amp;$O$8&amp;R36&amp;$P$8&amp;$H$8&amp;$S$34&amp;$H$8&amp;$O$8&amp;S36&amp;$Q$8&amp;$Q$8,IF(AND(N36&lt;&gt;"",O36&lt;&gt;""),$G$8&amp;$H$8&amp;$I$8&amp;$H$8&amp;$O$8&amp;I36&amp;$P$8&amp;$H$8&amp;$W$8&amp;$H$8&amp;$O$8&amp;K36&amp;$P$8&amp;$H$8&amp;$X$8&amp;$H$8&amp;$O$8&amp;L36&amp;$P$8&amp;$H$8&amp;$Y$8&amp;$H$8&amp;$O$8&amp;M36&amp;$P$8&amp;$H$8&amp;$Z$8&amp;$H$8&amp;$O$8&amp;N36&amp;$P$8&amp;$H$8&amp;$F$33&amp;$H$8&amp;$O$8&amp;$G$8&amp;$H$8&amp;$G$33&amp;$H$8&amp;$O$8&amp;O36&amp;$P$8&amp;$H$8&amp;$H$33&amp;$H$8&amp;$O$8&amp;$F$8&amp;P36&amp;$P$8&amp;Q36&amp;$R$8&amp;$P$8&amp;$H$8&amp;$I$33&amp;$H$8&amp;$O$8&amp;R36&amp;$Q$8&amp;$Q$8,IF(N36&lt;&gt;"",$G$8&amp;$H$8&amp;$I$8&amp;$H$8&amp;$O$8&amp;I36&amp;$P$8&amp;$H$8&amp;$W$8&amp;$H$8&amp;$O$8&amp;K36&amp;$P$8&amp;$H$8&amp;$X$8&amp;$H$8&amp;$O$8&amp;L36&amp;$P$8&amp;$H$8&amp;$Y$8&amp;$H$8&amp;$O$8&amp;M36&amp;$P$8&amp;$H$8&amp;$Z$8&amp;$H$8&amp;$O$8&amp;N36&amp;$Q$8,""))))))</f>
        <v>{"effectId":101050012,"x":0,"y":0,"layer":1,"delay":250}</v>
      </c>
      <c r="AD36" s="39">
        <f>LEN(AD35)</f>
        <v>4962</v>
      </c>
    </row>
    <row r="37" spans="2:37" x14ac:dyDescent="0.15">
      <c r="B37" s="11" t="s">
        <v>210</v>
      </c>
      <c r="C37" s="11">
        <v>10154001</v>
      </c>
      <c r="F37" s="39" t="s">
        <v>367</v>
      </c>
      <c r="G37" s="39">
        <f t="shared" si="3"/>
        <v>10105001</v>
      </c>
      <c r="H37" s="39">
        <f>COUNTIF($F$11:F37,F37)</f>
        <v>3</v>
      </c>
      <c r="I37" s="39" t="str">
        <f t="shared" si="4"/>
        <v>101050013</v>
      </c>
      <c r="J37" s="49"/>
      <c r="K37" s="43">
        <v>0</v>
      </c>
      <c r="L37" s="43">
        <v>0</v>
      </c>
      <c r="M37" s="43">
        <v>1</v>
      </c>
      <c r="N37" s="43">
        <f t="shared" ref="N37:N42" si="6">N36</f>
        <v>250</v>
      </c>
      <c r="O37" s="46"/>
      <c r="P37" s="46"/>
      <c r="Q37" s="46"/>
      <c r="R37" s="46"/>
      <c r="S37" s="46"/>
      <c r="T37" s="46"/>
      <c r="U37" s="46"/>
      <c r="V37" s="46"/>
      <c r="W37" s="39" t="str">
        <f t="shared" si="5"/>
        <v>{"effectId":101050013,"x":0,"y":0,"layer":1,"delay":250}</v>
      </c>
    </row>
    <row r="38" spans="2:37" x14ac:dyDescent="0.15">
      <c r="B38" s="6" t="s">
        <v>35</v>
      </c>
      <c r="C38" s="6">
        <v>10107061</v>
      </c>
      <c r="F38" s="39" t="s">
        <v>367</v>
      </c>
      <c r="G38" s="39">
        <f t="shared" si="3"/>
        <v>10105001</v>
      </c>
      <c r="H38" s="39">
        <f>COUNTIF($F$11:F38,F38)</f>
        <v>4</v>
      </c>
      <c r="I38" s="39" t="str">
        <f t="shared" si="4"/>
        <v>101050014</v>
      </c>
      <c r="J38" s="49"/>
      <c r="K38" s="43">
        <v>0</v>
      </c>
      <c r="L38" s="43">
        <v>0</v>
      </c>
      <c r="M38" s="43">
        <v>1</v>
      </c>
      <c r="N38" s="43">
        <f t="shared" si="6"/>
        <v>250</v>
      </c>
      <c r="O38" s="46"/>
      <c r="P38" s="46"/>
      <c r="Q38" s="46"/>
      <c r="R38" s="46"/>
      <c r="S38" s="46"/>
      <c r="T38" s="46"/>
      <c r="U38" s="46"/>
      <c r="V38" s="46"/>
      <c r="W38" s="39" t="str">
        <f t="shared" si="5"/>
        <v>{"effectId":101050014,"x":0,"y":0,"layer":1,"delay":250}</v>
      </c>
      <c r="AD38" s="45"/>
      <c r="AE38" s="39" t="s">
        <v>380</v>
      </c>
      <c r="AG38" s="39" t="s">
        <v>383</v>
      </c>
      <c r="AH38" s="39" t="s">
        <v>406</v>
      </c>
    </row>
    <row r="39" spans="2:37" x14ac:dyDescent="0.15">
      <c r="B39" s="6" t="s">
        <v>36</v>
      </c>
      <c r="C39" s="6">
        <v>10107062</v>
      </c>
      <c r="F39" s="39" t="s">
        <v>367</v>
      </c>
      <c r="G39" s="39">
        <f t="shared" si="3"/>
        <v>10105001</v>
      </c>
      <c r="H39" s="39">
        <f>COUNTIF($F$11:F39,F39)</f>
        <v>5</v>
      </c>
      <c r="I39" s="39" t="str">
        <f t="shared" si="4"/>
        <v>101050015</v>
      </c>
      <c r="J39" s="49"/>
      <c r="K39" s="43">
        <v>0</v>
      </c>
      <c r="L39" s="43">
        <v>0</v>
      </c>
      <c r="M39" s="43">
        <v>1</v>
      </c>
      <c r="N39" s="43">
        <f t="shared" si="6"/>
        <v>250</v>
      </c>
      <c r="O39" s="46"/>
      <c r="P39" s="46"/>
      <c r="Q39" s="46"/>
      <c r="R39" s="46"/>
      <c r="S39" s="46"/>
      <c r="T39" s="46"/>
      <c r="U39" s="46"/>
      <c r="V39" s="46"/>
      <c r="W39" s="39" t="str">
        <f t="shared" si="5"/>
        <v>{"effectId":101050015,"x":0,"y":0,"layer":1,"delay":250}</v>
      </c>
      <c r="AD39" s="45"/>
      <c r="AE39" s="39">
        <v>300</v>
      </c>
      <c r="AG39" s="39">
        <v>130</v>
      </c>
      <c r="AH39" s="39">
        <v>73</v>
      </c>
    </row>
    <row r="40" spans="2:37" x14ac:dyDescent="0.15">
      <c r="B40" s="6" t="s">
        <v>37</v>
      </c>
      <c r="C40" s="6">
        <v>20750101</v>
      </c>
      <c r="F40" s="39" t="s">
        <v>367</v>
      </c>
      <c r="G40" s="39">
        <f t="shared" si="3"/>
        <v>10105001</v>
      </c>
      <c r="H40" s="39">
        <f>COUNTIF($F$11:F40,F40)</f>
        <v>6</v>
      </c>
      <c r="I40" s="39" t="str">
        <f t="shared" si="4"/>
        <v>101050016</v>
      </c>
      <c r="J40" s="49"/>
      <c r="K40" s="43">
        <v>0</v>
      </c>
      <c r="L40" s="43">
        <v>0</v>
      </c>
      <c r="M40" s="43">
        <v>1</v>
      </c>
      <c r="N40" s="43">
        <f t="shared" si="6"/>
        <v>250</v>
      </c>
      <c r="O40" s="46"/>
      <c r="P40" s="46"/>
      <c r="Q40" s="46"/>
      <c r="R40" s="46"/>
      <c r="S40" s="46"/>
      <c r="T40" s="46"/>
      <c r="U40" s="46"/>
      <c r="V40" s="46"/>
      <c r="W40" s="39" t="str">
        <f t="shared" si="5"/>
        <v>{"effectId":101050016,"x":0,"y":0,"layer":1,"delay":250}</v>
      </c>
      <c r="AD40" s="45"/>
      <c r="AE40" s="39" t="s">
        <v>377</v>
      </c>
      <c r="AF40" s="39" t="s">
        <v>379</v>
      </c>
    </row>
    <row r="41" spans="2:37" x14ac:dyDescent="0.15">
      <c r="B41" s="13" t="s">
        <v>38</v>
      </c>
      <c r="C41" s="13">
        <v>20750102</v>
      </c>
      <c r="F41" s="39" t="s">
        <v>367</v>
      </c>
      <c r="G41" s="39">
        <f t="shared" si="3"/>
        <v>10105001</v>
      </c>
      <c r="H41" s="39">
        <f>COUNTIF($F$11:F41,F41)</f>
        <v>7</v>
      </c>
      <c r="I41" s="39" t="str">
        <f t="shared" si="4"/>
        <v>101050017</v>
      </c>
      <c r="J41" s="49"/>
      <c r="K41" s="43">
        <v>0</v>
      </c>
      <c r="L41" s="43">
        <v>0</v>
      </c>
      <c r="M41" s="43">
        <v>1</v>
      </c>
      <c r="N41" s="43">
        <f t="shared" si="6"/>
        <v>250</v>
      </c>
      <c r="O41" s="46"/>
      <c r="P41" s="46"/>
      <c r="Q41" s="46"/>
      <c r="R41" s="46"/>
      <c r="S41" s="46"/>
      <c r="T41" s="46"/>
      <c r="U41" s="46"/>
      <c r="V41" s="46"/>
      <c r="W41" s="39" t="str">
        <f t="shared" si="5"/>
        <v>{"effectId":101050017,"x":0,"y":0,"layer":1,"delay":250}</v>
      </c>
      <c r="AD41" s="45"/>
      <c r="AE41" s="39">
        <v>350</v>
      </c>
    </row>
    <row r="42" spans="2:37" x14ac:dyDescent="0.15">
      <c r="B42" s="13" t="s">
        <v>39</v>
      </c>
      <c r="C42" s="13">
        <v>20750103</v>
      </c>
      <c r="F42" s="39" t="s">
        <v>367</v>
      </c>
      <c r="G42" s="39">
        <f t="shared" si="3"/>
        <v>10105001</v>
      </c>
      <c r="H42" s="39">
        <f>COUNTIF($F$11:F42,F42)</f>
        <v>8</v>
      </c>
      <c r="I42" s="39" t="str">
        <f t="shared" si="4"/>
        <v>101050018</v>
      </c>
      <c r="J42" s="49"/>
      <c r="K42" s="43">
        <v>0</v>
      </c>
      <c r="L42" s="43">
        <v>0</v>
      </c>
      <c r="M42" s="43">
        <v>1</v>
      </c>
      <c r="N42" s="43">
        <f t="shared" si="6"/>
        <v>250</v>
      </c>
      <c r="O42" s="46"/>
      <c r="P42" s="46"/>
      <c r="Q42" s="46"/>
      <c r="R42" s="46"/>
      <c r="S42" s="46"/>
      <c r="T42" s="46"/>
      <c r="U42" s="46"/>
      <c r="V42" s="46"/>
      <c r="W42" s="39" t="str">
        <f t="shared" si="5"/>
        <v>{"effectId":101050018,"x":0,"y":0,"layer":1,"delay":250}</v>
      </c>
      <c r="AD42" s="45"/>
      <c r="AE42" s="2" t="s">
        <v>382</v>
      </c>
      <c r="AF42" s="2" t="s">
        <v>378</v>
      </c>
      <c r="AG42" s="2" t="s">
        <v>373</v>
      </c>
      <c r="AH42" s="2" t="s">
        <v>374</v>
      </c>
    </row>
    <row r="43" spans="2:37" x14ac:dyDescent="0.15">
      <c r="B43" s="6" t="s">
        <v>40</v>
      </c>
      <c r="C43" s="6">
        <v>20750104</v>
      </c>
      <c r="F43" s="39" t="s">
        <v>367</v>
      </c>
      <c r="G43" s="39">
        <f t="shared" si="3"/>
        <v>10105001</v>
      </c>
      <c r="H43" s="39">
        <f>COUNTIF($F$11:F43,F43)</f>
        <v>9</v>
      </c>
      <c r="I43" s="39" t="str">
        <f t="shared" si="4"/>
        <v>101050019</v>
      </c>
      <c r="J43" s="49" t="s">
        <v>379</v>
      </c>
      <c r="K43" s="44">
        <v>0</v>
      </c>
      <c r="L43" s="44">
        <v>0</v>
      </c>
      <c r="M43" s="44">
        <v>0</v>
      </c>
      <c r="N43" s="44">
        <v>200</v>
      </c>
      <c r="O43" s="44">
        <v>0</v>
      </c>
      <c r="P43" s="44">
        <f t="shared" ref="P43:P44" si="7">AG43</f>
        <v>180</v>
      </c>
      <c r="Q43" s="44">
        <f t="shared" ref="Q43:Q44" si="8">AH43</f>
        <v>-214</v>
      </c>
      <c r="R43" s="44">
        <f>ROUND(AE43/$AE$39*1000,0)</f>
        <v>933</v>
      </c>
      <c r="S43" s="44">
        <v>3</v>
      </c>
      <c r="T43" s="44">
        <v>250</v>
      </c>
      <c r="U43" s="44">
        <v>300</v>
      </c>
      <c r="V43" s="44">
        <v>300</v>
      </c>
      <c r="W43" s="39" t="str">
        <f t="shared" si="5"/>
        <v>{"effectId":101050019,"x":0,"y":0,"layer":0,"delay":200,"move":{"type":0,"to":[180,-214],"speed":933,"shadowFreq":3,"acceleration":250,"shadowAlpha":300,"shadowDuration":300}}</v>
      </c>
      <c r="AD43" s="48">
        <v>0.8</v>
      </c>
      <c r="AE43" s="2">
        <f>$AE$41*AD43</f>
        <v>280</v>
      </c>
      <c r="AF43" s="2">
        <v>40</v>
      </c>
      <c r="AG43" s="2">
        <f>ROUND(COS((90-AF43)*PI()/180)*AE43,0)</f>
        <v>180</v>
      </c>
      <c r="AH43" s="2">
        <f>-ROUND(SIN((90-AF43)*PI()/180)*AE43,0)</f>
        <v>-214</v>
      </c>
      <c r="AI43" s="39" t="s">
        <v>384</v>
      </c>
      <c r="AJ43" s="39">
        <v>10</v>
      </c>
      <c r="AK43" s="39">
        <f>1000/AJ43</f>
        <v>100</v>
      </c>
    </row>
    <row r="44" spans="2:37" x14ac:dyDescent="0.15">
      <c r="B44" s="14" t="s">
        <v>41</v>
      </c>
      <c r="C44" s="14">
        <v>20750105</v>
      </c>
      <c r="F44" s="39" t="s">
        <v>367</v>
      </c>
      <c r="G44" s="39">
        <f t="shared" si="3"/>
        <v>10105001</v>
      </c>
      <c r="H44" s="39">
        <f>COUNTIF($F$11:F44,F44)</f>
        <v>10</v>
      </c>
      <c r="I44" s="39" t="str">
        <f t="shared" si="4"/>
        <v>1010500110</v>
      </c>
      <c r="J44" s="49"/>
      <c r="K44" s="44">
        <v>0</v>
      </c>
      <c r="L44" s="44">
        <v>0</v>
      </c>
      <c r="M44" s="44">
        <v>0</v>
      </c>
      <c r="N44" s="44">
        <f>N43</f>
        <v>200</v>
      </c>
      <c r="O44" s="44">
        <v>0</v>
      </c>
      <c r="P44" s="44">
        <f t="shared" si="7"/>
        <v>312</v>
      </c>
      <c r="Q44" s="44">
        <f t="shared" si="8"/>
        <v>-114</v>
      </c>
      <c r="R44" s="44">
        <f t="shared" ref="R44:R50" si="9">ROUND(AE44/$AE$39*1000,0)</f>
        <v>1108</v>
      </c>
      <c r="S44" s="44">
        <f>S43</f>
        <v>3</v>
      </c>
      <c r="T44" s="44">
        <f>T43</f>
        <v>250</v>
      </c>
      <c r="U44" s="44">
        <f>U43</f>
        <v>300</v>
      </c>
      <c r="V44" s="44">
        <f>V43</f>
        <v>300</v>
      </c>
      <c r="W44" s="39" t="str">
        <f t="shared" si="5"/>
        <v>{"effectId":1010500110,"x":0,"y":0,"layer":0,"delay":200,"move":{"type":0,"to":[312,-114],"speed":1108,"shadowFreq":3,"acceleration":250,"shadowAlpha":300,"shadowDuration":300}}</v>
      </c>
      <c r="AD44" s="48">
        <v>0.95</v>
      </c>
      <c r="AE44" s="2">
        <f t="shared" ref="AE44:AE50" si="10">$AE$41*AD44</f>
        <v>332.5</v>
      </c>
      <c r="AF44" s="2">
        <v>70</v>
      </c>
      <c r="AG44" s="2">
        <f>ROUND(COS((90-AF44)*PI()/180)*AE44,0)</f>
        <v>312</v>
      </c>
      <c r="AH44" s="2">
        <f>-ROUND(SIN((90-AF44)*PI()/180)*AE44,0)</f>
        <v>-114</v>
      </c>
      <c r="AJ44" s="39">
        <v>7</v>
      </c>
      <c r="AK44" s="39">
        <f>AK43*AJ44</f>
        <v>700</v>
      </c>
    </row>
    <row r="45" spans="2:37" x14ac:dyDescent="0.15">
      <c r="B45" s="7" t="s">
        <v>42</v>
      </c>
      <c r="C45" s="15">
        <v>30101001</v>
      </c>
      <c r="F45" s="39" t="s">
        <v>367</v>
      </c>
      <c r="G45" s="39">
        <f t="shared" si="3"/>
        <v>10105001</v>
      </c>
      <c r="H45" s="39">
        <f>COUNTIF($F$11:F45,F45)</f>
        <v>11</v>
      </c>
      <c r="I45" s="39" t="str">
        <f t="shared" si="4"/>
        <v>1010500111</v>
      </c>
      <c r="J45" s="49"/>
      <c r="K45" s="44">
        <v>0</v>
      </c>
      <c r="L45" s="44">
        <v>0</v>
      </c>
      <c r="M45" s="44">
        <v>0</v>
      </c>
      <c r="N45" s="44">
        <f t="shared" ref="N45:N50" si="11">N44</f>
        <v>200</v>
      </c>
      <c r="O45" s="44">
        <v>0</v>
      </c>
      <c r="P45" s="44">
        <f t="shared" ref="P45:P50" si="12">AG45</f>
        <v>312</v>
      </c>
      <c r="Q45" s="44">
        <f t="shared" ref="Q45:Q50" si="13">AH45</f>
        <v>114</v>
      </c>
      <c r="R45" s="44">
        <f t="shared" si="9"/>
        <v>1167</v>
      </c>
      <c r="S45" s="44">
        <f t="shared" ref="S45:S50" si="14">S44</f>
        <v>3</v>
      </c>
      <c r="T45" s="44">
        <f t="shared" ref="T45:T50" si="15">T44</f>
        <v>250</v>
      </c>
      <c r="U45" s="44">
        <f t="shared" ref="U45:U50" si="16">U44</f>
        <v>300</v>
      </c>
      <c r="V45" s="44">
        <f t="shared" ref="V45:V50" si="17">V44</f>
        <v>300</v>
      </c>
      <c r="W45" s="39" t="str">
        <f t="shared" si="5"/>
        <v>{"effectId":1010500111,"x":0,"y":0,"layer":0,"delay":200,"move":{"type":0,"to":[312,114],"speed":1167,"shadowFreq":3,"acceleration":250,"shadowAlpha":300,"shadowDuration":300}}</v>
      </c>
      <c r="AD45" s="48">
        <v>1</v>
      </c>
      <c r="AE45" s="2">
        <f t="shared" si="10"/>
        <v>350</v>
      </c>
      <c r="AF45" s="2">
        <v>110</v>
      </c>
      <c r="AG45" s="2">
        <f>AG44</f>
        <v>312</v>
      </c>
      <c r="AH45" s="2">
        <f>-AH44</f>
        <v>114</v>
      </c>
      <c r="AI45" s="39" t="s">
        <v>385</v>
      </c>
      <c r="AJ45" s="39">
        <v>10</v>
      </c>
      <c r="AK45" s="39">
        <f>1000/AJ45</f>
        <v>100</v>
      </c>
    </row>
    <row r="46" spans="2:37" x14ac:dyDescent="0.15">
      <c r="B46" s="7" t="s">
        <v>43</v>
      </c>
      <c r="C46" s="15">
        <v>30102001</v>
      </c>
      <c r="F46" s="39" t="s">
        <v>367</v>
      </c>
      <c r="G46" s="39">
        <f t="shared" si="3"/>
        <v>10105001</v>
      </c>
      <c r="H46" s="39">
        <f>COUNTIF($F$11:F46,F46)</f>
        <v>12</v>
      </c>
      <c r="I46" s="39" t="str">
        <f t="shared" si="4"/>
        <v>1010500112</v>
      </c>
      <c r="J46" s="49"/>
      <c r="K46" s="44">
        <v>0</v>
      </c>
      <c r="L46" s="44">
        <v>0</v>
      </c>
      <c r="M46" s="44">
        <v>0</v>
      </c>
      <c r="N46" s="44">
        <f t="shared" si="11"/>
        <v>200</v>
      </c>
      <c r="O46" s="44">
        <v>0</v>
      </c>
      <c r="P46" s="44">
        <f t="shared" si="12"/>
        <v>180</v>
      </c>
      <c r="Q46" s="44">
        <f t="shared" si="13"/>
        <v>214</v>
      </c>
      <c r="R46" s="44">
        <f t="shared" si="9"/>
        <v>1050</v>
      </c>
      <c r="S46" s="44">
        <f t="shared" si="14"/>
        <v>3</v>
      </c>
      <c r="T46" s="44">
        <f t="shared" si="15"/>
        <v>250</v>
      </c>
      <c r="U46" s="44">
        <f t="shared" si="16"/>
        <v>300</v>
      </c>
      <c r="V46" s="44">
        <f t="shared" si="17"/>
        <v>300</v>
      </c>
      <c r="W46" s="39" t="str">
        <f t="shared" si="5"/>
        <v>{"effectId":1010500112,"x":0,"y":0,"layer":0,"delay":200,"move":{"type":0,"to":[180,214],"speed":1050,"shadowFreq":3,"acceleration":250,"shadowAlpha":300,"shadowDuration":300}}</v>
      </c>
      <c r="AD46" s="48">
        <v>0.9</v>
      </c>
      <c r="AE46" s="2">
        <f t="shared" si="10"/>
        <v>315</v>
      </c>
      <c r="AF46" s="2">
        <v>140</v>
      </c>
      <c r="AG46" s="2">
        <f>AG43</f>
        <v>180</v>
      </c>
      <c r="AH46" s="2">
        <f>-AH43</f>
        <v>214</v>
      </c>
      <c r="AJ46" s="39">
        <v>7</v>
      </c>
      <c r="AK46" s="39">
        <f>AK45*AJ46</f>
        <v>700</v>
      </c>
    </row>
    <row r="47" spans="2:37" x14ac:dyDescent="0.15">
      <c r="B47" s="7" t="s">
        <v>44</v>
      </c>
      <c r="C47" s="15">
        <v>30103001</v>
      </c>
      <c r="F47" s="39" t="s">
        <v>367</v>
      </c>
      <c r="G47" s="39">
        <f t="shared" si="3"/>
        <v>10105001</v>
      </c>
      <c r="H47" s="39">
        <f>COUNTIF($F$11:F47,F47)</f>
        <v>13</v>
      </c>
      <c r="I47" s="39" t="str">
        <f t="shared" si="4"/>
        <v>1010500113</v>
      </c>
      <c r="J47" s="49"/>
      <c r="K47" s="44">
        <v>0</v>
      </c>
      <c r="L47" s="44">
        <v>0</v>
      </c>
      <c r="M47" s="44">
        <v>0</v>
      </c>
      <c r="N47" s="44">
        <f t="shared" si="11"/>
        <v>200</v>
      </c>
      <c r="O47" s="44">
        <v>0</v>
      </c>
      <c r="P47" s="44">
        <f t="shared" si="12"/>
        <v>-180</v>
      </c>
      <c r="Q47" s="44">
        <f t="shared" si="13"/>
        <v>214</v>
      </c>
      <c r="R47" s="44">
        <f t="shared" si="9"/>
        <v>1050</v>
      </c>
      <c r="S47" s="44">
        <f t="shared" si="14"/>
        <v>3</v>
      </c>
      <c r="T47" s="44">
        <f t="shared" si="15"/>
        <v>250</v>
      </c>
      <c r="U47" s="44">
        <f t="shared" si="16"/>
        <v>300</v>
      </c>
      <c r="V47" s="44">
        <f t="shared" si="17"/>
        <v>300</v>
      </c>
      <c r="W47" s="39" t="str">
        <f t="shared" si="5"/>
        <v>{"effectId":1010500113,"x":0,"y":0,"layer":0,"delay":200,"move":{"type":0,"to":[-180,214],"speed":1050,"shadowFreq":3,"acceleration":250,"shadowAlpha":300,"shadowDuration":300}}</v>
      </c>
      <c r="AD47" s="48">
        <f>AD46</f>
        <v>0.9</v>
      </c>
      <c r="AE47" s="2">
        <f t="shared" si="10"/>
        <v>315</v>
      </c>
      <c r="AF47" s="2">
        <v>-140</v>
      </c>
      <c r="AG47" s="2">
        <f>-AG46</f>
        <v>-180</v>
      </c>
      <c r="AH47" s="2">
        <f>AH46</f>
        <v>214</v>
      </c>
    </row>
    <row r="48" spans="2:37" x14ac:dyDescent="0.15">
      <c r="B48" s="7" t="s">
        <v>45</v>
      </c>
      <c r="C48" s="15">
        <v>30104001</v>
      </c>
      <c r="F48" s="39" t="s">
        <v>367</v>
      </c>
      <c r="G48" s="39">
        <f t="shared" si="3"/>
        <v>10105001</v>
      </c>
      <c r="H48" s="39">
        <f>COUNTIF($F$11:F48,F48)</f>
        <v>14</v>
      </c>
      <c r="I48" s="39" t="str">
        <f t="shared" si="4"/>
        <v>1010500114</v>
      </c>
      <c r="J48" s="49"/>
      <c r="K48" s="44">
        <v>0</v>
      </c>
      <c r="L48" s="44">
        <v>0</v>
      </c>
      <c r="M48" s="44">
        <v>0</v>
      </c>
      <c r="N48" s="44">
        <f t="shared" si="11"/>
        <v>200</v>
      </c>
      <c r="O48" s="44">
        <v>0</v>
      </c>
      <c r="P48" s="44">
        <f t="shared" si="12"/>
        <v>-312</v>
      </c>
      <c r="Q48" s="44">
        <f t="shared" si="13"/>
        <v>114</v>
      </c>
      <c r="R48" s="44">
        <f t="shared" si="9"/>
        <v>1167</v>
      </c>
      <c r="S48" s="44">
        <f t="shared" si="14"/>
        <v>3</v>
      </c>
      <c r="T48" s="44">
        <f t="shared" si="15"/>
        <v>250</v>
      </c>
      <c r="U48" s="44">
        <f t="shared" si="16"/>
        <v>300</v>
      </c>
      <c r="V48" s="44">
        <f t="shared" si="17"/>
        <v>300</v>
      </c>
      <c r="W48" s="39" t="str">
        <f t="shared" si="5"/>
        <v>{"effectId":1010500114,"x":0,"y":0,"layer":0,"delay":200,"move":{"type":0,"to":[-312,114],"speed":1167,"shadowFreq":3,"acceleration":250,"shadowAlpha":300,"shadowDuration":300}}</v>
      </c>
      <c r="AD48" s="48">
        <f>AD45</f>
        <v>1</v>
      </c>
      <c r="AE48" s="2">
        <f t="shared" si="10"/>
        <v>350</v>
      </c>
      <c r="AF48" s="2">
        <v>-110</v>
      </c>
      <c r="AG48" s="2">
        <f>-AG45</f>
        <v>-312</v>
      </c>
      <c r="AH48" s="2">
        <f>AH45</f>
        <v>114</v>
      </c>
    </row>
    <row r="49" spans="2:35" x14ac:dyDescent="0.15">
      <c r="B49" s="7" t="s">
        <v>46</v>
      </c>
      <c r="C49" s="15">
        <v>30105001</v>
      </c>
      <c r="F49" s="39" t="s">
        <v>367</v>
      </c>
      <c r="G49" s="39">
        <f t="shared" si="3"/>
        <v>10105001</v>
      </c>
      <c r="H49" s="39">
        <f>COUNTIF($F$11:F49,F49)</f>
        <v>15</v>
      </c>
      <c r="I49" s="39" t="str">
        <f t="shared" si="4"/>
        <v>1010500115</v>
      </c>
      <c r="J49" s="49"/>
      <c r="K49" s="44">
        <v>0</v>
      </c>
      <c r="L49" s="44">
        <v>0</v>
      </c>
      <c r="M49" s="44">
        <v>0</v>
      </c>
      <c r="N49" s="44">
        <f t="shared" si="11"/>
        <v>200</v>
      </c>
      <c r="O49" s="44">
        <v>0</v>
      </c>
      <c r="P49" s="44">
        <f t="shared" si="12"/>
        <v>-312</v>
      </c>
      <c r="Q49" s="44">
        <f t="shared" si="13"/>
        <v>-114</v>
      </c>
      <c r="R49" s="44">
        <f t="shared" si="9"/>
        <v>1108</v>
      </c>
      <c r="S49" s="44">
        <f t="shared" si="14"/>
        <v>3</v>
      </c>
      <c r="T49" s="44">
        <f t="shared" si="15"/>
        <v>250</v>
      </c>
      <c r="U49" s="44">
        <f t="shared" si="16"/>
        <v>300</v>
      </c>
      <c r="V49" s="44">
        <f t="shared" si="17"/>
        <v>300</v>
      </c>
      <c r="W49" s="39" t="str">
        <f t="shared" si="5"/>
        <v>{"effectId":1010500115,"x":0,"y":0,"layer":0,"delay":200,"move":{"type":0,"to":[-312,-114],"speed":1108,"shadowFreq":3,"acceleration":250,"shadowAlpha":300,"shadowDuration":300}}</v>
      </c>
      <c r="AD49" s="48">
        <f>AD44</f>
        <v>0.95</v>
      </c>
      <c r="AE49" s="2">
        <f t="shared" si="10"/>
        <v>332.5</v>
      </c>
      <c r="AF49" s="2">
        <v>-70</v>
      </c>
      <c r="AG49" s="2">
        <f>-AG44</f>
        <v>-312</v>
      </c>
      <c r="AH49" s="2">
        <f>AH44</f>
        <v>-114</v>
      </c>
    </row>
    <row r="50" spans="2:35" x14ac:dyDescent="0.15">
      <c r="B50" s="8" t="s">
        <v>47</v>
      </c>
      <c r="C50" s="16">
        <v>30201001</v>
      </c>
      <c r="F50" s="39" t="s">
        <v>367</v>
      </c>
      <c r="G50" s="39">
        <f t="shared" si="3"/>
        <v>10105001</v>
      </c>
      <c r="H50" s="39">
        <f>COUNTIF($F$11:F50,F50)</f>
        <v>16</v>
      </c>
      <c r="I50" s="39" t="str">
        <f t="shared" si="4"/>
        <v>1010500116</v>
      </c>
      <c r="J50" s="49"/>
      <c r="K50" s="44">
        <v>0</v>
      </c>
      <c r="L50" s="44">
        <v>0</v>
      </c>
      <c r="M50" s="44">
        <v>0</v>
      </c>
      <c r="N50" s="44">
        <f t="shared" si="11"/>
        <v>200</v>
      </c>
      <c r="O50" s="44">
        <v>0</v>
      </c>
      <c r="P50" s="44">
        <f t="shared" si="12"/>
        <v>-180</v>
      </c>
      <c r="Q50" s="44">
        <f t="shared" si="13"/>
        <v>-214</v>
      </c>
      <c r="R50" s="44">
        <f t="shared" si="9"/>
        <v>933</v>
      </c>
      <c r="S50" s="44">
        <f t="shared" si="14"/>
        <v>3</v>
      </c>
      <c r="T50" s="44">
        <f t="shared" si="15"/>
        <v>250</v>
      </c>
      <c r="U50" s="44">
        <f t="shared" si="16"/>
        <v>300</v>
      </c>
      <c r="V50" s="44">
        <f t="shared" si="17"/>
        <v>300</v>
      </c>
      <c r="W50" s="39" t="str">
        <f t="shared" si="5"/>
        <v>{"effectId":1010500116,"x":0,"y":0,"layer":0,"delay":200,"move":{"type":0,"to":[-180,-214],"speed":933,"shadowFreq":3,"acceleration":250,"shadowAlpha":300,"shadowDuration":300}}</v>
      </c>
      <c r="AD50" s="48">
        <f>AD43</f>
        <v>0.8</v>
      </c>
      <c r="AE50" s="2">
        <f t="shared" si="10"/>
        <v>280</v>
      </c>
      <c r="AF50" s="2">
        <v>-40</v>
      </c>
      <c r="AG50" s="2">
        <f>-AG43</f>
        <v>-180</v>
      </c>
      <c r="AH50" s="2">
        <f>AH43</f>
        <v>-214</v>
      </c>
    </row>
    <row r="51" spans="2:35" x14ac:dyDescent="0.15">
      <c r="B51" s="18" t="s">
        <v>48</v>
      </c>
      <c r="C51" s="17">
        <v>30202001</v>
      </c>
      <c r="F51" s="39" t="s">
        <v>367</v>
      </c>
      <c r="G51" s="39">
        <f t="shared" si="3"/>
        <v>10105001</v>
      </c>
      <c r="H51" s="39">
        <f>COUNTIF($F$11:F51,F51)</f>
        <v>17</v>
      </c>
      <c r="I51" s="39" t="str">
        <f t="shared" si="4"/>
        <v>1010500117</v>
      </c>
      <c r="J51" s="49" t="s">
        <v>389</v>
      </c>
      <c r="K51" s="43">
        <v>0</v>
      </c>
      <c r="L51" s="43">
        <v>0</v>
      </c>
      <c r="M51" s="43">
        <v>0</v>
      </c>
      <c r="N51" s="43">
        <v>1000</v>
      </c>
      <c r="O51" s="46"/>
      <c r="P51" s="46"/>
      <c r="Q51" s="46"/>
      <c r="R51" s="46"/>
      <c r="S51" s="46"/>
      <c r="T51" s="46"/>
      <c r="U51" s="46"/>
      <c r="V51" s="46"/>
      <c r="W51" s="39" t="str">
        <f t="shared" si="5"/>
        <v>{"effectId":1010500117,"x":0,"y":0,"layer":0,"delay":1000}</v>
      </c>
      <c r="AD51" s="45"/>
    </row>
    <row r="52" spans="2:35" x14ac:dyDescent="0.15">
      <c r="B52" s="20" t="s">
        <v>211</v>
      </c>
      <c r="C52" s="19">
        <v>30203021</v>
      </c>
      <c r="F52" s="39" t="s">
        <v>367</v>
      </c>
      <c r="G52" s="39">
        <f t="shared" si="3"/>
        <v>10105001</v>
      </c>
      <c r="H52" s="39">
        <f>COUNTIF($F$11:F52,F52)</f>
        <v>18</v>
      </c>
      <c r="I52" s="39" t="str">
        <f t="shared" ref="I52:I59" si="18">G52&amp;H52</f>
        <v>1010500118</v>
      </c>
      <c r="J52" s="49" t="s">
        <v>390</v>
      </c>
      <c r="K52" s="44">
        <f>P43</f>
        <v>180</v>
      </c>
      <c r="L52" s="44">
        <f>Q43</f>
        <v>-214</v>
      </c>
      <c r="M52" s="44">
        <v>0</v>
      </c>
      <c r="N52" s="44">
        <v>320</v>
      </c>
      <c r="O52" s="44"/>
      <c r="P52" s="50"/>
      <c r="Q52" s="50"/>
      <c r="R52" s="50"/>
      <c r="S52" s="50"/>
      <c r="T52" s="50"/>
      <c r="U52" s="50"/>
      <c r="V52" s="50"/>
      <c r="W52" s="39" t="str">
        <f t="shared" si="5"/>
        <v>{"effectId":1010500118,"x":180,"y":-214,"layer":0,"delay":320}</v>
      </c>
    </row>
    <row r="53" spans="2:35" x14ac:dyDescent="0.15">
      <c r="B53" s="20" t="s">
        <v>212</v>
      </c>
      <c r="C53" s="19">
        <v>30201031</v>
      </c>
      <c r="F53" s="39" t="s">
        <v>367</v>
      </c>
      <c r="G53" s="39">
        <f t="shared" si="3"/>
        <v>10105001</v>
      </c>
      <c r="H53" s="39">
        <f>COUNTIF($F$11:F53,F53)</f>
        <v>19</v>
      </c>
      <c r="I53" s="39" t="str">
        <f t="shared" si="18"/>
        <v>1010500119</v>
      </c>
      <c r="J53" s="49"/>
      <c r="K53" s="44">
        <f t="shared" ref="K53:L53" si="19">P44</f>
        <v>312</v>
      </c>
      <c r="L53" s="44">
        <f t="shared" si="19"/>
        <v>-114</v>
      </c>
      <c r="M53" s="44">
        <v>0</v>
      </c>
      <c r="N53" s="44">
        <f>N52</f>
        <v>320</v>
      </c>
      <c r="O53" s="44"/>
      <c r="P53" s="50"/>
      <c r="Q53" s="50"/>
      <c r="R53" s="50"/>
      <c r="S53" s="50"/>
      <c r="T53" s="50"/>
      <c r="U53" s="50"/>
      <c r="V53" s="50"/>
      <c r="W53" s="39" t="str">
        <f t="shared" si="5"/>
        <v>{"effectId":1010500119,"x":312,"y":-114,"layer":0,"delay":320}</v>
      </c>
      <c r="AF53" s="39" t="s">
        <v>407</v>
      </c>
    </row>
    <row r="54" spans="2:35" x14ac:dyDescent="0.15">
      <c r="B54" s="20" t="s">
        <v>213</v>
      </c>
      <c r="C54" s="19">
        <v>30202031</v>
      </c>
      <c r="F54" s="39" t="s">
        <v>367</v>
      </c>
      <c r="G54" s="39">
        <f t="shared" si="3"/>
        <v>10105001</v>
      </c>
      <c r="H54" s="39">
        <f>COUNTIF($F$11:F54,F54)</f>
        <v>20</v>
      </c>
      <c r="I54" s="39" t="str">
        <f t="shared" si="18"/>
        <v>1010500120</v>
      </c>
      <c r="J54" s="49"/>
      <c r="K54" s="44">
        <f t="shared" ref="K54:L54" si="20">P45</f>
        <v>312</v>
      </c>
      <c r="L54" s="44">
        <f t="shared" si="20"/>
        <v>114</v>
      </c>
      <c r="M54" s="44">
        <v>0</v>
      </c>
      <c r="N54" s="44">
        <f t="shared" ref="N54:N59" si="21">N53</f>
        <v>320</v>
      </c>
      <c r="O54" s="44"/>
      <c r="P54" s="50"/>
      <c r="Q54" s="50"/>
      <c r="R54" s="50"/>
      <c r="S54" s="50"/>
      <c r="T54" s="50"/>
      <c r="U54" s="50"/>
      <c r="V54" s="50"/>
      <c r="W54" s="39" t="str">
        <f t="shared" si="5"/>
        <v>{"effectId":1010500120,"x":312,"y":114,"layer":0,"delay":320}</v>
      </c>
      <c r="AF54" s="39" t="s">
        <v>408</v>
      </c>
    </row>
    <row r="55" spans="2:35" x14ac:dyDescent="0.15">
      <c r="B55" s="20" t="s">
        <v>214</v>
      </c>
      <c r="C55" s="19">
        <v>30203031</v>
      </c>
      <c r="F55" s="39" t="s">
        <v>367</v>
      </c>
      <c r="G55" s="39">
        <f t="shared" si="3"/>
        <v>10105001</v>
      </c>
      <c r="H55" s="39">
        <f>COUNTIF($F$11:F55,F55)</f>
        <v>21</v>
      </c>
      <c r="I55" s="39" t="str">
        <f t="shared" si="18"/>
        <v>1010500121</v>
      </c>
      <c r="J55" s="49"/>
      <c r="K55" s="44">
        <f t="shared" ref="K55:L55" si="22">P46</f>
        <v>180</v>
      </c>
      <c r="L55" s="44">
        <f t="shared" si="22"/>
        <v>214</v>
      </c>
      <c r="M55" s="44">
        <v>0</v>
      </c>
      <c r="N55" s="44">
        <f t="shared" si="21"/>
        <v>320</v>
      </c>
      <c r="O55" s="44"/>
      <c r="P55" s="50"/>
      <c r="Q55" s="50"/>
      <c r="R55" s="50"/>
      <c r="S55" s="50"/>
      <c r="T55" s="50"/>
      <c r="U55" s="50"/>
      <c r="V55" s="50"/>
      <c r="W55" s="39" t="str">
        <f t="shared" si="5"/>
        <v>{"effectId":1010500121,"x":180,"y":214,"layer":0,"delay":320}</v>
      </c>
      <c r="AD55" s="39" t="s">
        <v>416</v>
      </c>
      <c r="AE55" s="39">
        <v>60</v>
      </c>
      <c r="AF55" s="39" t="s">
        <v>415</v>
      </c>
      <c r="AH55" s="39" t="s">
        <v>428</v>
      </c>
      <c r="AI55" s="39">
        <v>7</v>
      </c>
    </row>
    <row r="56" spans="2:35" x14ac:dyDescent="0.15">
      <c r="B56" s="20" t="s">
        <v>215</v>
      </c>
      <c r="C56" s="19">
        <v>30201041</v>
      </c>
      <c r="F56" s="39" t="s">
        <v>367</v>
      </c>
      <c r="G56" s="39">
        <f t="shared" si="3"/>
        <v>10105001</v>
      </c>
      <c r="H56" s="39">
        <f>COUNTIF($F$11:F56,F56)</f>
        <v>22</v>
      </c>
      <c r="I56" s="39" t="str">
        <f t="shared" si="18"/>
        <v>1010500122</v>
      </c>
      <c r="J56" s="49"/>
      <c r="K56" s="44">
        <f t="shared" ref="K56:L56" si="23">P47</f>
        <v>-180</v>
      </c>
      <c r="L56" s="44">
        <f t="shared" si="23"/>
        <v>214</v>
      </c>
      <c r="M56" s="44">
        <v>0</v>
      </c>
      <c r="N56" s="44">
        <f t="shared" si="21"/>
        <v>320</v>
      </c>
      <c r="O56" s="44"/>
      <c r="P56" s="50"/>
      <c r="Q56" s="50"/>
      <c r="R56" s="50"/>
      <c r="S56" s="50"/>
      <c r="T56" s="50"/>
      <c r="U56" s="50"/>
      <c r="V56" s="50"/>
      <c r="W56" s="39" t="str">
        <f t="shared" si="5"/>
        <v>{"effectId":1010500122,"x":-180,"y":214,"layer":0,"delay":320}</v>
      </c>
      <c r="AD56" s="39" t="s">
        <v>409</v>
      </c>
      <c r="AE56" s="39">
        <v>7</v>
      </c>
      <c r="AF56" s="39">
        <f>ROUND(1000/$AE$55*AE56,0)</f>
        <v>117</v>
      </c>
      <c r="AH56" s="39" t="s">
        <v>429</v>
      </c>
      <c r="AI56" s="39">
        <f>ROUND(1000/AF56*$AI$55,0)</f>
        <v>60</v>
      </c>
    </row>
    <row r="57" spans="2:35" x14ac:dyDescent="0.15">
      <c r="B57" s="20" t="s">
        <v>216</v>
      </c>
      <c r="C57" s="19">
        <v>30202041</v>
      </c>
      <c r="F57" s="39" t="s">
        <v>367</v>
      </c>
      <c r="G57" s="39">
        <f t="shared" si="3"/>
        <v>10105001</v>
      </c>
      <c r="H57" s="39">
        <f>COUNTIF($F$11:F57,F57)</f>
        <v>23</v>
      </c>
      <c r="I57" s="39" t="str">
        <f t="shared" si="18"/>
        <v>1010500123</v>
      </c>
      <c r="J57" s="49"/>
      <c r="K57" s="44">
        <f t="shared" ref="K57:L57" si="24">P48</f>
        <v>-312</v>
      </c>
      <c r="L57" s="44">
        <f t="shared" si="24"/>
        <v>114</v>
      </c>
      <c r="M57" s="44">
        <v>0</v>
      </c>
      <c r="N57" s="44">
        <f t="shared" si="21"/>
        <v>320</v>
      </c>
      <c r="O57" s="44"/>
      <c r="P57" s="50"/>
      <c r="Q57" s="50"/>
      <c r="R57" s="50"/>
      <c r="S57" s="50"/>
      <c r="T57" s="50"/>
      <c r="U57" s="50"/>
      <c r="V57" s="50"/>
      <c r="W57" s="39" t="str">
        <f t="shared" si="5"/>
        <v>{"effectId":1010500123,"x":-312,"y":114,"layer":0,"delay":320}</v>
      </c>
      <c r="AD57" s="39" t="s">
        <v>411</v>
      </c>
      <c r="AE57" s="39">
        <v>8</v>
      </c>
      <c r="AF57" s="39">
        <f t="shared" ref="AF57:AF60" si="25">ROUND(1000/$AE$55*AE57,0)</f>
        <v>133</v>
      </c>
    </row>
    <row r="58" spans="2:35" x14ac:dyDescent="0.15">
      <c r="B58" s="20" t="s">
        <v>217</v>
      </c>
      <c r="C58" s="19">
        <v>30203041</v>
      </c>
      <c r="F58" s="39" t="s">
        <v>367</v>
      </c>
      <c r="G58" s="39">
        <f t="shared" si="3"/>
        <v>10105001</v>
      </c>
      <c r="H58" s="39">
        <f>COUNTIF($F$11:F58,F58)</f>
        <v>24</v>
      </c>
      <c r="I58" s="39" t="str">
        <f t="shared" si="18"/>
        <v>1010500124</v>
      </c>
      <c r="J58" s="49"/>
      <c r="K58" s="44">
        <f t="shared" ref="K58:L58" si="26">P49</f>
        <v>-312</v>
      </c>
      <c r="L58" s="44">
        <f t="shared" si="26"/>
        <v>-114</v>
      </c>
      <c r="M58" s="44">
        <v>0</v>
      </c>
      <c r="N58" s="44">
        <f t="shared" si="21"/>
        <v>320</v>
      </c>
      <c r="O58" s="44"/>
      <c r="P58" s="50"/>
      <c r="Q58" s="50"/>
      <c r="R58" s="50"/>
      <c r="S58" s="50"/>
      <c r="T58" s="50"/>
      <c r="U58" s="50"/>
      <c r="V58" s="50"/>
      <c r="W58" s="39" t="str">
        <f t="shared" si="5"/>
        <v>{"effectId":1010500124,"x":-312,"y":-114,"layer":0,"delay":320}</v>
      </c>
      <c r="AD58" s="39" t="s">
        <v>410</v>
      </c>
      <c r="AE58" s="39">
        <v>40</v>
      </c>
      <c r="AF58" s="39">
        <f t="shared" si="25"/>
        <v>667</v>
      </c>
    </row>
    <row r="59" spans="2:35" x14ac:dyDescent="0.15">
      <c r="B59" s="20" t="s">
        <v>218</v>
      </c>
      <c r="C59" s="19">
        <v>30201051</v>
      </c>
      <c r="F59" s="39" t="s">
        <v>367</v>
      </c>
      <c r="G59" s="39">
        <f t="shared" si="3"/>
        <v>10105001</v>
      </c>
      <c r="H59" s="39">
        <f>COUNTIF($F$11:F59,F59)</f>
        <v>25</v>
      </c>
      <c r="I59" s="39" t="str">
        <f t="shared" si="18"/>
        <v>1010500125</v>
      </c>
      <c r="J59" s="49"/>
      <c r="K59" s="44">
        <f t="shared" ref="K59:L59" si="27">P50</f>
        <v>-180</v>
      </c>
      <c r="L59" s="44">
        <f t="shared" si="27"/>
        <v>-214</v>
      </c>
      <c r="M59" s="44">
        <v>0</v>
      </c>
      <c r="N59" s="44">
        <f t="shared" si="21"/>
        <v>320</v>
      </c>
      <c r="O59" s="44"/>
      <c r="P59" s="50"/>
      <c r="Q59" s="50"/>
      <c r="R59" s="50"/>
      <c r="S59" s="50"/>
      <c r="T59" s="50"/>
      <c r="U59" s="50"/>
      <c r="V59" s="50"/>
      <c r="W59" s="39" t="str">
        <f t="shared" si="5"/>
        <v>{"effectId":1010500125,"x":-180,"y":-214,"layer":0,"delay":320}</v>
      </c>
      <c r="AD59" s="39" t="s">
        <v>412</v>
      </c>
      <c r="AE59" s="39">
        <v>6</v>
      </c>
      <c r="AF59" s="39">
        <f t="shared" si="25"/>
        <v>100</v>
      </c>
    </row>
    <row r="60" spans="2:35" x14ac:dyDescent="0.15">
      <c r="B60" s="20" t="s">
        <v>219</v>
      </c>
      <c r="C60" s="19">
        <v>30202051</v>
      </c>
      <c r="F60" s="39" t="s">
        <v>367</v>
      </c>
      <c r="G60" s="39">
        <f t="shared" si="3"/>
        <v>10105001</v>
      </c>
      <c r="H60" s="39">
        <f>COUNTIF($F$11:F60,F60)</f>
        <v>26</v>
      </c>
      <c r="I60" s="39" t="str">
        <f t="shared" ref="I60:I83" si="28">G60&amp;H60</f>
        <v>1010500126</v>
      </c>
      <c r="J60" s="49" t="s">
        <v>391</v>
      </c>
      <c r="K60" s="47">
        <v>0</v>
      </c>
      <c r="L60" s="47">
        <v>0</v>
      </c>
      <c r="M60" s="47">
        <v>0</v>
      </c>
      <c r="N60" s="47">
        <v>0</v>
      </c>
      <c r="O60" s="47"/>
      <c r="P60" s="47"/>
      <c r="Q60" s="47"/>
      <c r="R60" s="47"/>
      <c r="S60" s="47"/>
      <c r="T60" s="47"/>
      <c r="U60" s="47"/>
      <c r="V60" s="47"/>
      <c r="W60" s="39" t="str">
        <f t="shared" si="5"/>
        <v>{"effectId":1010500126,"x":0,"y":0,"layer":0,"delay":0}</v>
      </c>
      <c r="AD60" s="39" t="s">
        <v>413</v>
      </c>
      <c r="AE60" s="39">
        <v>9</v>
      </c>
      <c r="AF60" s="39">
        <f t="shared" si="25"/>
        <v>150</v>
      </c>
      <c r="AI60" s="39">
        <f>ROUND(1000/AF60*$AI$55,0)</f>
        <v>47</v>
      </c>
    </row>
    <row r="61" spans="2:35" x14ac:dyDescent="0.15">
      <c r="B61" s="20"/>
      <c r="C61" s="19"/>
      <c r="F61" s="39" t="s">
        <v>367</v>
      </c>
      <c r="G61" s="39">
        <f t="shared" si="3"/>
        <v>10105001</v>
      </c>
      <c r="H61" s="39">
        <f>COUNTIF($F$11:F61,F61)</f>
        <v>27</v>
      </c>
      <c r="I61" s="39" t="str">
        <f t="shared" ref="I61:I75" si="29">G61&amp;H61</f>
        <v>1010500127</v>
      </c>
      <c r="J61" s="49"/>
      <c r="K61" s="47">
        <v>0</v>
      </c>
      <c r="L61" s="47">
        <v>0</v>
      </c>
      <c r="M61" s="47">
        <v>0</v>
      </c>
      <c r="N61" s="47">
        <v>0</v>
      </c>
      <c r="O61" s="47"/>
      <c r="P61" s="47"/>
      <c r="Q61" s="47"/>
      <c r="R61" s="47"/>
      <c r="S61" s="47"/>
      <c r="T61" s="47"/>
      <c r="U61" s="47"/>
      <c r="V61" s="47"/>
      <c r="W61" s="39" t="str">
        <f t="shared" si="5"/>
        <v>{"effectId":1010500127,"x":0,"y":0,"layer":0,"delay":0}</v>
      </c>
      <c r="AD61" s="39" t="s">
        <v>414</v>
      </c>
      <c r="AE61" s="39">
        <v>14</v>
      </c>
      <c r="AF61" s="39">
        <f>ROUND(1000/$AE$55*AE61,0)</f>
        <v>233</v>
      </c>
    </row>
    <row r="62" spans="2:35" x14ac:dyDescent="0.15">
      <c r="B62" s="20"/>
      <c r="C62" s="19"/>
      <c r="F62" s="39" t="s">
        <v>367</v>
      </c>
      <c r="G62" s="39">
        <f t="shared" si="3"/>
        <v>10105001</v>
      </c>
      <c r="H62" s="39">
        <f>COUNTIF($F$11:F62,F62)</f>
        <v>28</v>
      </c>
      <c r="I62" s="39" t="str">
        <f t="shared" si="29"/>
        <v>1010500128</v>
      </c>
      <c r="J62" s="49"/>
      <c r="K62" s="47">
        <v>0</v>
      </c>
      <c r="L62" s="47">
        <v>0</v>
      </c>
      <c r="M62" s="47">
        <v>0</v>
      </c>
      <c r="N62" s="47">
        <v>0</v>
      </c>
      <c r="O62" s="47"/>
      <c r="P62" s="47"/>
      <c r="Q62" s="47"/>
      <c r="R62" s="47"/>
      <c r="S62" s="47"/>
      <c r="T62" s="47"/>
      <c r="U62" s="47"/>
      <c r="V62" s="47"/>
      <c r="W62" s="39" t="str">
        <f t="shared" si="5"/>
        <v>{"effectId":1010500128,"x":0,"y":0,"layer":0,"delay":0}</v>
      </c>
      <c r="AD62" s="39" t="s">
        <v>427</v>
      </c>
    </row>
    <row r="63" spans="2:35" x14ac:dyDescent="0.15">
      <c r="B63" s="20"/>
      <c r="C63" s="19"/>
      <c r="F63" s="39" t="s">
        <v>367</v>
      </c>
      <c r="G63" s="39">
        <f t="shared" si="3"/>
        <v>10105001</v>
      </c>
      <c r="H63" s="39">
        <f>COUNTIF($F$11:F63,F63)</f>
        <v>29</v>
      </c>
      <c r="I63" s="39" t="str">
        <f t="shared" si="29"/>
        <v>1010500129</v>
      </c>
      <c r="J63" s="49"/>
      <c r="K63" s="47">
        <v>0</v>
      </c>
      <c r="L63" s="47">
        <v>0</v>
      </c>
      <c r="M63" s="47">
        <v>0</v>
      </c>
      <c r="N63" s="47">
        <v>0</v>
      </c>
      <c r="O63" s="47"/>
      <c r="P63" s="47"/>
      <c r="Q63" s="47"/>
      <c r="R63" s="47"/>
      <c r="S63" s="47"/>
      <c r="T63" s="47"/>
      <c r="U63" s="47"/>
      <c r="V63" s="47"/>
      <c r="W63" s="39" t="str">
        <f t="shared" si="5"/>
        <v>{"effectId":1010500129,"x":0,"y":0,"layer":0,"delay":0}</v>
      </c>
    </row>
    <row r="64" spans="2:35" x14ac:dyDescent="0.15">
      <c r="B64" s="20"/>
      <c r="C64" s="19"/>
      <c r="F64" s="39" t="s">
        <v>367</v>
      </c>
      <c r="G64" s="39">
        <f t="shared" ref="G64:G67" si="30">VLOOKUP(F64,$B:$C,2,FALSE)</f>
        <v>10105001</v>
      </c>
      <c r="H64" s="39">
        <f>COUNTIF($F$11:F64,F64)</f>
        <v>30</v>
      </c>
      <c r="I64" s="39" t="str">
        <f t="shared" si="29"/>
        <v>1010500130</v>
      </c>
      <c r="J64" s="49"/>
      <c r="K64" s="47">
        <v>0</v>
      </c>
      <c r="L64" s="47">
        <v>0</v>
      </c>
      <c r="M64" s="47">
        <v>0</v>
      </c>
      <c r="N64" s="47">
        <v>0</v>
      </c>
      <c r="O64" s="47"/>
      <c r="P64" s="47"/>
      <c r="Q64" s="47"/>
      <c r="R64" s="47"/>
      <c r="S64" s="47"/>
      <c r="T64" s="47"/>
      <c r="U64" s="47"/>
      <c r="V64" s="47"/>
      <c r="W64" s="39" t="str">
        <f t="shared" si="5"/>
        <v>{"effectId":1010500130,"x":0,"y":0,"layer":0,"delay":0}</v>
      </c>
    </row>
    <row r="65" spans="2:30" x14ac:dyDescent="0.15">
      <c r="B65" s="20"/>
      <c r="C65" s="19"/>
      <c r="F65" s="39" t="s">
        <v>367</v>
      </c>
      <c r="G65" s="39">
        <f t="shared" si="30"/>
        <v>10105001</v>
      </c>
      <c r="H65" s="39">
        <f>COUNTIF($F$11:F65,F65)</f>
        <v>31</v>
      </c>
      <c r="I65" s="39" t="str">
        <f t="shared" si="29"/>
        <v>1010500131</v>
      </c>
      <c r="J65" s="49"/>
      <c r="K65" s="47">
        <v>0</v>
      </c>
      <c r="L65" s="47">
        <v>0</v>
      </c>
      <c r="M65" s="47">
        <v>0</v>
      </c>
      <c r="N65" s="47">
        <v>0</v>
      </c>
      <c r="O65" s="47"/>
      <c r="P65" s="47"/>
      <c r="Q65" s="47"/>
      <c r="R65" s="47"/>
      <c r="S65" s="47"/>
      <c r="T65" s="47"/>
      <c r="U65" s="47"/>
      <c r="V65" s="47"/>
      <c r="W65" s="39" t="str">
        <f t="shared" si="5"/>
        <v>{"effectId":1010500131,"x":0,"y":0,"layer":0,"delay":0}</v>
      </c>
    </row>
    <row r="66" spans="2:30" x14ac:dyDescent="0.15">
      <c r="B66" s="20"/>
      <c r="C66" s="19"/>
      <c r="F66" s="39" t="s">
        <v>367</v>
      </c>
      <c r="G66" s="39">
        <f t="shared" si="30"/>
        <v>10105001</v>
      </c>
      <c r="H66" s="39">
        <f>COUNTIF($F$11:F66,F66)</f>
        <v>32</v>
      </c>
      <c r="I66" s="39" t="str">
        <f t="shared" si="29"/>
        <v>1010500132</v>
      </c>
      <c r="J66" s="49"/>
      <c r="K66" s="47">
        <v>0</v>
      </c>
      <c r="L66" s="47">
        <v>0</v>
      </c>
      <c r="M66" s="47">
        <v>0</v>
      </c>
      <c r="N66" s="47">
        <v>0</v>
      </c>
      <c r="O66" s="47"/>
      <c r="P66" s="47"/>
      <c r="Q66" s="47"/>
      <c r="R66" s="47"/>
      <c r="S66" s="47"/>
      <c r="T66" s="47"/>
      <c r="U66" s="47"/>
      <c r="V66" s="47"/>
      <c r="W66" s="39" t="str">
        <f t="shared" si="5"/>
        <v>{"effectId":1010500132,"x":0,"y":0,"layer":0,"delay":0}</v>
      </c>
    </row>
    <row r="67" spans="2:30" x14ac:dyDescent="0.15">
      <c r="B67" s="20"/>
      <c r="C67" s="19"/>
      <c r="F67" s="39" t="s">
        <v>367</v>
      </c>
      <c r="G67" s="39">
        <f t="shared" si="30"/>
        <v>10105001</v>
      </c>
      <c r="H67" s="39">
        <f>COUNTIF($F$11:F67,F67)</f>
        <v>33</v>
      </c>
      <c r="I67" s="39" t="str">
        <f t="shared" si="29"/>
        <v>1010500133</v>
      </c>
      <c r="J67" s="49"/>
      <c r="K67" s="47">
        <v>0</v>
      </c>
      <c r="L67" s="47">
        <v>0</v>
      </c>
      <c r="M67" s="47">
        <v>0</v>
      </c>
      <c r="N67" s="47">
        <v>0</v>
      </c>
      <c r="O67" s="47"/>
      <c r="P67" s="47"/>
      <c r="Q67" s="47"/>
      <c r="R67" s="47"/>
      <c r="S67" s="47"/>
      <c r="T67" s="47"/>
      <c r="U67" s="47"/>
      <c r="V67" s="47"/>
      <c r="W67" s="39" t="str">
        <f t="shared" si="5"/>
        <v>{"effectId":1010500133,"x":0,"y":0,"layer":0,"delay":0}</v>
      </c>
    </row>
    <row r="68" spans="2:30" x14ac:dyDescent="0.15">
      <c r="B68" s="20" t="s">
        <v>220</v>
      </c>
      <c r="C68" s="19">
        <v>30203051</v>
      </c>
      <c r="F68" s="39" t="s">
        <v>367</v>
      </c>
      <c r="G68" s="39">
        <f t="shared" ref="G68:G86" si="31">VLOOKUP(F68,$B:$C,2,FALSE)</f>
        <v>10105001</v>
      </c>
      <c r="H68" s="39">
        <f>COUNTIF($F$11:F68,F68)</f>
        <v>34</v>
      </c>
      <c r="I68" s="39" t="str">
        <f t="shared" si="29"/>
        <v>1010500134</v>
      </c>
      <c r="J68" s="49" t="s">
        <v>392</v>
      </c>
      <c r="K68" s="44">
        <v>0</v>
      </c>
      <c r="L68" s="44">
        <v>0</v>
      </c>
      <c r="M68" s="44">
        <v>0</v>
      </c>
      <c r="N68" s="44">
        <v>1000</v>
      </c>
      <c r="O68" s="44"/>
      <c r="P68" s="44"/>
      <c r="Q68" s="44"/>
      <c r="R68" s="44"/>
      <c r="S68" s="44"/>
      <c r="T68" s="44"/>
      <c r="U68" s="44"/>
      <c r="V68" s="44"/>
      <c r="W68" s="39" t="str">
        <f t="shared" si="5"/>
        <v>{"effectId":1010500134,"x":0,"y":0,"layer":0,"delay":1000}</v>
      </c>
    </row>
    <row r="69" spans="2:30" x14ac:dyDescent="0.15">
      <c r="B69" s="20"/>
      <c r="C69" s="19"/>
      <c r="F69" s="39" t="s">
        <v>367</v>
      </c>
      <c r="G69" s="39">
        <f t="shared" si="31"/>
        <v>10105001</v>
      </c>
      <c r="H69" s="39">
        <f>COUNTIF($F$11:F69,F69)</f>
        <v>35</v>
      </c>
      <c r="I69" s="39" t="str">
        <f t="shared" si="29"/>
        <v>1010500135</v>
      </c>
      <c r="J69" s="49"/>
      <c r="K69" s="44">
        <v>0</v>
      </c>
      <c r="L69" s="44">
        <v>0</v>
      </c>
      <c r="M69" s="44">
        <v>0</v>
      </c>
      <c r="N69" s="44">
        <v>1000</v>
      </c>
      <c r="O69" s="44"/>
      <c r="P69" s="44"/>
      <c r="Q69" s="44"/>
      <c r="R69" s="44"/>
      <c r="S69" s="44"/>
      <c r="T69" s="44"/>
      <c r="U69" s="44"/>
      <c r="V69" s="44"/>
      <c r="W69" s="39" t="str">
        <f t="shared" si="5"/>
        <v>{"effectId":1010500135,"x":0,"y":0,"layer":0,"delay":1000}</v>
      </c>
    </row>
    <row r="70" spans="2:30" x14ac:dyDescent="0.15">
      <c r="B70" s="20"/>
      <c r="C70" s="19"/>
      <c r="F70" s="39" t="s">
        <v>367</v>
      </c>
      <c r="G70" s="39">
        <f t="shared" si="31"/>
        <v>10105001</v>
      </c>
      <c r="H70" s="39">
        <f>COUNTIF($F$11:F70,F70)</f>
        <v>36</v>
      </c>
      <c r="I70" s="39" t="str">
        <f t="shared" si="29"/>
        <v>1010500136</v>
      </c>
      <c r="J70" s="49"/>
      <c r="K70" s="44">
        <v>0</v>
      </c>
      <c r="L70" s="44">
        <v>0</v>
      </c>
      <c r="M70" s="44">
        <v>0</v>
      </c>
      <c r="N70" s="44">
        <v>1000</v>
      </c>
      <c r="O70" s="44"/>
      <c r="P70" s="44"/>
      <c r="Q70" s="44"/>
      <c r="R70" s="44"/>
      <c r="S70" s="44"/>
      <c r="T70" s="44"/>
      <c r="U70" s="44"/>
      <c r="V70" s="44"/>
      <c r="W70" s="39" t="str">
        <f t="shared" si="5"/>
        <v>{"effectId":1010500136,"x":0,"y":0,"layer":0,"delay":1000}</v>
      </c>
    </row>
    <row r="71" spans="2:30" x14ac:dyDescent="0.15">
      <c r="B71" s="20"/>
      <c r="C71" s="19"/>
      <c r="F71" s="39" t="s">
        <v>367</v>
      </c>
      <c r="G71" s="39">
        <f t="shared" si="31"/>
        <v>10105001</v>
      </c>
      <c r="H71" s="39">
        <f>COUNTIF($F$11:F71,F71)</f>
        <v>37</v>
      </c>
      <c r="I71" s="39" t="str">
        <f t="shared" si="29"/>
        <v>1010500137</v>
      </c>
      <c r="J71" s="49"/>
      <c r="K71" s="44">
        <v>0</v>
      </c>
      <c r="L71" s="44">
        <v>0</v>
      </c>
      <c r="M71" s="44">
        <v>0</v>
      </c>
      <c r="N71" s="44">
        <v>1000</v>
      </c>
      <c r="O71" s="44"/>
      <c r="P71" s="44"/>
      <c r="Q71" s="44"/>
      <c r="R71" s="44"/>
      <c r="S71" s="44"/>
      <c r="T71" s="44"/>
      <c r="U71" s="44"/>
      <c r="V71" s="44"/>
      <c r="W71" s="39" t="str">
        <f t="shared" si="5"/>
        <v>{"effectId":1010500137,"x":0,"y":0,"layer":0,"delay":1000}</v>
      </c>
      <c r="AD71" s="39" t="s">
        <v>430</v>
      </c>
    </row>
    <row r="72" spans="2:30" x14ac:dyDescent="0.15">
      <c r="B72" s="20"/>
      <c r="C72" s="19"/>
      <c r="F72" s="39" t="s">
        <v>367</v>
      </c>
      <c r="G72" s="39">
        <f t="shared" si="31"/>
        <v>10105001</v>
      </c>
      <c r="H72" s="39">
        <f>COUNTIF($F$11:F72,F72)</f>
        <v>38</v>
      </c>
      <c r="I72" s="39" t="str">
        <f t="shared" si="29"/>
        <v>1010500138</v>
      </c>
      <c r="J72" s="49"/>
      <c r="K72" s="44">
        <v>0</v>
      </c>
      <c r="L72" s="44">
        <v>0</v>
      </c>
      <c r="M72" s="44">
        <v>0</v>
      </c>
      <c r="N72" s="44">
        <v>1000</v>
      </c>
      <c r="O72" s="44"/>
      <c r="P72" s="44"/>
      <c r="Q72" s="44"/>
      <c r="R72" s="44"/>
      <c r="S72" s="44"/>
      <c r="T72" s="44"/>
      <c r="U72" s="44"/>
      <c r="V72" s="44"/>
      <c r="W72" s="39" t="str">
        <f t="shared" si="5"/>
        <v>{"effectId":1010500138,"x":0,"y":0,"layer":0,"delay":1000}</v>
      </c>
      <c r="AD72" s="39" t="s">
        <v>431</v>
      </c>
    </row>
    <row r="73" spans="2:30" x14ac:dyDescent="0.15">
      <c r="B73" s="20"/>
      <c r="C73" s="19"/>
      <c r="F73" s="39" t="s">
        <v>367</v>
      </c>
      <c r="G73" s="39">
        <f t="shared" si="31"/>
        <v>10105001</v>
      </c>
      <c r="H73" s="39">
        <f>COUNTIF($F$11:F73,F73)</f>
        <v>39</v>
      </c>
      <c r="I73" s="39" t="str">
        <f t="shared" si="29"/>
        <v>1010500139</v>
      </c>
      <c r="J73" s="49"/>
      <c r="K73" s="44">
        <v>0</v>
      </c>
      <c r="L73" s="44">
        <v>0</v>
      </c>
      <c r="M73" s="44">
        <v>0</v>
      </c>
      <c r="N73" s="44">
        <v>1000</v>
      </c>
      <c r="O73" s="44"/>
      <c r="P73" s="44"/>
      <c r="Q73" s="44"/>
      <c r="R73" s="44"/>
      <c r="S73" s="44"/>
      <c r="T73" s="44"/>
      <c r="U73" s="44"/>
      <c r="V73" s="44"/>
      <c r="W73" s="39" t="str">
        <f t="shared" si="5"/>
        <v>{"effectId":1010500139,"x":0,"y":0,"layer":0,"delay":1000}</v>
      </c>
    </row>
    <row r="74" spans="2:30" x14ac:dyDescent="0.15">
      <c r="B74" s="20"/>
      <c r="C74" s="19"/>
      <c r="F74" s="39" t="s">
        <v>367</v>
      </c>
      <c r="G74" s="39">
        <f t="shared" si="31"/>
        <v>10105001</v>
      </c>
      <c r="H74" s="39">
        <f>COUNTIF($F$11:F74,F74)</f>
        <v>40</v>
      </c>
      <c r="I74" s="39" t="str">
        <f t="shared" si="29"/>
        <v>1010500140</v>
      </c>
      <c r="J74" s="49"/>
      <c r="K74" s="44">
        <v>0</v>
      </c>
      <c r="L74" s="44">
        <v>0</v>
      </c>
      <c r="M74" s="44">
        <v>0</v>
      </c>
      <c r="N74" s="44">
        <v>1000</v>
      </c>
      <c r="O74" s="44"/>
      <c r="P74" s="44"/>
      <c r="Q74" s="44"/>
      <c r="R74" s="44"/>
      <c r="S74" s="44"/>
      <c r="T74" s="44"/>
      <c r="U74" s="44"/>
      <c r="V74" s="44"/>
      <c r="W74" s="39" t="str">
        <f t="shared" si="5"/>
        <v>{"effectId":1010500140,"x":0,"y":0,"layer":0,"delay":1000}</v>
      </c>
    </row>
    <row r="75" spans="2:30" x14ac:dyDescent="0.15">
      <c r="B75" s="20"/>
      <c r="C75" s="19"/>
      <c r="F75" s="39" t="s">
        <v>367</v>
      </c>
      <c r="G75" s="39">
        <f t="shared" si="31"/>
        <v>10105001</v>
      </c>
      <c r="H75" s="39">
        <f>COUNTIF($F$11:F75,F75)</f>
        <v>41</v>
      </c>
      <c r="I75" s="39" t="str">
        <f t="shared" si="29"/>
        <v>1010500141</v>
      </c>
      <c r="J75" s="49"/>
      <c r="K75" s="44">
        <v>0</v>
      </c>
      <c r="L75" s="44">
        <v>0</v>
      </c>
      <c r="M75" s="44">
        <v>0</v>
      </c>
      <c r="N75" s="44">
        <v>1000</v>
      </c>
      <c r="O75" s="44"/>
      <c r="P75" s="44"/>
      <c r="Q75" s="44"/>
      <c r="R75" s="44"/>
      <c r="S75" s="44"/>
      <c r="T75" s="44"/>
      <c r="U75" s="44"/>
      <c r="V75" s="44"/>
      <c r="W75" s="39" t="str">
        <f t="shared" si="5"/>
        <v>{"effectId":1010500141,"x":0,"y":0,"layer":0,"delay":1000}</v>
      </c>
    </row>
    <row r="76" spans="2:30" x14ac:dyDescent="0.15">
      <c r="B76" s="7" t="s">
        <v>49</v>
      </c>
      <c r="C76" s="15">
        <v>30301001</v>
      </c>
      <c r="F76" s="39" t="s">
        <v>367</v>
      </c>
      <c r="G76" s="39">
        <f t="shared" si="31"/>
        <v>10105001</v>
      </c>
      <c r="H76" s="39">
        <f>COUNTIF($F$11:F76,F76)</f>
        <v>42</v>
      </c>
      <c r="I76" s="39" t="str">
        <f t="shared" si="28"/>
        <v>1010500142</v>
      </c>
      <c r="J76" s="49" t="s">
        <v>393</v>
      </c>
      <c r="K76" s="47">
        <f>P43</f>
        <v>180</v>
      </c>
      <c r="L76" s="47">
        <f>Q43</f>
        <v>-214</v>
      </c>
      <c r="M76" s="47">
        <v>0</v>
      </c>
      <c r="N76" s="47">
        <v>800</v>
      </c>
      <c r="O76" s="47">
        <v>0</v>
      </c>
      <c r="P76" s="47">
        <v>0</v>
      </c>
      <c r="Q76" s="47">
        <v>0</v>
      </c>
      <c r="R76" s="47">
        <v>1000</v>
      </c>
      <c r="S76" s="47">
        <v>3</v>
      </c>
      <c r="T76" s="47">
        <v>250</v>
      </c>
      <c r="U76" s="47">
        <v>500</v>
      </c>
      <c r="V76" s="47">
        <v>300</v>
      </c>
      <c r="W76" s="39" t="str">
        <f t="shared" si="5"/>
        <v>{"effectId":1010500142,"x":180,"y":-214,"layer":0,"delay":800,"move":{"type":0,"to":[0,0],"speed":1000,"shadowFreq":3,"acceleration":250,"shadowAlpha":500,"shadowDuration":300}}</v>
      </c>
    </row>
    <row r="77" spans="2:30" x14ac:dyDescent="0.15">
      <c r="B77" s="7" t="s">
        <v>50</v>
      </c>
      <c r="C77" s="15">
        <v>30302001</v>
      </c>
      <c r="F77" s="39" t="s">
        <v>367</v>
      </c>
      <c r="G77" s="39">
        <f t="shared" si="31"/>
        <v>10105001</v>
      </c>
      <c r="H77" s="39">
        <f>COUNTIF($F$11:F77,F77)</f>
        <v>43</v>
      </c>
      <c r="I77" s="39" t="str">
        <f t="shared" si="28"/>
        <v>1010500143</v>
      </c>
      <c r="J77" s="49"/>
      <c r="K77" s="47">
        <f t="shared" ref="K77:L77" si="32">P44</f>
        <v>312</v>
      </c>
      <c r="L77" s="47">
        <f t="shared" si="32"/>
        <v>-114</v>
      </c>
      <c r="M77" s="47">
        <v>0</v>
      </c>
      <c r="N77" s="47">
        <f>N76</f>
        <v>800</v>
      </c>
      <c r="O77" s="47">
        <v>0</v>
      </c>
      <c r="P77" s="47">
        <v>0</v>
      </c>
      <c r="Q77" s="47">
        <v>0</v>
      </c>
      <c r="R77" s="47">
        <v>1000</v>
      </c>
      <c r="S77" s="47">
        <f>S76</f>
        <v>3</v>
      </c>
      <c r="T77" s="47">
        <f>T76</f>
        <v>250</v>
      </c>
      <c r="U77" s="47">
        <f>U76</f>
        <v>500</v>
      </c>
      <c r="V77" s="47">
        <f>V76</f>
        <v>300</v>
      </c>
      <c r="W77" s="39" t="str">
        <f t="shared" si="5"/>
        <v>{"effectId":1010500143,"x":312,"y":-114,"layer":0,"delay":800,"move":{"type":0,"to":[0,0],"speed":1000,"shadowFreq":3,"acceleration":250,"shadowAlpha":500,"shadowDuration":300}}</v>
      </c>
    </row>
    <row r="78" spans="2:30" x14ac:dyDescent="0.15">
      <c r="B78" s="7" t="s">
        <v>51</v>
      </c>
      <c r="C78" s="15">
        <v>30303001</v>
      </c>
      <c r="F78" s="39" t="s">
        <v>367</v>
      </c>
      <c r="G78" s="39">
        <f t="shared" si="31"/>
        <v>10105001</v>
      </c>
      <c r="H78" s="39">
        <f>COUNTIF($F$11:F78,F78)</f>
        <v>44</v>
      </c>
      <c r="I78" s="39" t="str">
        <f t="shared" si="28"/>
        <v>1010500144</v>
      </c>
      <c r="J78" s="49"/>
      <c r="K78" s="47">
        <f t="shared" ref="K78:L78" si="33">P45</f>
        <v>312</v>
      </c>
      <c r="L78" s="47">
        <f t="shared" si="33"/>
        <v>114</v>
      </c>
      <c r="M78" s="47">
        <v>0</v>
      </c>
      <c r="N78" s="47">
        <f t="shared" ref="N78:N83" si="34">N77</f>
        <v>800</v>
      </c>
      <c r="O78" s="47">
        <v>0</v>
      </c>
      <c r="P78" s="47">
        <v>0</v>
      </c>
      <c r="Q78" s="47">
        <v>0</v>
      </c>
      <c r="R78" s="47">
        <v>1000</v>
      </c>
      <c r="S78" s="47">
        <f t="shared" ref="S78:S83" si="35">S77</f>
        <v>3</v>
      </c>
      <c r="T78" s="47">
        <f t="shared" ref="T78:T83" si="36">T77</f>
        <v>250</v>
      </c>
      <c r="U78" s="47">
        <f t="shared" ref="U78:U83" si="37">U77</f>
        <v>500</v>
      </c>
      <c r="V78" s="47">
        <f t="shared" ref="V78:V83" si="38">V77</f>
        <v>300</v>
      </c>
      <c r="W78" s="39" t="str">
        <f t="shared" si="5"/>
        <v>{"effectId":1010500144,"x":312,"y":114,"layer":0,"delay":800,"move":{"type":0,"to":[0,0],"speed":1000,"shadowFreq":3,"acceleration":250,"shadowAlpha":500,"shadowDuration":300}}</v>
      </c>
    </row>
    <row r="79" spans="2:30" x14ac:dyDescent="0.15">
      <c r="B79" s="7" t="s">
        <v>52</v>
      </c>
      <c r="C79" s="15">
        <v>30304001</v>
      </c>
      <c r="F79" s="39" t="s">
        <v>367</v>
      </c>
      <c r="G79" s="39">
        <f t="shared" si="31"/>
        <v>10105001</v>
      </c>
      <c r="H79" s="39">
        <f>COUNTIF($F$11:F79,F79)</f>
        <v>45</v>
      </c>
      <c r="I79" s="39" t="str">
        <f t="shared" si="28"/>
        <v>1010500145</v>
      </c>
      <c r="J79" s="49"/>
      <c r="K79" s="47">
        <f t="shared" ref="K79:L79" si="39">P46</f>
        <v>180</v>
      </c>
      <c r="L79" s="47">
        <f t="shared" si="39"/>
        <v>214</v>
      </c>
      <c r="M79" s="47">
        <v>0</v>
      </c>
      <c r="N79" s="47">
        <f t="shared" si="34"/>
        <v>800</v>
      </c>
      <c r="O79" s="47">
        <v>0</v>
      </c>
      <c r="P79" s="47">
        <v>0</v>
      </c>
      <c r="Q79" s="47">
        <v>0</v>
      </c>
      <c r="R79" s="47">
        <v>1000</v>
      </c>
      <c r="S79" s="47">
        <f t="shared" si="35"/>
        <v>3</v>
      </c>
      <c r="T79" s="47">
        <f t="shared" si="36"/>
        <v>250</v>
      </c>
      <c r="U79" s="47">
        <f t="shared" si="37"/>
        <v>500</v>
      </c>
      <c r="V79" s="47">
        <f t="shared" si="38"/>
        <v>300</v>
      </c>
      <c r="W79" s="39" t="str">
        <f t="shared" si="5"/>
        <v>{"effectId":1010500145,"x":180,"y":214,"layer":0,"delay":800,"move":{"type":0,"to":[0,0],"speed":1000,"shadowFreq":3,"acceleration":250,"shadowAlpha":500,"shadowDuration":300}}</v>
      </c>
    </row>
    <row r="80" spans="2:30" x14ac:dyDescent="0.15">
      <c r="B80" s="7" t="s">
        <v>53</v>
      </c>
      <c r="C80" s="15">
        <v>30305001</v>
      </c>
      <c r="F80" s="39" t="s">
        <v>367</v>
      </c>
      <c r="G80" s="39">
        <f t="shared" si="31"/>
        <v>10105001</v>
      </c>
      <c r="H80" s="39">
        <f>COUNTIF($F$11:F80,F80)</f>
        <v>46</v>
      </c>
      <c r="I80" s="39" t="str">
        <f t="shared" si="28"/>
        <v>1010500146</v>
      </c>
      <c r="J80" s="49"/>
      <c r="K80" s="47">
        <f t="shared" ref="K80:L80" si="40">P47</f>
        <v>-180</v>
      </c>
      <c r="L80" s="47">
        <f t="shared" si="40"/>
        <v>214</v>
      </c>
      <c r="M80" s="47">
        <v>0</v>
      </c>
      <c r="N80" s="47">
        <f t="shared" si="34"/>
        <v>800</v>
      </c>
      <c r="O80" s="47">
        <v>0</v>
      </c>
      <c r="P80" s="47">
        <v>0</v>
      </c>
      <c r="Q80" s="47">
        <v>0</v>
      </c>
      <c r="R80" s="47">
        <v>1000</v>
      </c>
      <c r="S80" s="47">
        <f t="shared" si="35"/>
        <v>3</v>
      </c>
      <c r="T80" s="47">
        <f t="shared" si="36"/>
        <v>250</v>
      </c>
      <c r="U80" s="47">
        <f t="shared" si="37"/>
        <v>500</v>
      </c>
      <c r="V80" s="47">
        <f t="shared" si="38"/>
        <v>300</v>
      </c>
      <c r="W80" s="39" t="str">
        <f t="shared" si="5"/>
        <v>{"effectId":1010500146,"x":-180,"y":214,"layer":0,"delay":800,"move":{"type":0,"to":[0,0],"speed":1000,"shadowFreq":3,"acceleration":250,"shadowAlpha":500,"shadowDuration":300}}</v>
      </c>
    </row>
    <row r="81" spans="2:36" x14ac:dyDescent="0.15">
      <c r="B81" s="8" t="s">
        <v>54</v>
      </c>
      <c r="C81" s="14">
        <v>30401001</v>
      </c>
      <c r="F81" s="39" t="s">
        <v>367</v>
      </c>
      <c r="G81" s="39">
        <f t="shared" si="31"/>
        <v>10105001</v>
      </c>
      <c r="H81" s="39">
        <f>COUNTIF($F$11:F81,F81)</f>
        <v>47</v>
      </c>
      <c r="I81" s="39" t="str">
        <f t="shared" si="28"/>
        <v>1010500147</v>
      </c>
      <c r="J81" s="49"/>
      <c r="K81" s="47">
        <f t="shared" ref="K81:L81" si="41">P48</f>
        <v>-312</v>
      </c>
      <c r="L81" s="47">
        <f t="shared" si="41"/>
        <v>114</v>
      </c>
      <c r="M81" s="47">
        <v>0</v>
      </c>
      <c r="N81" s="47">
        <f t="shared" si="34"/>
        <v>800</v>
      </c>
      <c r="O81" s="47">
        <v>0</v>
      </c>
      <c r="P81" s="47">
        <v>0</v>
      </c>
      <c r="Q81" s="47">
        <v>0</v>
      </c>
      <c r="R81" s="47">
        <v>1000</v>
      </c>
      <c r="S81" s="47">
        <f t="shared" si="35"/>
        <v>3</v>
      </c>
      <c r="T81" s="47">
        <f t="shared" si="36"/>
        <v>250</v>
      </c>
      <c r="U81" s="47">
        <f t="shared" si="37"/>
        <v>500</v>
      </c>
      <c r="V81" s="47">
        <f t="shared" si="38"/>
        <v>300</v>
      </c>
      <c r="W81" s="39" t="str">
        <f t="shared" si="5"/>
        <v>{"effectId":1010500147,"x":-312,"y":114,"layer":0,"delay":800,"move":{"type":0,"to":[0,0],"speed":1000,"shadowFreq":3,"acceleration":250,"shadowAlpha":500,"shadowDuration":300}}</v>
      </c>
    </row>
    <row r="82" spans="2:36" x14ac:dyDescent="0.15">
      <c r="B82" s="8" t="s">
        <v>55</v>
      </c>
      <c r="C82" s="14">
        <v>30402001</v>
      </c>
      <c r="F82" s="39" t="s">
        <v>367</v>
      </c>
      <c r="G82" s="39">
        <f t="shared" si="31"/>
        <v>10105001</v>
      </c>
      <c r="H82" s="39">
        <f>COUNTIF($F$11:F82,F82)</f>
        <v>48</v>
      </c>
      <c r="I82" s="39" t="str">
        <f t="shared" si="28"/>
        <v>1010500148</v>
      </c>
      <c r="J82" s="49"/>
      <c r="K82" s="47">
        <f t="shared" ref="K82:L82" si="42">P49</f>
        <v>-312</v>
      </c>
      <c r="L82" s="47">
        <f t="shared" si="42"/>
        <v>-114</v>
      </c>
      <c r="M82" s="47">
        <v>0</v>
      </c>
      <c r="N82" s="47">
        <f t="shared" si="34"/>
        <v>800</v>
      </c>
      <c r="O82" s="47">
        <v>0</v>
      </c>
      <c r="P82" s="47">
        <v>0</v>
      </c>
      <c r="Q82" s="47">
        <v>0</v>
      </c>
      <c r="R82" s="47">
        <v>1000</v>
      </c>
      <c r="S82" s="47">
        <f t="shared" si="35"/>
        <v>3</v>
      </c>
      <c r="T82" s="47">
        <f t="shared" si="36"/>
        <v>250</v>
      </c>
      <c r="U82" s="47">
        <f t="shared" si="37"/>
        <v>500</v>
      </c>
      <c r="V82" s="47">
        <f t="shared" si="38"/>
        <v>300</v>
      </c>
      <c r="W82" s="39" t="str">
        <f t="shared" si="5"/>
        <v>{"effectId":1010500148,"x":-312,"y":-114,"layer":0,"delay":800,"move":{"type":0,"to":[0,0],"speed":1000,"shadowFreq":3,"acceleration":250,"shadowAlpha":500,"shadowDuration":300}}</v>
      </c>
    </row>
    <row r="83" spans="2:36" x14ac:dyDescent="0.15">
      <c r="B83" s="8" t="s">
        <v>56</v>
      </c>
      <c r="C83" s="14">
        <v>30403001</v>
      </c>
      <c r="F83" s="39" t="s">
        <v>367</v>
      </c>
      <c r="G83" s="39">
        <f t="shared" si="31"/>
        <v>10105001</v>
      </c>
      <c r="H83" s="39">
        <f>COUNTIF($F$11:F83,F83)</f>
        <v>49</v>
      </c>
      <c r="I83" s="39" t="str">
        <f t="shared" si="28"/>
        <v>1010500149</v>
      </c>
      <c r="J83" s="49"/>
      <c r="K83" s="47">
        <f t="shared" ref="K83:L83" si="43">P50</f>
        <v>-180</v>
      </c>
      <c r="L83" s="47">
        <f t="shared" si="43"/>
        <v>-214</v>
      </c>
      <c r="M83" s="47">
        <v>0</v>
      </c>
      <c r="N83" s="47">
        <f t="shared" si="34"/>
        <v>800</v>
      </c>
      <c r="O83" s="47">
        <v>0</v>
      </c>
      <c r="P83" s="47">
        <v>0</v>
      </c>
      <c r="Q83" s="47">
        <v>0</v>
      </c>
      <c r="R83" s="47">
        <v>1000</v>
      </c>
      <c r="S83" s="47">
        <f t="shared" si="35"/>
        <v>3</v>
      </c>
      <c r="T83" s="47">
        <f t="shared" si="36"/>
        <v>250</v>
      </c>
      <c r="U83" s="47">
        <f t="shared" si="37"/>
        <v>500</v>
      </c>
      <c r="V83" s="47">
        <f t="shared" si="38"/>
        <v>300</v>
      </c>
      <c r="W83" s="39" t="str">
        <f t="shared" si="5"/>
        <v>{"effectId":1010500149,"x":-180,"y":-214,"layer":0,"delay":800,"move":{"type":0,"to":[0,0],"speed":1000,"shadowFreq":3,"acceleration":250,"shadowAlpha":500,"shadowDuration":300}}</v>
      </c>
    </row>
    <row r="84" spans="2:36" x14ac:dyDescent="0.15">
      <c r="B84" s="8" t="s">
        <v>57</v>
      </c>
      <c r="C84" s="14">
        <v>30404001</v>
      </c>
      <c r="F84" s="39" t="s">
        <v>367</v>
      </c>
      <c r="G84" s="39">
        <f t="shared" si="31"/>
        <v>10105001</v>
      </c>
      <c r="H84" s="39">
        <f>COUNTIF($F$11:F84,F84)</f>
        <v>50</v>
      </c>
      <c r="I84" s="39" t="str">
        <f t="shared" ref="I84:I86" si="44">G84&amp;H84</f>
        <v>1010500150</v>
      </c>
      <c r="J84" s="39" t="s">
        <v>397</v>
      </c>
      <c r="K84" s="44">
        <v>0</v>
      </c>
      <c r="L84" s="44">
        <v>0</v>
      </c>
      <c r="M84" s="44">
        <v>0</v>
      </c>
      <c r="N84" s="44">
        <f>N51</f>
        <v>1000</v>
      </c>
      <c r="O84" s="50"/>
      <c r="P84" s="50"/>
      <c r="Q84" s="50"/>
      <c r="R84" s="50"/>
      <c r="S84" s="50"/>
      <c r="T84" s="50"/>
      <c r="U84" s="50"/>
      <c r="V84" s="50"/>
      <c r="W84" s="39" t="str">
        <f t="shared" si="5"/>
        <v>{"effectId":1010500150,"x":0,"y":0,"layer":0,"delay":1000}</v>
      </c>
    </row>
    <row r="85" spans="2:36" x14ac:dyDescent="0.15">
      <c r="B85" s="8" t="s">
        <v>58</v>
      </c>
      <c r="C85" s="14">
        <v>30405001</v>
      </c>
      <c r="F85" s="39" t="s">
        <v>367</v>
      </c>
      <c r="G85" s="39">
        <f t="shared" si="31"/>
        <v>10105001</v>
      </c>
      <c r="H85" s="39">
        <f>COUNTIF($F$11:F85,F85)</f>
        <v>51</v>
      </c>
      <c r="I85" s="39" t="str">
        <f t="shared" si="44"/>
        <v>1010500151</v>
      </c>
      <c r="K85" s="44">
        <v>0</v>
      </c>
      <c r="L85" s="44">
        <v>0</v>
      </c>
      <c r="M85" s="44">
        <v>0</v>
      </c>
      <c r="N85" s="44">
        <f>N84</f>
        <v>1000</v>
      </c>
      <c r="O85" s="50"/>
      <c r="P85" s="50"/>
      <c r="Q85" s="50"/>
      <c r="R85" s="50"/>
      <c r="S85" s="50"/>
      <c r="T85" s="50"/>
      <c r="U85" s="50"/>
      <c r="V85" s="50"/>
      <c r="W85" s="39" t="str">
        <f t="shared" si="5"/>
        <v>{"effectId":1010500151,"x":0,"y":0,"layer":0,"delay":1000}</v>
      </c>
    </row>
    <row r="86" spans="2:36" x14ac:dyDescent="0.15">
      <c r="B86" s="7" t="s">
        <v>59</v>
      </c>
      <c r="C86" s="21">
        <v>30601001</v>
      </c>
      <c r="F86" s="39" t="s">
        <v>367</v>
      </c>
      <c r="G86" s="39">
        <f t="shared" si="31"/>
        <v>10105001</v>
      </c>
      <c r="H86" s="39">
        <f>COUNTIF($F$11:F86,F86)</f>
        <v>52</v>
      </c>
      <c r="I86" s="39" t="str">
        <f t="shared" si="44"/>
        <v>1010500152</v>
      </c>
      <c r="K86" s="44">
        <v>0</v>
      </c>
      <c r="L86" s="44">
        <v>0</v>
      </c>
      <c r="M86" s="44">
        <v>0</v>
      </c>
      <c r="N86" s="44">
        <f>N85</f>
        <v>1000</v>
      </c>
      <c r="O86" s="50"/>
      <c r="P86" s="50"/>
      <c r="Q86" s="50"/>
      <c r="R86" s="50"/>
      <c r="S86" s="50"/>
      <c r="T86" s="50"/>
      <c r="U86" s="50"/>
      <c r="V86" s="50"/>
      <c r="W86" s="39" t="str">
        <f t="shared" si="5"/>
        <v>{"effectId":1010500152,"x":0,"y":0,"layer":0,"delay":1000}</v>
      </c>
    </row>
    <row r="87" spans="2:36" x14ac:dyDescent="0.15">
      <c r="B87" s="7" t="s">
        <v>60</v>
      </c>
      <c r="C87" s="21">
        <v>30602001</v>
      </c>
    </row>
    <row r="88" spans="2:36" x14ac:dyDescent="0.15">
      <c r="B88" s="7" t="s">
        <v>61</v>
      </c>
      <c r="C88" s="21">
        <v>30603001</v>
      </c>
      <c r="K88" s="39" t="s">
        <v>373</v>
      </c>
      <c r="L88" s="39" t="s">
        <v>374</v>
      </c>
      <c r="M88" s="39" t="s">
        <v>375</v>
      </c>
      <c r="N88" s="39" t="s">
        <v>376</v>
      </c>
    </row>
    <row r="89" spans="2:36" x14ac:dyDescent="0.15">
      <c r="B89" s="7" t="s">
        <v>62</v>
      </c>
      <c r="C89" s="21">
        <v>30604001</v>
      </c>
      <c r="F89" s="39" t="s">
        <v>400</v>
      </c>
      <c r="G89" s="39">
        <f>VLOOKUP(F89,$B:$C,2,FALSE)</f>
        <v>10104001</v>
      </c>
      <c r="H89" s="39">
        <f>COUNTIF($F$11:F89,F89)</f>
        <v>1</v>
      </c>
      <c r="I89" s="39" t="str">
        <f t="shared" ref="I89" si="45">G89&amp;H89</f>
        <v>101040011</v>
      </c>
      <c r="J89" s="39" t="s">
        <v>401</v>
      </c>
      <c r="K89" s="43">
        <v>0</v>
      </c>
      <c r="L89" s="43">
        <v>0</v>
      </c>
      <c r="M89" s="43">
        <v>1</v>
      </c>
      <c r="N89" s="43">
        <v>0</v>
      </c>
      <c r="O89" s="51"/>
      <c r="P89" s="51"/>
      <c r="Q89" s="51"/>
      <c r="R89" s="51"/>
      <c r="S89" s="51"/>
      <c r="T89" s="51"/>
      <c r="U89" s="51"/>
      <c r="V89" s="51"/>
      <c r="W89" s="39" t="str">
        <f t="shared" ref="W89:W91" si="46">IF(AND(N89&lt;&gt;"",O89&lt;&gt;"",S89&lt;&gt;"",T89&lt;&gt;"",U89&lt;&gt;"",V89&lt;&gt;""),$G$8&amp;$H$8&amp;$I$8&amp;$H$8&amp;$O$8&amp;I89&amp;$P$8&amp;$H$8&amp;$W$8&amp;$H$8&amp;$O$8&amp;K89&amp;$P$8&amp;$H$8&amp;$X$8&amp;$H$8&amp;$O$8&amp;L89&amp;$P$8&amp;$H$8&amp;$Y$8&amp;$H$8&amp;$O$8&amp;M89&amp;$P$8&amp;$H$8&amp;$Z$8&amp;$H$8&amp;$O$8&amp;N89&amp;$P$8&amp;$H$8&amp;$F$33&amp;$H$8&amp;$O$8&amp;$G$8&amp;$H$8&amp;$G$33&amp;$H$8&amp;$O$8&amp;O89&amp;$P$8&amp;$H$8&amp;$H$33&amp;$H$8&amp;$O$8&amp;$F$8&amp;P89&amp;$P$8&amp;Q89&amp;$R$8&amp;$P$8&amp;$H$8&amp;$I$33&amp;$H$8&amp;$O$8&amp;R89&amp;$P$8&amp;$H$8&amp;$S$34&amp;$H$8&amp;$O$8&amp;S89&amp;$P$8&amp;$H$8&amp;$T$34&amp;$H$8&amp;$O$8&amp;T89&amp;$P$8&amp;$H$8&amp;$AD$34&amp;$H$8&amp;$O$8&amp;U89&amp;$P$8&amp;$H$8&amp;$AE$34&amp;$H$8&amp;$O$8&amp;V89&amp;$Q$8&amp;$Q$8,IF(AND(N89&lt;&gt;"",O89&lt;&gt;"",S89&lt;&gt;"",T89&lt;&gt;"",U89&lt;&gt;""),$G$8&amp;$H$8&amp;$I$8&amp;$H$8&amp;$O$8&amp;I89&amp;$P$8&amp;$H$8&amp;$W$8&amp;$H$8&amp;$O$8&amp;K89&amp;$P$8&amp;$H$8&amp;$X$8&amp;$H$8&amp;$O$8&amp;L89&amp;$P$8&amp;$H$8&amp;$Y$8&amp;$H$8&amp;$O$8&amp;M89&amp;$P$8&amp;$H$8&amp;$Z$8&amp;$H$8&amp;$O$8&amp;N89&amp;$P$8&amp;$H$8&amp;$F$33&amp;$H$8&amp;$O$8&amp;$G$8&amp;$H$8&amp;$G$33&amp;$H$8&amp;$O$8&amp;O89&amp;$P$8&amp;$H$8&amp;$H$33&amp;$H$8&amp;$O$8&amp;$F$8&amp;P89&amp;$P$8&amp;Q89&amp;$R$8&amp;$P$8&amp;$H$8&amp;$I$33&amp;$H$8&amp;$O$8&amp;R89&amp;$P$8&amp;$H$8&amp;$S$34&amp;$H$8&amp;$O$8&amp;S89&amp;$P$8&amp;$H$8&amp;$T$34&amp;$H$8&amp;$O$8&amp;T89&amp;$P$8&amp;$H$8&amp;$AD$34&amp;$H$8&amp;$O$8&amp;U89&amp;$Q$8&amp;$Q$8,IF(AND(N89&lt;&gt;"",O89&lt;&gt;"",S89&lt;&gt;"",T89&lt;&gt;""),$G$8&amp;$H$8&amp;$I$8&amp;$H$8&amp;$O$8&amp;I89&amp;$P$8&amp;$H$8&amp;$W$8&amp;$H$8&amp;$O$8&amp;K89&amp;$P$8&amp;$H$8&amp;$X$8&amp;$H$8&amp;$O$8&amp;L89&amp;$P$8&amp;$H$8&amp;$Y$8&amp;$H$8&amp;$O$8&amp;M89&amp;$P$8&amp;$H$8&amp;$Z$8&amp;$H$8&amp;$O$8&amp;N89&amp;$P$8&amp;$H$8&amp;$F$33&amp;$H$8&amp;$O$8&amp;$G$8&amp;$H$8&amp;$G$33&amp;$H$8&amp;$O$8&amp;O89&amp;$P$8&amp;$H$8&amp;$H$33&amp;$H$8&amp;$O$8&amp;$F$8&amp;P89&amp;$P$8&amp;Q89&amp;$R$8&amp;$P$8&amp;$H$8&amp;$I$33&amp;$H$8&amp;$O$8&amp;R89&amp;$P$8&amp;$H$8&amp;$S$34&amp;$H$8&amp;$O$8&amp;S89&amp;$P$8&amp;$H$8&amp;$T$34&amp;$H$8&amp;$O$8&amp;T89&amp;$Q$8&amp;$Q$8,IF(AND(N89&lt;&gt;"",O89&lt;&gt;"",S89&lt;&gt;""),$G$8&amp;$H$8&amp;$I$8&amp;$H$8&amp;$O$8&amp;I89&amp;$P$8&amp;$H$8&amp;$W$8&amp;$H$8&amp;$O$8&amp;K89&amp;$P$8&amp;$H$8&amp;$X$8&amp;$H$8&amp;$O$8&amp;L89&amp;$P$8&amp;$H$8&amp;$Y$8&amp;$H$8&amp;$O$8&amp;M89&amp;$P$8&amp;$H$8&amp;$Z$8&amp;$H$8&amp;$O$8&amp;N89&amp;$P$8&amp;$H$8&amp;$F$33&amp;$H$8&amp;$O$8&amp;$G$8&amp;$H$8&amp;$G$33&amp;$H$8&amp;$O$8&amp;O89&amp;$P$8&amp;$H$8&amp;$H$33&amp;$H$8&amp;$O$8&amp;$F$8&amp;P89&amp;$P$8&amp;Q89&amp;$R$8&amp;$P$8&amp;$H$8&amp;$I$33&amp;$H$8&amp;$O$8&amp;R89&amp;$P$8&amp;$H$8&amp;$S$34&amp;$H$8&amp;$O$8&amp;S89&amp;$Q$8&amp;$Q$8,IF(AND(N89&lt;&gt;"",O89&lt;&gt;""),$G$8&amp;$H$8&amp;$I$8&amp;$H$8&amp;$O$8&amp;I89&amp;$P$8&amp;$H$8&amp;$W$8&amp;$H$8&amp;$O$8&amp;K89&amp;$P$8&amp;$H$8&amp;$X$8&amp;$H$8&amp;$O$8&amp;L89&amp;$P$8&amp;$H$8&amp;$Y$8&amp;$H$8&amp;$O$8&amp;M89&amp;$P$8&amp;$H$8&amp;$Z$8&amp;$H$8&amp;$O$8&amp;N89&amp;$P$8&amp;$H$8&amp;$F$33&amp;$H$8&amp;$O$8&amp;$G$8&amp;$H$8&amp;$G$33&amp;$H$8&amp;$O$8&amp;O89&amp;$P$8&amp;$H$8&amp;$H$33&amp;$H$8&amp;$O$8&amp;$F$8&amp;P89&amp;$P$8&amp;Q89&amp;$R$8&amp;$P$8&amp;$H$8&amp;$I$33&amp;$H$8&amp;$O$8&amp;R89&amp;$Q$8&amp;$Q$8,IF(N89&lt;&gt;"",$G$8&amp;$H$8&amp;$I$8&amp;$H$8&amp;$O$8&amp;I89&amp;$P$8&amp;$H$8&amp;$W$8&amp;$H$8&amp;$O$8&amp;K89&amp;$P$8&amp;$H$8&amp;$X$8&amp;$H$8&amp;$O$8&amp;L89&amp;$P$8&amp;$H$8&amp;$Y$8&amp;$H$8&amp;$O$8&amp;M89&amp;$P$8&amp;$H$8&amp;$Z$8&amp;$H$8&amp;$O$8&amp;N89&amp;$Q$8,""))))))</f>
        <v>{"effectId":101040011,"x":0,"y":0,"layer":1,"delay":0}</v>
      </c>
      <c r="AD89" s="40" t="str">
        <f>$F$8&amp;W89&amp;$P$8&amp;W90&amp;$P$8&amp;W91&amp;$R$8</f>
        <v>[{"effectId":101040011,"x":0,"y":0,"layer":1,"delay":0},{"effectId":101040012,"x":0,"y":0,"layer":1,"delay":300},{"effectId":101040013,"x":0,"y":0,"layer":1,"delay":600}]</v>
      </c>
    </row>
    <row r="90" spans="2:36" x14ac:dyDescent="0.15">
      <c r="B90" s="7" t="s">
        <v>63</v>
      </c>
      <c r="C90" s="21">
        <v>30605001</v>
      </c>
      <c r="F90" s="39" t="s">
        <v>400</v>
      </c>
      <c r="G90" s="39">
        <f>VLOOKUP(F90,$B:$C,2,FALSE)</f>
        <v>10104001</v>
      </c>
      <c r="H90" s="39">
        <f>COUNTIF($F$11:F90,F90)</f>
        <v>2</v>
      </c>
      <c r="I90" s="39" t="str">
        <f t="shared" ref="I90:I91" si="47">G90&amp;H90</f>
        <v>101040012</v>
      </c>
      <c r="K90" s="43">
        <v>0</v>
      </c>
      <c r="L90" s="43">
        <v>0</v>
      </c>
      <c r="M90" s="43">
        <v>1</v>
      </c>
      <c r="N90" s="43">
        <v>300</v>
      </c>
      <c r="O90" s="51"/>
      <c r="P90" s="51"/>
      <c r="Q90" s="51"/>
      <c r="R90" s="51"/>
      <c r="S90" s="51"/>
      <c r="T90" s="51"/>
      <c r="U90" s="51"/>
      <c r="V90" s="51"/>
      <c r="W90" s="39" t="str">
        <f t="shared" si="46"/>
        <v>{"effectId":101040012,"x":0,"y":0,"layer":1,"delay":300}</v>
      </c>
      <c r="AD90" s="39" t="s">
        <v>417</v>
      </c>
      <c r="AE90" s="39">
        <v>16</v>
      </c>
      <c r="AF90" s="39">
        <f>1000/AE90</f>
        <v>62.5</v>
      </c>
      <c r="AG90" s="39" t="s">
        <v>419</v>
      </c>
      <c r="AH90" s="39">
        <v>230</v>
      </c>
      <c r="AI90" s="39">
        <v>530</v>
      </c>
      <c r="AJ90" s="39">
        <v>830</v>
      </c>
    </row>
    <row r="91" spans="2:36" x14ac:dyDescent="0.15">
      <c r="B91" s="6" t="s">
        <v>64</v>
      </c>
      <c r="C91" s="6">
        <v>30000001</v>
      </c>
      <c r="F91" s="39" t="s">
        <v>400</v>
      </c>
      <c r="G91" s="39">
        <f>VLOOKUP(F91,$B:$C,2,FALSE)</f>
        <v>10104001</v>
      </c>
      <c r="H91" s="39">
        <f>COUNTIF($F$11:F91,F91)</f>
        <v>3</v>
      </c>
      <c r="I91" s="39" t="str">
        <f t="shared" si="47"/>
        <v>101040013</v>
      </c>
      <c r="K91" s="43">
        <v>0</v>
      </c>
      <c r="L91" s="43">
        <v>0</v>
      </c>
      <c r="M91" s="43">
        <v>1</v>
      </c>
      <c r="N91" s="43">
        <v>600</v>
      </c>
      <c r="O91" s="51"/>
      <c r="P91" s="51"/>
      <c r="Q91" s="51"/>
      <c r="R91" s="51"/>
      <c r="S91" s="51"/>
      <c r="T91" s="51"/>
      <c r="U91" s="51"/>
      <c r="V91" s="51"/>
      <c r="W91" s="39" t="str">
        <f t="shared" si="46"/>
        <v>{"effectId":101040013,"x":0,"y":0,"layer":1,"delay":600}</v>
      </c>
      <c r="AD91" s="39" t="s">
        <v>418</v>
      </c>
      <c r="AE91" s="39">
        <v>3</v>
      </c>
      <c r="AF91" s="39">
        <f>AF90*AE91</f>
        <v>187.5</v>
      </c>
      <c r="AH91" s="39" t="str">
        <f>"["&amp;AH90&amp;","&amp;AI90&amp;","&amp;AJ90&amp;"]"</f>
        <v>[230,530,830]</v>
      </c>
    </row>
    <row r="92" spans="2:36" x14ac:dyDescent="0.15">
      <c r="B92" s="6" t="s">
        <v>65</v>
      </c>
      <c r="C92" s="6">
        <v>30000002</v>
      </c>
      <c r="AD92" s="39" t="s">
        <v>432</v>
      </c>
    </row>
    <row r="93" spans="2:36" x14ac:dyDescent="0.15">
      <c r="B93" s="6" t="s">
        <v>66</v>
      </c>
      <c r="C93" s="6">
        <v>43100001</v>
      </c>
      <c r="K93" s="39" t="s">
        <v>373</v>
      </c>
      <c r="L93" s="39" t="s">
        <v>374</v>
      </c>
      <c r="M93" s="39" t="s">
        <v>375</v>
      </c>
      <c r="N93" s="39" t="s">
        <v>376</v>
      </c>
    </row>
    <row r="94" spans="2:36" x14ac:dyDescent="0.15">
      <c r="B94" s="6" t="s">
        <v>66</v>
      </c>
      <c r="C94" s="6">
        <v>43100002</v>
      </c>
      <c r="F94" s="39" t="s">
        <v>402</v>
      </c>
      <c r="G94" s="39">
        <f t="shared" ref="G94:G99" si="48">VLOOKUP(F94,$B:$C,2,FALSE)</f>
        <v>10103001</v>
      </c>
      <c r="H94" s="39">
        <f>COUNTIF($F$94:F94,F94)</f>
        <v>1</v>
      </c>
      <c r="I94" s="39" t="str">
        <f t="shared" ref="I94" si="49">G94&amp;H94</f>
        <v>101030011</v>
      </c>
      <c r="J94" s="39" t="s">
        <v>404</v>
      </c>
      <c r="K94" s="44">
        <v>0</v>
      </c>
      <c r="L94" s="44">
        <v>0</v>
      </c>
      <c r="M94" s="44">
        <v>1</v>
      </c>
      <c r="N94" s="44">
        <v>0</v>
      </c>
      <c r="O94" s="44"/>
      <c r="P94" s="44"/>
      <c r="Q94" s="44"/>
      <c r="R94" s="44"/>
      <c r="S94" s="44"/>
      <c r="T94" s="44"/>
      <c r="U94" s="44"/>
      <c r="V94" s="44"/>
      <c r="W94" s="39" t="str">
        <f t="shared" ref="W94:W99" si="50">IF(AND(N94&lt;&gt;"",O94&lt;&gt;"",S94&lt;&gt;"",T94&lt;&gt;"",U94&lt;&gt;"",V94&lt;&gt;""),$G$8&amp;$H$8&amp;$I$8&amp;$H$8&amp;$O$8&amp;I94&amp;$P$8&amp;$H$8&amp;$W$8&amp;$H$8&amp;$O$8&amp;K94&amp;$P$8&amp;$H$8&amp;$X$8&amp;$H$8&amp;$O$8&amp;L94&amp;$P$8&amp;$H$8&amp;$Y$8&amp;$H$8&amp;$O$8&amp;M94&amp;$P$8&amp;$H$8&amp;$Z$8&amp;$H$8&amp;$O$8&amp;N94&amp;$P$8&amp;$H$8&amp;$F$33&amp;$H$8&amp;$O$8&amp;$G$8&amp;$H$8&amp;$G$33&amp;$H$8&amp;$O$8&amp;O94&amp;$P$8&amp;$H$8&amp;$H$33&amp;$H$8&amp;$O$8&amp;$F$8&amp;P94&amp;$P$8&amp;Q94&amp;$R$8&amp;$P$8&amp;$H$8&amp;$I$33&amp;$H$8&amp;$O$8&amp;R94&amp;$P$8&amp;$H$8&amp;$S$34&amp;$H$8&amp;$O$8&amp;S94&amp;$P$8&amp;$H$8&amp;$T$34&amp;$H$8&amp;$O$8&amp;T94&amp;$P$8&amp;$H$8&amp;$AD$34&amp;$H$8&amp;$O$8&amp;U94&amp;$P$8&amp;$H$8&amp;$AE$34&amp;$H$8&amp;$O$8&amp;V94&amp;$Q$8&amp;$Q$8,IF(AND(N94&lt;&gt;"",O94&lt;&gt;"",S94&lt;&gt;"",T94&lt;&gt;"",U94&lt;&gt;""),$G$8&amp;$H$8&amp;$I$8&amp;$H$8&amp;$O$8&amp;I94&amp;$P$8&amp;$H$8&amp;$W$8&amp;$H$8&amp;$O$8&amp;K94&amp;$P$8&amp;$H$8&amp;$X$8&amp;$H$8&amp;$O$8&amp;L94&amp;$P$8&amp;$H$8&amp;$Y$8&amp;$H$8&amp;$O$8&amp;M94&amp;$P$8&amp;$H$8&amp;$Z$8&amp;$H$8&amp;$O$8&amp;N94&amp;$P$8&amp;$H$8&amp;$F$33&amp;$H$8&amp;$O$8&amp;$G$8&amp;$H$8&amp;$G$33&amp;$H$8&amp;$O$8&amp;O94&amp;$P$8&amp;$H$8&amp;$H$33&amp;$H$8&amp;$O$8&amp;$F$8&amp;P94&amp;$P$8&amp;Q94&amp;$R$8&amp;$P$8&amp;$H$8&amp;$I$33&amp;$H$8&amp;$O$8&amp;R94&amp;$P$8&amp;$H$8&amp;$S$34&amp;$H$8&amp;$O$8&amp;S94&amp;$P$8&amp;$H$8&amp;$T$34&amp;$H$8&amp;$O$8&amp;T94&amp;$P$8&amp;$H$8&amp;$AD$34&amp;$H$8&amp;$O$8&amp;U94&amp;$Q$8&amp;$Q$8,IF(AND(N94&lt;&gt;"",O94&lt;&gt;"",S94&lt;&gt;"",T94&lt;&gt;""),$G$8&amp;$H$8&amp;$I$8&amp;$H$8&amp;$O$8&amp;I94&amp;$P$8&amp;$H$8&amp;$W$8&amp;$H$8&amp;$O$8&amp;K94&amp;$P$8&amp;$H$8&amp;$X$8&amp;$H$8&amp;$O$8&amp;L94&amp;$P$8&amp;$H$8&amp;$Y$8&amp;$H$8&amp;$O$8&amp;M94&amp;$P$8&amp;$H$8&amp;$Z$8&amp;$H$8&amp;$O$8&amp;N94&amp;$P$8&amp;$H$8&amp;$F$33&amp;$H$8&amp;$O$8&amp;$G$8&amp;$H$8&amp;$G$33&amp;$H$8&amp;$O$8&amp;O94&amp;$P$8&amp;$H$8&amp;$H$33&amp;$H$8&amp;$O$8&amp;$F$8&amp;P94&amp;$P$8&amp;Q94&amp;$R$8&amp;$P$8&amp;$H$8&amp;$I$33&amp;$H$8&amp;$O$8&amp;R94&amp;$P$8&amp;$H$8&amp;$S$34&amp;$H$8&amp;$O$8&amp;S94&amp;$P$8&amp;$H$8&amp;$T$34&amp;$H$8&amp;$O$8&amp;T94&amp;$Q$8&amp;$Q$8,IF(AND(N94&lt;&gt;"",O94&lt;&gt;"",S94&lt;&gt;""),$G$8&amp;$H$8&amp;$I$8&amp;$H$8&amp;$O$8&amp;I94&amp;$P$8&amp;$H$8&amp;$W$8&amp;$H$8&amp;$O$8&amp;K94&amp;$P$8&amp;$H$8&amp;$X$8&amp;$H$8&amp;$O$8&amp;L94&amp;$P$8&amp;$H$8&amp;$Y$8&amp;$H$8&amp;$O$8&amp;M94&amp;$P$8&amp;$H$8&amp;$Z$8&amp;$H$8&amp;$O$8&amp;N94&amp;$P$8&amp;$H$8&amp;$F$33&amp;$H$8&amp;$O$8&amp;$G$8&amp;$H$8&amp;$G$33&amp;$H$8&amp;$O$8&amp;O94&amp;$P$8&amp;$H$8&amp;$H$33&amp;$H$8&amp;$O$8&amp;$F$8&amp;P94&amp;$P$8&amp;Q94&amp;$R$8&amp;$P$8&amp;$H$8&amp;$I$33&amp;$H$8&amp;$O$8&amp;R94&amp;$P$8&amp;$H$8&amp;$S$34&amp;$H$8&amp;$O$8&amp;S94&amp;$Q$8&amp;$Q$8,IF(AND(N94&lt;&gt;"",O94&lt;&gt;""),$G$8&amp;$H$8&amp;$I$8&amp;$H$8&amp;$O$8&amp;I94&amp;$P$8&amp;$H$8&amp;$W$8&amp;$H$8&amp;$O$8&amp;K94&amp;$P$8&amp;$H$8&amp;$X$8&amp;$H$8&amp;$O$8&amp;L94&amp;$P$8&amp;$H$8&amp;$Y$8&amp;$H$8&amp;$O$8&amp;M94&amp;$P$8&amp;$H$8&amp;$Z$8&amp;$H$8&amp;$O$8&amp;N94&amp;$P$8&amp;$H$8&amp;$F$33&amp;$H$8&amp;$O$8&amp;$G$8&amp;$H$8&amp;$G$33&amp;$H$8&amp;$O$8&amp;O94&amp;$P$8&amp;$H$8&amp;$H$33&amp;$H$8&amp;$O$8&amp;$F$8&amp;P94&amp;$P$8&amp;Q94&amp;$R$8&amp;$P$8&amp;$H$8&amp;$I$33&amp;$H$8&amp;$O$8&amp;R94&amp;$Q$8&amp;$Q$8,IF(N94&lt;&gt;"",$G$8&amp;$H$8&amp;$I$8&amp;$H$8&amp;$O$8&amp;I94&amp;$P$8&amp;$H$8&amp;$W$8&amp;$H$8&amp;$O$8&amp;K94&amp;$P$8&amp;$H$8&amp;$X$8&amp;$H$8&amp;$O$8&amp;L94&amp;$P$8&amp;$H$8&amp;$Y$8&amp;$H$8&amp;$O$8&amp;M94&amp;$P$8&amp;$H$8&amp;$Z$8&amp;$H$8&amp;$O$8&amp;N94&amp;$Q$8,""))))))</f>
        <v>{"effectId":101030011,"x":0,"y":0,"layer":1,"delay":0}</v>
      </c>
      <c r="AD94" s="40" t="str">
        <f>$F$8&amp;W94&amp;$P$8&amp;W95&amp;$P$8&amp;W96&amp;$P$8&amp;W97&amp;$P$8&amp;W98&amp;$P$8&amp;W99&amp;$R$8</f>
        <v>[{"effectId":101030011,"x":0,"y":0,"layer":1,"delay":0},{"effectId":101030012,"x":0,"y":0,"layer":1,"delay":0},{"effectId":101030013,"x":0,"y":0,"layer":1,"delay":0},{"effectId":101030014,"x":0,"y":-65,"layer":0,"delay":0},{"effectId":101030015,"x":0,"y":-65,"layer":0,"delay":0},{"effectId":101030016,"x":0,"y":-65,"layer":0,"delay":0}]</v>
      </c>
    </row>
    <row r="95" spans="2:36" x14ac:dyDescent="0.15">
      <c r="B95" s="6" t="s">
        <v>66</v>
      </c>
      <c r="C95" s="6">
        <v>43100003</v>
      </c>
      <c r="F95" s="39" t="s">
        <v>402</v>
      </c>
      <c r="G95" s="39">
        <f t="shared" si="48"/>
        <v>10103001</v>
      </c>
      <c r="H95" s="39">
        <f>COUNTIF($F$94:F95,F95)</f>
        <v>2</v>
      </c>
      <c r="I95" s="39" t="str">
        <f t="shared" ref="I95:I99" si="51">G95&amp;H95</f>
        <v>101030012</v>
      </c>
      <c r="K95" s="44">
        <v>0</v>
      </c>
      <c r="L95" s="44">
        <v>0</v>
      </c>
      <c r="M95" s="44">
        <v>1</v>
      </c>
      <c r="N95" s="44">
        <v>0</v>
      </c>
      <c r="O95" s="44"/>
      <c r="P95" s="44"/>
      <c r="Q95" s="44"/>
      <c r="R95" s="44"/>
      <c r="S95" s="44"/>
      <c r="T95" s="44"/>
      <c r="U95" s="44"/>
      <c r="V95" s="44"/>
      <c r="W95" s="39" t="str">
        <f t="shared" si="50"/>
        <v>{"effectId":101030012,"x":0,"y":0,"layer":1,"delay":0}</v>
      </c>
    </row>
    <row r="96" spans="2:36" x14ac:dyDescent="0.15">
      <c r="B96" s="6" t="s">
        <v>66</v>
      </c>
      <c r="C96" s="6">
        <v>43100004</v>
      </c>
      <c r="F96" s="39" t="s">
        <v>402</v>
      </c>
      <c r="G96" s="39">
        <f t="shared" si="48"/>
        <v>10103001</v>
      </c>
      <c r="H96" s="39">
        <f>COUNTIF($F$94:F96,F96)</f>
        <v>3</v>
      </c>
      <c r="I96" s="39" t="str">
        <f t="shared" si="51"/>
        <v>101030013</v>
      </c>
      <c r="K96" s="44">
        <v>0</v>
      </c>
      <c r="L96" s="44">
        <v>0</v>
      </c>
      <c r="M96" s="44">
        <v>1</v>
      </c>
      <c r="N96" s="44">
        <v>0</v>
      </c>
      <c r="O96" s="44"/>
      <c r="P96" s="44"/>
      <c r="Q96" s="44"/>
      <c r="R96" s="44"/>
      <c r="S96" s="44"/>
      <c r="T96" s="44"/>
      <c r="U96" s="44"/>
      <c r="V96" s="44"/>
      <c r="W96" s="39" t="str">
        <f t="shared" si="50"/>
        <v>{"effectId":101030013,"x":0,"y":0,"layer":1,"delay":0}</v>
      </c>
    </row>
    <row r="97" spans="2:23" x14ac:dyDescent="0.15">
      <c r="B97" s="6" t="s">
        <v>66</v>
      </c>
      <c r="C97" s="6">
        <v>43100005</v>
      </c>
      <c r="F97" s="39" t="s">
        <v>402</v>
      </c>
      <c r="G97" s="39">
        <f t="shared" si="48"/>
        <v>10103001</v>
      </c>
      <c r="H97" s="39">
        <f>COUNTIF($F$94:F97,F97)</f>
        <v>4</v>
      </c>
      <c r="I97" s="39" t="str">
        <f t="shared" si="51"/>
        <v>101030014</v>
      </c>
      <c r="J97" s="39" t="s">
        <v>405</v>
      </c>
      <c r="K97" s="44">
        <v>0</v>
      </c>
      <c r="L97" s="44">
        <v>-65</v>
      </c>
      <c r="M97" s="44">
        <v>0</v>
      </c>
      <c r="N97" s="44">
        <v>0</v>
      </c>
      <c r="O97" s="44"/>
      <c r="P97" s="44"/>
      <c r="Q97" s="44"/>
      <c r="R97" s="44"/>
      <c r="S97" s="44"/>
      <c r="T97" s="44"/>
      <c r="U97" s="44"/>
      <c r="V97" s="44"/>
      <c r="W97" s="39" t="str">
        <f t="shared" si="50"/>
        <v>{"effectId":101030014,"x":0,"y":-65,"layer":0,"delay":0}</v>
      </c>
    </row>
    <row r="98" spans="2:23" x14ac:dyDescent="0.15">
      <c r="B98" s="6" t="s">
        <v>66</v>
      </c>
      <c r="C98" s="6">
        <v>43100006</v>
      </c>
      <c r="F98" s="39" t="s">
        <v>402</v>
      </c>
      <c r="G98" s="39">
        <f t="shared" si="48"/>
        <v>10103001</v>
      </c>
      <c r="H98" s="39">
        <f>COUNTIF($F$94:F98,F98)</f>
        <v>5</v>
      </c>
      <c r="I98" s="39" t="str">
        <f t="shared" si="51"/>
        <v>101030015</v>
      </c>
      <c r="K98" s="44">
        <v>0</v>
      </c>
      <c r="L98" s="44">
        <v>-65</v>
      </c>
      <c r="M98" s="44">
        <v>0</v>
      </c>
      <c r="N98" s="44">
        <v>0</v>
      </c>
      <c r="O98" s="44"/>
      <c r="P98" s="44"/>
      <c r="Q98" s="44"/>
      <c r="R98" s="44"/>
      <c r="S98" s="44"/>
      <c r="T98" s="44"/>
      <c r="U98" s="44"/>
      <c r="V98" s="44"/>
      <c r="W98" s="39" t="str">
        <f t="shared" si="50"/>
        <v>{"effectId":101030015,"x":0,"y":-65,"layer":0,"delay":0}</v>
      </c>
    </row>
    <row r="99" spans="2:23" x14ac:dyDescent="0.15">
      <c r="B99" s="6" t="s">
        <v>66</v>
      </c>
      <c r="C99" s="6">
        <v>43100007</v>
      </c>
      <c r="F99" s="39" t="s">
        <v>402</v>
      </c>
      <c r="G99" s="39">
        <f t="shared" si="48"/>
        <v>10103001</v>
      </c>
      <c r="H99" s="39">
        <f>COUNTIF($F$94:F99,F99)</f>
        <v>6</v>
      </c>
      <c r="I99" s="39" t="str">
        <f t="shared" si="51"/>
        <v>101030016</v>
      </c>
      <c r="K99" s="44">
        <v>0</v>
      </c>
      <c r="L99" s="44">
        <v>-65</v>
      </c>
      <c r="M99" s="44">
        <v>0</v>
      </c>
      <c r="N99" s="44">
        <v>0</v>
      </c>
      <c r="O99" s="44"/>
      <c r="P99" s="44"/>
      <c r="Q99" s="44"/>
      <c r="R99" s="44"/>
      <c r="S99" s="44"/>
      <c r="T99" s="44"/>
      <c r="U99" s="44"/>
      <c r="V99" s="44"/>
      <c r="W99" s="39" t="str">
        <f t="shared" si="50"/>
        <v>{"effectId":101030016,"x":0,"y":-65,"layer":0,"delay":0}</v>
      </c>
    </row>
    <row r="100" spans="2:23" x14ac:dyDescent="0.15">
      <c r="B100" s="6" t="s">
        <v>66</v>
      </c>
      <c r="C100" s="6">
        <v>43100008</v>
      </c>
    </row>
    <row r="101" spans="2:23" x14ac:dyDescent="0.15">
      <c r="B101" s="6" t="s">
        <v>66</v>
      </c>
      <c r="C101" s="6">
        <v>43100009</v>
      </c>
    </row>
    <row r="102" spans="2:23" x14ac:dyDescent="0.15">
      <c r="B102" s="6" t="s">
        <v>66</v>
      </c>
      <c r="C102" s="6">
        <v>43100010</v>
      </c>
      <c r="F102" s="39" t="s">
        <v>420</v>
      </c>
      <c r="H102" s="39" t="s">
        <v>421</v>
      </c>
      <c r="I102" s="39">
        <v>5</v>
      </c>
    </row>
    <row r="103" spans="2:23" x14ac:dyDescent="0.15">
      <c r="B103" s="6" t="s">
        <v>66</v>
      </c>
      <c r="C103" s="6">
        <v>43100011</v>
      </c>
      <c r="H103" s="39" t="s">
        <v>417</v>
      </c>
      <c r="I103" s="39">
        <v>13</v>
      </c>
    </row>
    <row r="104" spans="2:23" x14ac:dyDescent="0.15">
      <c r="B104" s="6" t="s">
        <v>66</v>
      </c>
      <c r="C104" s="6">
        <v>43100012</v>
      </c>
      <c r="H104" s="39" t="s">
        <v>422</v>
      </c>
      <c r="I104" s="39">
        <f>ROUND(1000/I103*I102,0)</f>
        <v>385</v>
      </c>
    </row>
    <row r="105" spans="2:23" x14ac:dyDescent="0.15">
      <c r="B105" s="6" t="s">
        <v>66</v>
      </c>
      <c r="C105" s="6">
        <v>43100013</v>
      </c>
      <c r="I105" s="39" t="str">
        <f>"["&amp;I104&amp;"]"</f>
        <v>[385]</v>
      </c>
    </row>
    <row r="106" spans="2:23" x14ac:dyDescent="0.15">
      <c r="B106" s="6" t="s">
        <v>66</v>
      </c>
      <c r="C106" s="6">
        <v>43100014</v>
      </c>
    </row>
    <row r="107" spans="2:23" x14ac:dyDescent="0.15">
      <c r="B107" s="6" t="s">
        <v>66</v>
      </c>
      <c r="C107" s="6">
        <v>43100015</v>
      </c>
    </row>
    <row r="108" spans="2:23" x14ac:dyDescent="0.15">
      <c r="B108" s="6" t="s">
        <v>66</v>
      </c>
      <c r="C108" s="6">
        <v>43100016</v>
      </c>
    </row>
    <row r="109" spans="2:23" x14ac:dyDescent="0.15">
      <c r="B109" s="6" t="s">
        <v>66</v>
      </c>
      <c r="C109" s="6">
        <v>43100017</v>
      </c>
    </row>
    <row r="110" spans="2:23" x14ac:dyDescent="0.15">
      <c r="B110" s="6" t="s">
        <v>66</v>
      </c>
      <c r="C110" s="6">
        <v>43100018</v>
      </c>
    </row>
    <row r="111" spans="2:23" x14ac:dyDescent="0.15">
      <c r="B111" s="6" t="s">
        <v>66</v>
      </c>
      <c r="C111" s="6">
        <v>43100019</v>
      </c>
    </row>
    <row r="112" spans="2:23" x14ac:dyDescent="0.15">
      <c r="B112" s="6" t="s">
        <v>66</v>
      </c>
      <c r="C112" s="6">
        <v>43100020</v>
      </c>
    </row>
    <row r="113" spans="2:3" x14ac:dyDescent="0.15">
      <c r="B113" s="6" t="s">
        <v>66</v>
      </c>
      <c r="C113" s="6">
        <v>43100021</v>
      </c>
    </row>
    <row r="114" spans="2:3" x14ac:dyDescent="0.15">
      <c r="B114" s="6" t="s">
        <v>66</v>
      </c>
      <c r="C114" s="6">
        <v>43100022</v>
      </c>
    </row>
    <row r="115" spans="2:3" x14ac:dyDescent="0.15">
      <c r="B115" s="6" t="s">
        <v>66</v>
      </c>
      <c r="C115" s="6">
        <v>43100023</v>
      </c>
    </row>
    <row r="116" spans="2:3" x14ac:dyDescent="0.15">
      <c r="B116" s="6" t="s">
        <v>66</v>
      </c>
      <c r="C116" s="6">
        <v>43100024</v>
      </c>
    </row>
    <row r="117" spans="2:3" x14ac:dyDescent="0.15">
      <c r="B117" s="6" t="s">
        <v>66</v>
      </c>
      <c r="C117" s="6">
        <v>43100025</v>
      </c>
    </row>
    <row r="118" spans="2:3" x14ac:dyDescent="0.15">
      <c r="B118" s="6" t="s">
        <v>66</v>
      </c>
      <c r="C118" s="6">
        <v>43100026</v>
      </c>
    </row>
    <row r="119" spans="2:3" x14ac:dyDescent="0.15">
      <c r="B119" s="6" t="s">
        <v>66</v>
      </c>
      <c r="C119" s="6">
        <v>43100027</v>
      </c>
    </row>
    <row r="120" spans="2:3" x14ac:dyDescent="0.15">
      <c r="B120" s="6" t="s">
        <v>66</v>
      </c>
      <c r="C120" s="6">
        <v>43100028</v>
      </c>
    </row>
    <row r="121" spans="2:3" x14ac:dyDescent="0.15">
      <c r="B121" s="6" t="s">
        <v>66</v>
      </c>
      <c r="C121" s="6">
        <v>43100029</v>
      </c>
    </row>
    <row r="122" spans="2:3" x14ac:dyDescent="0.15">
      <c r="B122" s="6" t="s">
        <v>66</v>
      </c>
      <c r="C122" s="6">
        <v>43100030</v>
      </c>
    </row>
    <row r="123" spans="2:3" x14ac:dyDescent="0.15">
      <c r="B123" s="6" t="s">
        <v>66</v>
      </c>
      <c r="C123" s="6">
        <v>43100031</v>
      </c>
    </row>
    <row r="124" spans="2:3" x14ac:dyDescent="0.15">
      <c r="B124" s="6" t="s">
        <v>66</v>
      </c>
      <c r="C124" s="6">
        <v>43100032</v>
      </c>
    </row>
    <row r="125" spans="2:3" x14ac:dyDescent="0.15">
      <c r="B125" s="6" t="s">
        <v>66</v>
      </c>
      <c r="C125" s="6">
        <v>43100033</v>
      </c>
    </row>
    <row r="126" spans="2:3" x14ac:dyDescent="0.15">
      <c r="B126" s="6" t="s">
        <v>66</v>
      </c>
      <c r="C126" s="6">
        <v>43100034</v>
      </c>
    </row>
    <row r="127" spans="2:3" x14ac:dyDescent="0.15">
      <c r="B127" s="6" t="s">
        <v>66</v>
      </c>
      <c r="C127" s="6">
        <v>43100035</v>
      </c>
    </row>
    <row r="128" spans="2:3" x14ac:dyDescent="0.15">
      <c r="B128" s="6" t="s">
        <v>66</v>
      </c>
      <c r="C128" s="6">
        <v>43100036</v>
      </c>
    </row>
    <row r="129" spans="2:3" x14ac:dyDescent="0.15">
      <c r="B129" s="6" t="s">
        <v>66</v>
      </c>
      <c r="C129" s="6">
        <v>43100037</v>
      </c>
    </row>
    <row r="130" spans="2:3" x14ac:dyDescent="0.15">
      <c r="B130" s="6" t="s">
        <v>66</v>
      </c>
      <c r="C130" s="6">
        <v>43100038</v>
      </c>
    </row>
    <row r="131" spans="2:3" x14ac:dyDescent="0.15">
      <c r="B131" s="6" t="s">
        <v>66</v>
      </c>
      <c r="C131" s="6">
        <v>43100039</v>
      </c>
    </row>
    <row r="132" spans="2:3" x14ac:dyDescent="0.15">
      <c r="B132" s="6" t="s">
        <v>66</v>
      </c>
      <c r="C132" s="6">
        <v>43100040</v>
      </c>
    </row>
    <row r="133" spans="2:3" x14ac:dyDescent="0.15">
      <c r="B133" s="6" t="s">
        <v>66</v>
      </c>
      <c r="C133" s="6">
        <v>43100041</v>
      </c>
    </row>
    <row r="134" spans="2:3" x14ac:dyDescent="0.15">
      <c r="B134" s="6" t="s">
        <v>66</v>
      </c>
      <c r="C134" s="6">
        <v>43100042</v>
      </c>
    </row>
    <row r="135" spans="2:3" x14ac:dyDescent="0.15">
      <c r="B135" s="6" t="s">
        <v>66</v>
      </c>
      <c r="C135" s="6">
        <v>43100043</v>
      </c>
    </row>
    <row r="136" spans="2:3" x14ac:dyDescent="0.15">
      <c r="B136" s="6" t="s">
        <v>66</v>
      </c>
      <c r="C136" s="6">
        <v>43100044</v>
      </c>
    </row>
    <row r="137" spans="2:3" x14ac:dyDescent="0.15">
      <c r="B137" s="6" t="s">
        <v>66</v>
      </c>
      <c r="C137" s="6">
        <v>43100045</v>
      </c>
    </row>
    <row r="138" spans="2:3" x14ac:dyDescent="0.15">
      <c r="B138" s="6" t="s">
        <v>66</v>
      </c>
      <c r="C138" s="6">
        <v>43100046</v>
      </c>
    </row>
    <row r="139" spans="2:3" x14ac:dyDescent="0.15">
      <c r="B139" s="6" t="s">
        <v>66</v>
      </c>
      <c r="C139" s="6">
        <v>43100047</v>
      </c>
    </row>
    <row r="140" spans="2:3" x14ac:dyDescent="0.15">
      <c r="B140" s="6" t="s">
        <v>66</v>
      </c>
      <c r="C140" s="6">
        <v>43100048</v>
      </c>
    </row>
    <row r="141" spans="2:3" x14ac:dyDescent="0.15">
      <c r="B141" s="6" t="s">
        <v>66</v>
      </c>
      <c r="C141" s="6">
        <v>43100049</v>
      </c>
    </row>
    <row r="142" spans="2:3" x14ac:dyDescent="0.15">
      <c r="B142" s="6" t="s">
        <v>66</v>
      </c>
      <c r="C142" s="6">
        <v>43100050</v>
      </c>
    </row>
    <row r="143" spans="2:3" x14ac:dyDescent="0.15">
      <c r="B143" s="6" t="s">
        <v>66</v>
      </c>
      <c r="C143" s="6">
        <v>43100051</v>
      </c>
    </row>
    <row r="144" spans="2:3" x14ac:dyDescent="0.15">
      <c r="B144" s="6" t="s">
        <v>66</v>
      </c>
      <c r="C144" s="6">
        <v>43100052</v>
      </c>
    </row>
    <row r="145" spans="2:3" x14ac:dyDescent="0.15">
      <c r="B145" s="6" t="s">
        <v>66</v>
      </c>
      <c r="C145" s="6">
        <v>43100053</v>
      </c>
    </row>
    <row r="146" spans="2:3" x14ac:dyDescent="0.15">
      <c r="B146" s="6" t="s">
        <v>66</v>
      </c>
      <c r="C146" s="6">
        <v>43100054</v>
      </c>
    </row>
    <row r="147" spans="2:3" x14ac:dyDescent="0.15">
      <c r="B147" s="6" t="s">
        <v>66</v>
      </c>
      <c r="C147" s="6">
        <v>43100055</v>
      </c>
    </row>
    <row r="148" spans="2:3" x14ac:dyDescent="0.15">
      <c r="B148" s="6" t="s">
        <v>66</v>
      </c>
      <c r="C148" s="6">
        <v>43100056</v>
      </c>
    </row>
    <row r="149" spans="2:3" x14ac:dyDescent="0.15">
      <c r="B149" s="6" t="s">
        <v>66</v>
      </c>
      <c r="C149" s="6">
        <v>43100057</v>
      </c>
    </row>
    <row r="150" spans="2:3" x14ac:dyDescent="0.15">
      <c r="B150" s="6" t="s">
        <v>66</v>
      </c>
      <c r="C150" s="6">
        <v>43100058</v>
      </c>
    </row>
    <row r="151" spans="2:3" x14ac:dyDescent="0.15">
      <c r="B151" s="6" t="s">
        <v>66</v>
      </c>
      <c r="C151" s="6">
        <v>43100059</v>
      </c>
    </row>
    <row r="152" spans="2:3" x14ac:dyDescent="0.15">
      <c r="B152" s="6" t="s">
        <v>66</v>
      </c>
      <c r="C152" s="6">
        <v>43100060</v>
      </c>
    </row>
    <row r="153" spans="2:3" x14ac:dyDescent="0.15">
      <c r="B153" s="14" t="s">
        <v>10</v>
      </c>
      <c r="C153" s="14">
        <v>50000001</v>
      </c>
    </row>
    <row r="154" spans="2:3" x14ac:dyDescent="0.15">
      <c r="B154" s="6" t="s">
        <v>67</v>
      </c>
      <c r="C154" s="6">
        <v>51300001</v>
      </c>
    </row>
    <row r="155" spans="2:3" x14ac:dyDescent="0.15">
      <c r="B155" s="6" t="s">
        <v>68</v>
      </c>
      <c r="C155" s="6">
        <v>51300002</v>
      </c>
    </row>
    <row r="156" spans="2:3" x14ac:dyDescent="0.15">
      <c r="B156" s="6" t="s">
        <v>69</v>
      </c>
      <c r="C156" s="6">
        <v>51300003</v>
      </c>
    </row>
    <row r="157" spans="2:3" x14ac:dyDescent="0.15">
      <c r="B157" s="6" t="s">
        <v>70</v>
      </c>
      <c r="C157" s="6">
        <v>51300004</v>
      </c>
    </row>
    <row r="158" spans="2:3" x14ac:dyDescent="0.15">
      <c r="B158" s="6" t="s">
        <v>71</v>
      </c>
      <c r="C158" s="6">
        <v>51300005</v>
      </c>
    </row>
    <row r="159" spans="2:3" x14ac:dyDescent="0.15">
      <c r="B159" s="6" t="s">
        <v>72</v>
      </c>
      <c r="C159" s="6">
        <v>51300006</v>
      </c>
    </row>
    <row r="160" spans="2:3" x14ac:dyDescent="0.15">
      <c r="B160" s="22" t="s">
        <v>73</v>
      </c>
      <c r="C160" s="22">
        <v>67100001</v>
      </c>
    </row>
    <row r="161" spans="2:3" x14ac:dyDescent="0.15">
      <c r="B161" s="22" t="s">
        <v>74</v>
      </c>
      <c r="C161" s="22">
        <v>66201001</v>
      </c>
    </row>
    <row r="162" spans="2:3" x14ac:dyDescent="0.15">
      <c r="B162" s="22" t="s">
        <v>75</v>
      </c>
      <c r="C162" s="22">
        <v>66201002</v>
      </c>
    </row>
    <row r="163" spans="2:3" x14ac:dyDescent="0.15">
      <c r="B163" s="22" t="s">
        <v>76</v>
      </c>
      <c r="C163" s="22">
        <v>66201003</v>
      </c>
    </row>
    <row r="164" spans="2:3" x14ac:dyDescent="0.15">
      <c r="B164" s="22" t="s">
        <v>77</v>
      </c>
      <c r="C164" s="22">
        <v>66302001</v>
      </c>
    </row>
    <row r="165" spans="2:3" x14ac:dyDescent="0.15">
      <c r="B165" s="22" t="s">
        <v>78</v>
      </c>
      <c r="C165" s="22">
        <v>66302002</v>
      </c>
    </row>
    <row r="166" spans="2:3" x14ac:dyDescent="0.15">
      <c r="B166" s="22" t="s">
        <v>79</v>
      </c>
      <c r="C166" s="22">
        <v>66303001</v>
      </c>
    </row>
    <row r="167" spans="2:3" x14ac:dyDescent="0.15">
      <c r="B167" s="22" t="s">
        <v>80</v>
      </c>
      <c r="C167" s="22">
        <v>66303002</v>
      </c>
    </row>
    <row r="168" spans="2:3" x14ac:dyDescent="0.15">
      <c r="B168" s="22" t="s">
        <v>81</v>
      </c>
      <c r="C168" s="22">
        <v>66304001</v>
      </c>
    </row>
    <row r="169" spans="2:3" x14ac:dyDescent="0.15">
      <c r="B169" s="22" t="s">
        <v>82</v>
      </c>
      <c r="C169" s="22">
        <v>66304002</v>
      </c>
    </row>
    <row r="170" spans="2:3" x14ac:dyDescent="0.15">
      <c r="B170" s="22" t="s">
        <v>83</v>
      </c>
      <c r="C170" s="22">
        <v>66305001</v>
      </c>
    </row>
    <row r="171" spans="2:3" x14ac:dyDescent="0.15">
      <c r="B171" s="22" t="s">
        <v>84</v>
      </c>
      <c r="C171" s="22">
        <v>66305002</v>
      </c>
    </row>
    <row r="172" spans="2:3" x14ac:dyDescent="0.15">
      <c r="B172" s="23" t="s">
        <v>85</v>
      </c>
      <c r="C172" s="23">
        <v>66305003</v>
      </c>
    </row>
    <row r="173" spans="2:3" x14ac:dyDescent="0.15">
      <c r="B173" s="23" t="s">
        <v>86</v>
      </c>
      <c r="C173" s="23">
        <v>66305004</v>
      </c>
    </row>
    <row r="174" spans="2:3" x14ac:dyDescent="0.15">
      <c r="B174" s="23" t="s">
        <v>87</v>
      </c>
      <c r="C174" s="23">
        <v>66315003</v>
      </c>
    </row>
    <row r="175" spans="2:3" x14ac:dyDescent="0.15">
      <c r="B175" s="23" t="s">
        <v>88</v>
      </c>
      <c r="C175" s="23">
        <v>66315004</v>
      </c>
    </row>
    <row r="176" spans="2:3" x14ac:dyDescent="0.15">
      <c r="B176" s="23" t="s">
        <v>89</v>
      </c>
      <c r="C176" s="23">
        <v>66305005</v>
      </c>
    </row>
    <row r="177" spans="2:3" x14ac:dyDescent="0.15">
      <c r="B177" s="23" t="s">
        <v>90</v>
      </c>
      <c r="C177" s="23">
        <v>66305007</v>
      </c>
    </row>
    <row r="178" spans="2:3" x14ac:dyDescent="0.15">
      <c r="B178" s="23" t="s">
        <v>91</v>
      </c>
      <c r="C178" s="23">
        <v>66305008</v>
      </c>
    </row>
    <row r="179" spans="2:3" x14ac:dyDescent="0.15">
      <c r="B179" s="23" t="s">
        <v>92</v>
      </c>
      <c r="C179" s="23">
        <v>66305009</v>
      </c>
    </row>
    <row r="180" spans="2:3" x14ac:dyDescent="0.15">
      <c r="B180" s="23" t="s">
        <v>93</v>
      </c>
      <c r="C180" s="23">
        <v>66305010</v>
      </c>
    </row>
    <row r="181" spans="2:3" x14ac:dyDescent="0.15">
      <c r="B181" s="23" t="s">
        <v>94</v>
      </c>
      <c r="C181" s="23">
        <v>66315009</v>
      </c>
    </row>
    <row r="182" spans="2:3" x14ac:dyDescent="0.15">
      <c r="B182" s="23" t="s">
        <v>95</v>
      </c>
      <c r="C182" s="23">
        <v>66305015</v>
      </c>
    </row>
    <row r="183" spans="2:3" x14ac:dyDescent="0.15">
      <c r="B183" s="23" t="s">
        <v>96</v>
      </c>
      <c r="C183" s="23">
        <v>66305016</v>
      </c>
    </row>
    <row r="184" spans="2:3" x14ac:dyDescent="0.15">
      <c r="B184" s="23" t="s">
        <v>97</v>
      </c>
      <c r="C184" s="23">
        <v>66305017</v>
      </c>
    </row>
    <row r="185" spans="2:3" x14ac:dyDescent="0.15">
      <c r="B185" s="23" t="s">
        <v>98</v>
      </c>
      <c r="C185" s="23">
        <v>66305018</v>
      </c>
    </row>
    <row r="186" spans="2:3" x14ac:dyDescent="0.15">
      <c r="B186" s="24" t="s">
        <v>99</v>
      </c>
      <c r="C186" s="24">
        <v>66306001</v>
      </c>
    </row>
    <row r="187" spans="2:3" x14ac:dyDescent="0.15">
      <c r="B187" s="24" t="s">
        <v>100</v>
      </c>
      <c r="C187" s="24">
        <v>66306002</v>
      </c>
    </row>
    <row r="188" spans="2:3" x14ac:dyDescent="0.15">
      <c r="B188" s="25" t="s">
        <v>101</v>
      </c>
      <c r="C188" s="25">
        <v>66406001</v>
      </c>
    </row>
    <row r="189" spans="2:3" x14ac:dyDescent="0.15">
      <c r="B189" s="25" t="s">
        <v>102</v>
      </c>
      <c r="C189" s="25">
        <v>66406002</v>
      </c>
    </row>
    <row r="190" spans="2:3" x14ac:dyDescent="0.15">
      <c r="B190" s="24" t="s">
        <v>103</v>
      </c>
      <c r="C190" s="24">
        <v>66307001</v>
      </c>
    </row>
    <row r="191" spans="2:3" x14ac:dyDescent="0.15">
      <c r="B191" s="24" t="s">
        <v>104</v>
      </c>
      <c r="C191" s="24">
        <v>66307002</v>
      </c>
    </row>
    <row r="192" spans="2:3" x14ac:dyDescent="0.15">
      <c r="B192" s="25" t="s">
        <v>105</v>
      </c>
      <c r="C192" s="25">
        <v>66407001</v>
      </c>
    </row>
    <row r="193" spans="2:3" x14ac:dyDescent="0.15">
      <c r="B193" s="25" t="s">
        <v>106</v>
      </c>
      <c r="C193" s="25">
        <v>66407002</v>
      </c>
    </row>
    <row r="194" spans="2:3" x14ac:dyDescent="0.15">
      <c r="B194" s="24" t="s">
        <v>107</v>
      </c>
      <c r="C194" s="24">
        <v>66307003</v>
      </c>
    </row>
    <row r="195" spans="2:3" x14ac:dyDescent="0.15">
      <c r="B195" s="24" t="s">
        <v>108</v>
      </c>
      <c r="C195" s="24">
        <v>66307004</v>
      </c>
    </row>
    <row r="196" spans="2:3" x14ac:dyDescent="0.15">
      <c r="B196" s="25" t="s">
        <v>109</v>
      </c>
      <c r="C196" s="25">
        <v>66407003</v>
      </c>
    </row>
    <row r="197" spans="2:3" x14ac:dyDescent="0.15">
      <c r="B197" s="25" t="s">
        <v>110</v>
      </c>
      <c r="C197" s="25">
        <v>66407004</v>
      </c>
    </row>
    <row r="198" spans="2:3" x14ac:dyDescent="0.15">
      <c r="B198" s="24" t="s">
        <v>111</v>
      </c>
      <c r="C198" s="24">
        <v>66307005</v>
      </c>
    </row>
    <row r="199" spans="2:3" x14ac:dyDescent="0.15">
      <c r="B199" s="24" t="s">
        <v>112</v>
      </c>
      <c r="C199" s="24">
        <v>66307006</v>
      </c>
    </row>
    <row r="200" spans="2:3" x14ac:dyDescent="0.15">
      <c r="B200" s="24" t="s">
        <v>113</v>
      </c>
      <c r="C200" s="24">
        <v>66307007</v>
      </c>
    </row>
    <row r="201" spans="2:3" x14ac:dyDescent="0.15">
      <c r="B201" s="25" t="s">
        <v>114</v>
      </c>
      <c r="C201" s="25">
        <v>66407005</v>
      </c>
    </row>
    <row r="202" spans="2:3" x14ac:dyDescent="0.15">
      <c r="B202" s="25" t="s">
        <v>115</v>
      </c>
      <c r="C202" s="25">
        <v>66407006</v>
      </c>
    </row>
    <row r="203" spans="2:3" x14ac:dyDescent="0.15">
      <c r="B203" s="24" t="s">
        <v>116</v>
      </c>
      <c r="C203" s="24">
        <v>66307008</v>
      </c>
    </row>
    <row r="204" spans="2:3" x14ac:dyDescent="0.15">
      <c r="B204" s="24" t="s">
        <v>117</v>
      </c>
      <c r="C204" s="24">
        <v>66307009</v>
      </c>
    </row>
    <row r="205" spans="2:3" x14ac:dyDescent="0.15">
      <c r="B205" s="25" t="s">
        <v>118</v>
      </c>
      <c r="C205" s="25">
        <v>66407007</v>
      </c>
    </row>
    <row r="206" spans="2:3" x14ac:dyDescent="0.15">
      <c r="B206" s="25" t="s">
        <v>119</v>
      </c>
      <c r="C206" s="25">
        <v>66407008</v>
      </c>
    </row>
    <row r="207" spans="2:3" x14ac:dyDescent="0.15">
      <c r="B207" s="25" t="s">
        <v>120</v>
      </c>
      <c r="C207" s="25">
        <v>66407009</v>
      </c>
    </row>
    <row r="208" spans="2:3" x14ac:dyDescent="0.15">
      <c r="B208" s="25" t="s">
        <v>121</v>
      </c>
      <c r="C208" s="25">
        <v>66407010</v>
      </c>
    </row>
    <row r="209" spans="2:3" x14ac:dyDescent="0.15">
      <c r="B209" s="24" t="s">
        <v>122</v>
      </c>
      <c r="C209" s="24">
        <v>66307010</v>
      </c>
    </row>
    <row r="210" spans="2:3" x14ac:dyDescent="0.15">
      <c r="B210" s="24" t="s">
        <v>123</v>
      </c>
      <c r="C210" s="24">
        <v>66307011</v>
      </c>
    </row>
    <row r="211" spans="2:3" x14ac:dyDescent="0.15">
      <c r="B211" s="23" t="s">
        <v>124</v>
      </c>
      <c r="C211" s="23">
        <v>20810101</v>
      </c>
    </row>
    <row r="212" spans="2:3" x14ac:dyDescent="0.15">
      <c r="B212" s="23" t="s">
        <v>125</v>
      </c>
      <c r="C212" s="23">
        <v>20810102</v>
      </c>
    </row>
    <row r="213" spans="2:3" x14ac:dyDescent="0.15">
      <c r="B213" s="23" t="s">
        <v>124</v>
      </c>
      <c r="C213" s="23">
        <v>20810201</v>
      </c>
    </row>
    <row r="214" spans="2:3" x14ac:dyDescent="0.15">
      <c r="B214" s="23" t="s">
        <v>125</v>
      </c>
      <c r="C214" s="23">
        <v>20810202</v>
      </c>
    </row>
    <row r="215" spans="2:3" x14ac:dyDescent="0.15">
      <c r="B215" s="23" t="s">
        <v>124</v>
      </c>
      <c r="C215" s="23">
        <v>20810301</v>
      </c>
    </row>
    <row r="216" spans="2:3" x14ac:dyDescent="0.15">
      <c r="B216" s="23" t="s">
        <v>125</v>
      </c>
      <c r="C216" s="23">
        <v>20810302</v>
      </c>
    </row>
    <row r="217" spans="2:3" x14ac:dyDescent="0.15">
      <c r="B217" s="23" t="s">
        <v>124</v>
      </c>
      <c r="C217" s="23">
        <v>20810401</v>
      </c>
    </row>
    <row r="218" spans="2:3" x14ac:dyDescent="0.15">
      <c r="B218" s="23" t="s">
        <v>125</v>
      </c>
      <c r="C218" s="23">
        <v>20810402</v>
      </c>
    </row>
    <row r="219" spans="2:3" x14ac:dyDescent="0.15">
      <c r="B219" s="23" t="s">
        <v>124</v>
      </c>
      <c r="C219" s="23">
        <v>20810501</v>
      </c>
    </row>
    <row r="220" spans="2:3" x14ac:dyDescent="0.15">
      <c r="B220" s="23" t="s">
        <v>125</v>
      </c>
      <c r="C220" s="23">
        <v>20810502</v>
      </c>
    </row>
    <row r="221" spans="2:3" x14ac:dyDescent="0.15">
      <c r="B221" s="23" t="s">
        <v>124</v>
      </c>
      <c r="C221" s="23">
        <v>20810601</v>
      </c>
    </row>
    <row r="222" spans="2:3" x14ac:dyDescent="0.15">
      <c r="B222" s="23" t="s">
        <v>125</v>
      </c>
      <c r="C222" s="23">
        <v>20810602</v>
      </c>
    </row>
    <row r="223" spans="2:3" x14ac:dyDescent="0.15">
      <c r="B223" s="23" t="s">
        <v>124</v>
      </c>
      <c r="C223" s="23">
        <v>20810701</v>
      </c>
    </row>
    <row r="224" spans="2:3" x14ac:dyDescent="0.15">
      <c r="B224" s="23" t="s">
        <v>125</v>
      </c>
      <c r="C224" s="23">
        <v>20810702</v>
      </c>
    </row>
    <row r="225" spans="2:3" x14ac:dyDescent="0.15">
      <c r="B225" s="23" t="s">
        <v>126</v>
      </c>
      <c r="C225" s="23">
        <v>20690101</v>
      </c>
    </row>
    <row r="226" spans="2:3" x14ac:dyDescent="0.15">
      <c r="B226" s="23" t="s">
        <v>127</v>
      </c>
      <c r="C226" s="23">
        <v>20690102</v>
      </c>
    </row>
    <row r="227" spans="2:3" x14ac:dyDescent="0.15">
      <c r="B227" s="23" t="s">
        <v>128</v>
      </c>
      <c r="C227" s="23">
        <v>20690103</v>
      </c>
    </row>
    <row r="228" spans="2:3" x14ac:dyDescent="0.15">
      <c r="B228" s="8" t="s">
        <v>129</v>
      </c>
      <c r="C228" s="8">
        <v>20115000</v>
      </c>
    </row>
    <row r="229" spans="2:3" x14ac:dyDescent="0.15">
      <c r="B229" s="8" t="s">
        <v>130</v>
      </c>
      <c r="C229" s="8">
        <v>20115100</v>
      </c>
    </row>
    <row r="230" spans="2:3" x14ac:dyDescent="0.15">
      <c r="B230" s="8" t="s">
        <v>131</v>
      </c>
      <c r="C230" s="26">
        <v>20115101</v>
      </c>
    </row>
    <row r="231" spans="2:3" x14ac:dyDescent="0.15">
      <c r="B231" s="11" t="s">
        <v>132</v>
      </c>
      <c r="C231" s="11">
        <v>20115200</v>
      </c>
    </row>
    <row r="232" spans="2:3" x14ac:dyDescent="0.15">
      <c r="B232" s="11" t="s">
        <v>133</v>
      </c>
      <c r="C232" s="11">
        <v>20115201</v>
      </c>
    </row>
    <row r="233" spans="2:3" x14ac:dyDescent="0.15">
      <c r="B233" s="23" t="s">
        <v>107</v>
      </c>
      <c r="C233" s="23">
        <v>66305011</v>
      </c>
    </row>
    <row r="234" spans="2:3" x14ac:dyDescent="0.15">
      <c r="B234" s="23" t="s">
        <v>108</v>
      </c>
      <c r="C234" s="23">
        <v>66305012</v>
      </c>
    </row>
    <row r="235" spans="2:3" x14ac:dyDescent="0.15">
      <c r="B235" s="23" t="s">
        <v>134</v>
      </c>
      <c r="C235" s="23">
        <v>66305013</v>
      </c>
    </row>
    <row r="236" spans="2:3" x14ac:dyDescent="0.15">
      <c r="B236" s="23" t="s">
        <v>135</v>
      </c>
      <c r="C236" s="23">
        <v>66305014</v>
      </c>
    </row>
    <row r="237" spans="2:3" x14ac:dyDescent="0.15">
      <c r="B237" s="22" t="s">
        <v>136</v>
      </c>
      <c r="C237" s="22">
        <v>20111100</v>
      </c>
    </row>
    <row r="238" spans="2:3" x14ac:dyDescent="0.15">
      <c r="B238" s="22" t="s">
        <v>137</v>
      </c>
      <c r="C238" s="22">
        <v>20111200</v>
      </c>
    </row>
    <row r="239" spans="2:3" x14ac:dyDescent="0.15">
      <c r="B239" s="22" t="s">
        <v>138</v>
      </c>
      <c r="C239" s="22">
        <v>20111300</v>
      </c>
    </row>
    <row r="240" spans="2:3" x14ac:dyDescent="0.15">
      <c r="B240" s="22" t="s">
        <v>139</v>
      </c>
      <c r="C240" s="22">
        <v>20111400</v>
      </c>
    </row>
    <row r="241" spans="2:3" x14ac:dyDescent="0.15">
      <c r="B241" s="22" t="s">
        <v>140</v>
      </c>
      <c r="C241" s="22">
        <v>20111500</v>
      </c>
    </row>
    <row r="242" spans="2:3" x14ac:dyDescent="0.15">
      <c r="B242" s="22" t="s">
        <v>141</v>
      </c>
      <c r="C242" s="22">
        <v>20111600</v>
      </c>
    </row>
    <row r="243" spans="2:3" x14ac:dyDescent="0.15">
      <c r="B243" s="22" t="s">
        <v>221</v>
      </c>
      <c r="C243" s="22">
        <v>20113000</v>
      </c>
    </row>
    <row r="244" spans="2:3" x14ac:dyDescent="0.15">
      <c r="B244" s="22" t="s">
        <v>222</v>
      </c>
      <c r="C244" s="22">
        <v>20113100</v>
      </c>
    </row>
    <row r="245" spans="2:3" x14ac:dyDescent="0.15">
      <c r="B245" s="22" t="s">
        <v>142</v>
      </c>
      <c r="C245" s="22">
        <v>20111101</v>
      </c>
    </row>
    <row r="246" spans="2:3" x14ac:dyDescent="0.15">
      <c r="B246" s="22" t="s">
        <v>143</v>
      </c>
      <c r="C246" s="22">
        <v>20111201</v>
      </c>
    </row>
    <row r="247" spans="2:3" x14ac:dyDescent="0.15">
      <c r="B247" s="22" t="s">
        <v>144</v>
      </c>
      <c r="C247" s="22">
        <v>20111301</v>
      </c>
    </row>
    <row r="248" spans="2:3" x14ac:dyDescent="0.15">
      <c r="B248" s="22" t="s">
        <v>145</v>
      </c>
      <c r="C248" s="22">
        <v>20111401</v>
      </c>
    </row>
    <row r="249" spans="2:3" x14ac:dyDescent="0.15">
      <c r="B249" s="22" t="s">
        <v>146</v>
      </c>
      <c r="C249" s="22">
        <v>20111501</v>
      </c>
    </row>
    <row r="250" spans="2:3" x14ac:dyDescent="0.15">
      <c r="B250" s="22" t="s">
        <v>147</v>
      </c>
      <c r="C250" s="22">
        <v>20111601</v>
      </c>
    </row>
    <row r="251" spans="2:3" x14ac:dyDescent="0.15">
      <c r="B251" s="22" t="s">
        <v>223</v>
      </c>
      <c r="C251" s="22">
        <v>20113001</v>
      </c>
    </row>
    <row r="252" spans="2:3" x14ac:dyDescent="0.15">
      <c r="B252" s="22" t="s">
        <v>224</v>
      </c>
      <c r="C252" s="22">
        <v>20113101</v>
      </c>
    </row>
    <row r="253" spans="2:3" x14ac:dyDescent="0.15">
      <c r="B253" s="18" t="s">
        <v>225</v>
      </c>
      <c r="C253" s="18">
        <v>20110900</v>
      </c>
    </row>
    <row r="254" spans="2:3" x14ac:dyDescent="0.15">
      <c r="B254" s="18" t="s">
        <v>226</v>
      </c>
      <c r="C254" s="18">
        <v>20110800</v>
      </c>
    </row>
    <row r="255" spans="2:3" x14ac:dyDescent="0.15">
      <c r="B255" s="18" t="s">
        <v>227</v>
      </c>
      <c r="C255" s="18">
        <v>20110500</v>
      </c>
    </row>
    <row r="256" spans="2:3" x14ac:dyDescent="0.15">
      <c r="B256" s="18" t="s">
        <v>228</v>
      </c>
      <c r="C256" s="18">
        <v>20110700</v>
      </c>
    </row>
    <row r="257" spans="2:3" x14ac:dyDescent="0.15">
      <c r="B257" s="18" t="s">
        <v>229</v>
      </c>
      <c r="C257" s="18">
        <v>20110300</v>
      </c>
    </row>
    <row r="258" spans="2:3" x14ac:dyDescent="0.15">
      <c r="B258" s="18" t="s">
        <v>148</v>
      </c>
      <c r="C258" s="18">
        <v>20110901</v>
      </c>
    </row>
    <row r="259" spans="2:3" x14ac:dyDescent="0.15">
      <c r="B259" s="18" t="s">
        <v>149</v>
      </c>
      <c r="C259" s="18">
        <v>20110801</v>
      </c>
    </row>
    <row r="260" spans="2:3" x14ac:dyDescent="0.15">
      <c r="B260" s="18" t="s">
        <v>150</v>
      </c>
      <c r="C260" s="18">
        <v>20110501</v>
      </c>
    </row>
    <row r="261" spans="2:3" x14ac:dyDescent="0.15">
      <c r="B261" s="18" t="s">
        <v>151</v>
      </c>
      <c r="C261" s="18">
        <v>20110701</v>
      </c>
    </row>
    <row r="262" spans="2:3" x14ac:dyDescent="0.15">
      <c r="B262" s="18" t="s">
        <v>152</v>
      </c>
      <c r="C262" s="18">
        <v>20110301</v>
      </c>
    </row>
    <row r="263" spans="2:3" x14ac:dyDescent="0.15">
      <c r="B263" s="11" t="s">
        <v>230</v>
      </c>
      <c r="C263" s="11">
        <v>24000001</v>
      </c>
    </row>
    <row r="264" spans="2:3" x14ac:dyDescent="0.15">
      <c r="B264" s="11" t="s">
        <v>231</v>
      </c>
      <c r="C264" s="11">
        <v>24000002</v>
      </c>
    </row>
    <row r="265" spans="2:3" x14ac:dyDescent="0.15">
      <c r="B265" s="11" t="s">
        <v>232</v>
      </c>
      <c r="C265" s="11">
        <v>24000003</v>
      </c>
    </row>
    <row r="266" spans="2:3" x14ac:dyDescent="0.15">
      <c r="B266" s="11" t="s">
        <v>233</v>
      </c>
      <c r="C266" s="11">
        <v>24000011</v>
      </c>
    </row>
    <row r="267" spans="2:3" x14ac:dyDescent="0.15">
      <c r="B267" s="11" t="s">
        <v>234</v>
      </c>
      <c r="C267" s="11">
        <v>24000012</v>
      </c>
    </row>
    <row r="268" spans="2:3" x14ac:dyDescent="0.15">
      <c r="B268" s="11" t="s">
        <v>235</v>
      </c>
      <c r="C268" s="11">
        <v>24000013</v>
      </c>
    </row>
    <row r="269" spans="2:3" x14ac:dyDescent="0.15">
      <c r="B269" s="11" t="s">
        <v>236</v>
      </c>
      <c r="C269" s="11">
        <v>24000021</v>
      </c>
    </row>
    <row r="270" spans="2:3" x14ac:dyDescent="0.15">
      <c r="B270" s="11" t="s">
        <v>237</v>
      </c>
      <c r="C270" s="11">
        <v>24001022</v>
      </c>
    </row>
    <row r="271" spans="2:3" x14ac:dyDescent="0.15">
      <c r="B271" s="11" t="s">
        <v>238</v>
      </c>
      <c r="C271" s="11">
        <v>24002023</v>
      </c>
    </row>
    <row r="272" spans="2:3" x14ac:dyDescent="0.15">
      <c r="B272" s="11" t="s">
        <v>239</v>
      </c>
      <c r="C272" s="11">
        <v>24000031</v>
      </c>
    </row>
    <row r="273" spans="2:3" x14ac:dyDescent="0.15">
      <c r="B273" s="11" t="s">
        <v>240</v>
      </c>
      <c r="C273" s="11">
        <v>24000032</v>
      </c>
    </row>
    <row r="274" spans="2:3" x14ac:dyDescent="0.15">
      <c r="B274" s="11" t="s">
        <v>241</v>
      </c>
      <c r="C274" s="11">
        <v>24000033</v>
      </c>
    </row>
    <row r="275" spans="2:3" x14ac:dyDescent="0.15">
      <c r="B275" s="11" t="s">
        <v>242</v>
      </c>
      <c r="C275" s="11">
        <v>24000041</v>
      </c>
    </row>
    <row r="276" spans="2:3" x14ac:dyDescent="0.15">
      <c r="B276" s="11" t="s">
        <v>243</v>
      </c>
      <c r="C276" s="11">
        <v>24000042</v>
      </c>
    </row>
    <row r="277" spans="2:3" x14ac:dyDescent="0.15">
      <c r="B277" s="11" t="s">
        <v>244</v>
      </c>
      <c r="C277" s="11">
        <v>24000043</v>
      </c>
    </row>
    <row r="278" spans="2:3" x14ac:dyDescent="0.15">
      <c r="B278" s="22" t="s">
        <v>245</v>
      </c>
      <c r="C278" s="22">
        <v>67100002</v>
      </c>
    </row>
    <row r="279" spans="2:3" x14ac:dyDescent="0.15">
      <c r="B279" s="22" t="s">
        <v>246</v>
      </c>
      <c r="C279" s="22">
        <v>24020000</v>
      </c>
    </row>
    <row r="280" spans="2:3" x14ac:dyDescent="0.15">
      <c r="B280" s="22" t="s">
        <v>247</v>
      </c>
      <c r="C280" s="22">
        <v>24020001</v>
      </c>
    </row>
    <row r="281" spans="2:3" x14ac:dyDescent="0.15">
      <c r="B281" s="22" t="s">
        <v>248</v>
      </c>
      <c r="C281" s="22">
        <v>24020002</v>
      </c>
    </row>
    <row r="282" spans="2:3" x14ac:dyDescent="0.15">
      <c r="B282" s="24" t="s">
        <v>249</v>
      </c>
      <c r="C282" s="24">
        <v>24050001</v>
      </c>
    </row>
    <row r="283" spans="2:3" x14ac:dyDescent="0.15">
      <c r="B283" s="24" t="s">
        <v>153</v>
      </c>
      <c r="C283" s="24">
        <v>24050002</v>
      </c>
    </row>
    <row r="284" spans="2:3" x14ac:dyDescent="0.15">
      <c r="B284" s="24" t="s">
        <v>154</v>
      </c>
      <c r="C284" s="24">
        <v>24050003</v>
      </c>
    </row>
    <row r="285" spans="2:3" x14ac:dyDescent="0.15">
      <c r="B285" s="24" t="s">
        <v>155</v>
      </c>
      <c r="C285" s="24">
        <v>24050004</v>
      </c>
    </row>
    <row r="286" spans="2:3" x14ac:dyDescent="0.15">
      <c r="B286" s="24" t="s">
        <v>156</v>
      </c>
      <c r="C286" s="24">
        <v>24050005</v>
      </c>
    </row>
    <row r="287" spans="2:3" x14ac:dyDescent="0.15">
      <c r="B287" s="24" t="s">
        <v>157</v>
      </c>
      <c r="C287" s="24">
        <v>24050011</v>
      </c>
    </row>
    <row r="288" spans="2:3" x14ac:dyDescent="0.15">
      <c r="B288" s="24" t="s">
        <v>158</v>
      </c>
      <c r="C288" s="24">
        <v>24050012</v>
      </c>
    </row>
    <row r="289" spans="2:3" x14ac:dyDescent="0.15">
      <c r="B289" s="24" t="s">
        <v>159</v>
      </c>
      <c r="C289" s="24">
        <v>24050013</v>
      </c>
    </row>
    <row r="290" spans="2:3" x14ac:dyDescent="0.15">
      <c r="B290" s="24" t="s">
        <v>160</v>
      </c>
      <c r="C290" s="24">
        <v>24050014</v>
      </c>
    </row>
    <row r="291" spans="2:3" x14ac:dyDescent="0.15">
      <c r="B291" s="24" t="s">
        <v>161</v>
      </c>
      <c r="C291" s="24">
        <v>24050015</v>
      </c>
    </row>
    <row r="292" spans="2:3" x14ac:dyDescent="0.15">
      <c r="B292" s="24" t="s">
        <v>162</v>
      </c>
      <c r="C292" s="24">
        <v>24050021</v>
      </c>
    </row>
    <row r="293" spans="2:3" x14ac:dyDescent="0.15">
      <c r="B293" s="24" t="s">
        <v>163</v>
      </c>
      <c r="C293" s="24">
        <v>24050022</v>
      </c>
    </row>
    <row r="294" spans="2:3" x14ac:dyDescent="0.15">
      <c r="B294" s="24" t="s">
        <v>164</v>
      </c>
      <c r="C294" s="24">
        <v>24050023</v>
      </c>
    </row>
    <row r="295" spans="2:3" x14ac:dyDescent="0.15">
      <c r="B295" s="24" t="s">
        <v>165</v>
      </c>
      <c r="C295" s="24">
        <v>24050024</v>
      </c>
    </row>
    <row r="296" spans="2:3" x14ac:dyDescent="0.15">
      <c r="B296" s="24" t="s">
        <v>166</v>
      </c>
      <c r="C296" s="24">
        <v>24050025</v>
      </c>
    </row>
    <row r="297" spans="2:3" x14ac:dyDescent="0.15">
      <c r="B297" s="24" t="s">
        <v>167</v>
      </c>
      <c r="C297" s="24">
        <v>24050026</v>
      </c>
    </row>
    <row r="298" spans="2:3" x14ac:dyDescent="0.15">
      <c r="B298" s="24" t="s">
        <v>168</v>
      </c>
      <c r="C298" s="24">
        <v>24050027</v>
      </c>
    </row>
    <row r="299" spans="2:3" x14ac:dyDescent="0.15">
      <c r="B299" s="24" t="s">
        <v>169</v>
      </c>
      <c r="C299" s="24">
        <v>24050028</v>
      </c>
    </row>
    <row r="300" spans="2:3" x14ac:dyDescent="0.15">
      <c r="B300" s="24" t="s">
        <v>170</v>
      </c>
      <c r="C300" s="24">
        <v>24050029</v>
      </c>
    </row>
    <row r="301" spans="2:3" x14ac:dyDescent="0.15">
      <c r="B301" s="24" t="s">
        <v>171</v>
      </c>
      <c r="C301" s="24">
        <v>24050030</v>
      </c>
    </row>
    <row r="302" spans="2:3" x14ac:dyDescent="0.15">
      <c r="B302" s="24" t="s">
        <v>172</v>
      </c>
      <c r="C302" s="24">
        <v>24050031</v>
      </c>
    </row>
    <row r="303" spans="2:3" x14ac:dyDescent="0.15">
      <c r="B303" s="24" t="s">
        <v>173</v>
      </c>
      <c r="C303" s="24">
        <v>24050032</v>
      </c>
    </row>
    <row r="304" spans="2:3" x14ac:dyDescent="0.15">
      <c r="B304" s="24" t="s">
        <v>174</v>
      </c>
      <c r="C304" s="24">
        <v>24050033</v>
      </c>
    </row>
    <row r="305" spans="2:3" x14ac:dyDescent="0.15">
      <c r="B305" s="24" t="s">
        <v>175</v>
      </c>
      <c r="C305" s="24">
        <v>24050034</v>
      </c>
    </row>
    <row r="306" spans="2:3" x14ac:dyDescent="0.15">
      <c r="B306" s="24" t="s">
        <v>176</v>
      </c>
      <c r="C306" s="24">
        <v>24050035</v>
      </c>
    </row>
    <row r="307" spans="2:3" x14ac:dyDescent="0.15">
      <c r="B307" s="12" t="s">
        <v>250</v>
      </c>
      <c r="C307" s="11">
        <v>80010101</v>
      </c>
    </row>
    <row r="308" spans="2:3" x14ac:dyDescent="0.15">
      <c r="B308" s="12" t="s">
        <v>250</v>
      </c>
      <c r="C308" s="11">
        <v>80010102</v>
      </c>
    </row>
    <row r="309" spans="2:3" x14ac:dyDescent="0.15">
      <c r="B309" s="12" t="s">
        <v>250</v>
      </c>
      <c r="C309" s="11">
        <v>80010103</v>
      </c>
    </row>
    <row r="310" spans="2:3" x14ac:dyDescent="0.15">
      <c r="B310" s="12" t="s">
        <v>250</v>
      </c>
      <c r="C310" s="11">
        <v>80010104</v>
      </c>
    </row>
    <row r="311" spans="2:3" x14ac:dyDescent="0.15">
      <c r="B311" s="12" t="s">
        <v>250</v>
      </c>
      <c r="C311" s="11">
        <v>80010105</v>
      </c>
    </row>
    <row r="312" spans="2:3" x14ac:dyDescent="0.15">
      <c r="B312" s="12" t="s">
        <v>250</v>
      </c>
      <c r="C312" s="11">
        <v>80010106</v>
      </c>
    </row>
    <row r="313" spans="2:3" x14ac:dyDescent="0.15">
      <c r="B313" s="12" t="s">
        <v>250</v>
      </c>
      <c r="C313" s="11">
        <v>80010107</v>
      </c>
    </row>
    <row r="314" spans="2:3" x14ac:dyDescent="0.15">
      <c r="B314" s="12" t="s">
        <v>250</v>
      </c>
      <c r="C314" s="11">
        <v>80010108</v>
      </c>
    </row>
    <row r="315" spans="2:3" x14ac:dyDescent="0.15">
      <c r="B315" s="12" t="s">
        <v>250</v>
      </c>
      <c r="C315" s="11">
        <v>80010109</v>
      </c>
    </row>
    <row r="316" spans="2:3" x14ac:dyDescent="0.15">
      <c r="B316" s="12" t="s">
        <v>250</v>
      </c>
      <c r="C316" s="11">
        <v>80010110</v>
      </c>
    </row>
    <row r="317" spans="2:3" x14ac:dyDescent="0.15">
      <c r="B317" s="12" t="s">
        <v>251</v>
      </c>
      <c r="C317" s="11">
        <v>80010201</v>
      </c>
    </row>
    <row r="318" spans="2:3" x14ac:dyDescent="0.15">
      <c r="B318" s="12" t="s">
        <v>251</v>
      </c>
      <c r="C318" s="11">
        <v>80010202</v>
      </c>
    </row>
    <row r="319" spans="2:3" x14ac:dyDescent="0.15">
      <c r="B319" s="12" t="s">
        <v>251</v>
      </c>
      <c r="C319" s="11">
        <v>80010203</v>
      </c>
    </row>
    <row r="320" spans="2:3" x14ac:dyDescent="0.15">
      <c r="B320" s="12" t="s">
        <v>251</v>
      </c>
      <c r="C320" s="11">
        <v>80010204</v>
      </c>
    </row>
    <row r="321" spans="2:3" x14ac:dyDescent="0.15">
      <c r="B321" s="12" t="s">
        <v>251</v>
      </c>
      <c r="C321" s="11">
        <v>80010205</v>
      </c>
    </row>
    <row r="322" spans="2:3" x14ac:dyDescent="0.15">
      <c r="B322" s="12" t="s">
        <v>251</v>
      </c>
      <c r="C322" s="11">
        <v>80010206</v>
      </c>
    </row>
    <row r="323" spans="2:3" x14ac:dyDescent="0.15">
      <c r="B323" s="12" t="s">
        <v>251</v>
      </c>
      <c r="C323" s="11">
        <v>80010207</v>
      </c>
    </row>
    <row r="324" spans="2:3" x14ac:dyDescent="0.15">
      <c r="B324" s="12" t="s">
        <v>251</v>
      </c>
      <c r="C324" s="11">
        <v>80010208</v>
      </c>
    </row>
    <row r="325" spans="2:3" x14ac:dyDescent="0.15">
      <c r="B325" s="12" t="s">
        <v>251</v>
      </c>
      <c r="C325" s="11">
        <v>80010209</v>
      </c>
    </row>
    <row r="326" spans="2:3" x14ac:dyDescent="0.15">
      <c r="B326" s="12" t="s">
        <v>251</v>
      </c>
      <c r="C326" s="11">
        <v>80010210</v>
      </c>
    </row>
    <row r="327" spans="2:3" x14ac:dyDescent="0.15">
      <c r="B327" s="27" t="s">
        <v>252</v>
      </c>
      <c r="C327" s="20">
        <v>80010401</v>
      </c>
    </row>
    <row r="328" spans="2:3" x14ac:dyDescent="0.15">
      <c r="B328" s="12" t="s">
        <v>253</v>
      </c>
      <c r="C328" s="11">
        <v>80010501</v>
      </c>
    </row>
    <row r="329" spans="2:3" x14ac:dyDescent="0.15">
      <c r="B329" s="12" t="s">
        <v>253</v>
      </c>
      <c r="C329" s="11">
        <v>80010502</v>
      </c>
    </row>
    <row r="330" spans="2:3" x14ac:dyDescent="0.15">
      <c r="B330" s="12" t="s">
        <v>253</v>
      </c>
      <c r="C330" s="11">
        <v>80010503</v>
      </c>
    </row>
    <row r="331" spans="2:3" x14ac:dyDescent="0.15">
      <c r="B331" s="12" t="s">
        <v>253</v>
      </c>
      <c r="C331" s="11">
        <v>80010504</v>
      </c>
    </row>
    <row r="332" spans="2:3" x14ac:dyDescent="0.15">
      <c r="B332" s="12" t="s">
        <v>253</v>
      </c>
      <c r="C332" s="11">
        <v>80010505</v>
      </c>
    </row>
    <row r="333" spans="2:3" x14ac:dyDescent="0.15">
      <c r="B333" s="12" t="s">
        <v>254</v>
      </c>
      <c r="C333" s="11">
        <v>80010601</v>
      </c>
    </row>
    <row r="334" spans="2:3" x14ac:dyDescent="0.15">
      <c r="B334" s="12" t="s">
        <v>254</v>
      </c>
      <c r="C334" s="11">
        <v>80010602</v>
      </c>
    </row>
    <row r="335" spans="2:3" x14ac:dyDescent="0.15">
      <c r="B335" s="12" t="s">
        <v>254</v>
      </c>
      <c r="C335" s="11">
        <v>80010603</v>
      </c>
    </row>
    <row r="336" spans="2:3" x14ac:dyDescent="0.15">
      <c r="B336" s="12" t="s">
        <v>254</v>
      </c>
      <c r="C336" s="11">
        <v>80010604</v>
      </c>
    </row>
    <row r="337" spans="2:3" x14ac:dyDescent="0.15">
      <c r="B337" s="12" t="s">
        <v>254</v>
      </c>
      <c r="C337" s="11">
        <v>80010605</v>
      </c>
    </row>
    <row r="338" spans="2:3" x14ac:dyDescent="0.15">
      <c r="B338" s="12" t="s">
        <v>254</v>
      </c>
      <c r="C338" s="11">
        <v>80010606</v>
      </c>
    </row>
    <row r="339" spans="2:3" x14ac:dyDescent="0.15">
      <c r="B339" s="12" t="s">
        <v>254</v>
      </c>
      <c r="C339" s="11">
        <v>80010607</v>
      </c>
    </row>
    <row r="340" spans="2:3" x14ac:dyDescent="0.15">
      <c r="B340" s="12" t="s">
        <v>254</v>
      </c>
      <c r="C340" s="11">
        <v>80010608</v>
      </c>
    </row>
    <row r="341" spans="2:3" x14ac:dyDescent="0.15">
      <c r="B341" s="12" t="s">
        <v>254</v>
      </c>
      <c r="C341" s="11">
        <v>80010609</v>
      </c>
    </row>
    <row r="342" spans="2:3" x14ac:dyDescent="0.15">
      <c r="B342" s="12" t="s">
        <v>254</v>
      </c>
      <c r="C342" s="11">
        <v>80010610</v>
      </c>
    </row>
    <row r="343" spans="2:3" x14ac:dyDescent="0.15">
      <c r="B343" s="12" t="s">
        <v>254</v>
      </c>
      <c r="C343" s="11">
        <v>80010611</v>
      </c>
    </row>
    <row r="344" spans="2:3" x14ac:dyDescent="0.15">
      <c r="B344" s="12" t="s">
        <v>254</v>
      </c>
      <c r="C344" s="11">
        <v>80010612</v>
      </c>
    </row>
    <row r="345" spans="2:3" x14ac:dyDescent="0.15">
      <c r="B345" s="12" t="s">
        <v>254</v>
      </c>
      <c r="C345" s="11">
        <v>80010613</v>
      </c>
    </row>
    <row r="346" spans="2:3" x14ac:dyDescent="0.15">
      <c r="B346" s="12" t="s">
        <v>254</v>
      </c>
      <c r="C346" s="11">
        <v>80010614</v>
      </c>
    </row>
    <row r="347" spans="2:3" x14ac:dyDescent="0.15">
      <c r="B347" s="12" t="s">
        <v>254</v>
      </c>
      <c r="C347" s="11">
        <v>80010615</v>
      </c>
    </row>
    <row r="348" spans="2:3" x14ac:dyDescent="0.15">
      <c r="B348" s="12" t="s">
        <v>254</v>
      </c>
      <c r="C348" s="11">
        <v>80010616</v>
      </c>
    </row>
    <row r="349" spans="2:3" x14ac:dyDescent="0.15">
      <c r="B349" s="12" t="s">
        <v>254</v>
      </c>
      <c r="C349" s="11">
        <v>80010617</v>
      </c>
    </row>
    <row r="350" spans="2:3" x14ac:dyDescent="0.15">
      <c r="B350" s="12" t="s">
        <v>254</v>
      </c>
      <c r="C350" s="11">
        <v>80010618</v>
      </c>
    </row>
    <row r="351" spans="2:3" x14ac:dyDescent="0.15">
      <c r="B351" s="12" t="s">
        <v>254</v>
      </c>
      <c r="C351" s="11">
        <v>80010619</v>
      </c>
    </row>
    <row r="352" spans="2:3" x14ac:dyDescent="0.15">
      <c r="B352" s="12" t="s">
        <v>254</v>
      </c>
      <c r="C352" s="11">
        <v>80010620</v>
      </c>
    </row>
    <row r="353" spans="2:3" x14ac:dyDescent="0.15">
      <c r="B353" s="12" t="s">
        <v>255</v>
      </c>
      <c r="C353" s="11">
        <v>80010701</v>
      </c>
    </row>
    <row r="354" spans="2:3" x14ac:dyDescent="0.15">
      <c r="B354" s="12" t="s">
        <v>255</v>
      </c>
      <c r="C354" s="11">
        <v>80010702</v>
      </c>
    </row>
    <row r="355" spans="2:3" x14ac:dyDescent="0.15">
      <c r="B355" s="12" t="s">
        <v>255</v>
      </c>
      <c r="C355" s="11">
        <v>80010703</v>
      </c>
    </row>
    <row r="356" spans="2:3" x14ac:dyDescent="0.15">
      <c r="B356" s="12" t="s">
        <v>255</v>
      </c>
      <c r="C356" s="11">
        <v>80010704</v>
      </c>
    </row>
    <row r="357" spans="2:3" x14ac:dyDescent="0.15">
      <c r="B357" s="12" t="s">
        <v>255</v>
      </c>
      <c r="C357" s="11">
        <v>80010705</v>
      </c>
    </row>
    <row r="358" spans="2:3" x14ac:dyDescent="0.15">
      <c r="B358" s="12" t="s">
        <v>255</v>
      </c>
      <c r="C358" s="11">
        <v>80010706</v>
      </c>
    </row>
    <row r="359" spans="2:3" x14ac:dyDescent="0.15">
      <c r="B359" s="12" t="s">
        <v>255</v>
      </c>
      <c r="C359" s="11">
        <v>80010707</v>
      </c>
    </row>
    <row r="360" spans="2:3" x14ac:dyDescent="0.15">
      <c r="B360" s="12" t="s">
        <v>255</v>
      </c>
      <c r="C360" s="11">
        <v>80010708</v>
      </c>
    </row>
    <row r="361" spans="2:3" x14ac:dyDescent="0.15">
      <c r="B361" s="12" t="s">
        <v>255</v>
      </c>
      <c r="C361" s="11">
        <v>80010709</v>
      </c>
    </row>
    <row r="362" spans="2:3" x14ac:dyDescent="0.15">
      <c r="B362" s="12" t="s">
        <v>255</v>
      </c>
      <c r="C362" s="11">
        <v>80010710</v>
      </c>
    </row>
    <row r="363" spans="2:3" x14ac:dyDescent="0.15">
      <c r="B363" s="12" t="s">
        <v>256</v>
      </c>
      <c r="C363" s="11">
        <v>80010801</v>
      </c>
    </row>
    <row r="364" spans="2:3" x14ac:dyDescent="0.15">
      <c r="B364" s="12" t="s">
        <v>256</v>
      </c>
      <c r="C364" s="11">
        <v>80010802</v>
      </c>
    </row>
    <row r="365" spans="2:3" x14ac:dyDescent="0.15">
      <c r="B365" s="12" t="s">
        <v>256</v>
      </c>
      <c r="C365" s="11">
        <v>80010803</v>
      </c>
    </row>
    <row r="366" spans="2:3" x14ac:dyDescent="0.15">
      <c r="B366" s="12" t="s">
        <v>256</v>
      </c>
      <c r="C366" s="11">
        <v>80010804</v>
      </c>
    </row>
    <row r="367" spans="2:3" x14ac:dyDescent="0.15">
      <c r="B367" s="12" t="s">
        <v>256</v>
      </c>
      <c r="C367" s="11">
        <v>80010805</v>
      </c>
    </row>
    <row r="368" spans="2:3" x14ac:dyDescent="0.15">
      <c r="B368" s="12" t="s">
        <v>256</v>
      </c>
      <c r="C368" s="11">
        <v>80010806</v>
      </c>
    </row>
    <row r="369" spans="2:3" x14ac:dyDescent="0.15">
      <c r="B369" s="12" t="s">
        <v>256</v>
      </c>
      <c r="C369" s="11">
        <v>80010807</v>
      </c>
    </row>
    <row r="370" spans="2:3" x14ac:dyDescent="0.15">
      <c r="B370" s="12" t="s">
        <v>256</v>
      </c>
      <c r="C370" s="11">
        <v>80010808</v>
      </c>
    </row>
    <row r="371" spans="2:3" x14ac:dyDescent="0.15">
      <c r="B371" s="12" t="s">
        <v>256</v>
      </c>
      <c r="C371" s="11">
        <v>80010809</v>
      </c>
    </row>
    <row r="372" spans="2:3" x14ac:dyDescent="0.15">
      <c r="B372" s="12" t="s">
        <v>256</v>
      </c>
      <c r="C372" s="11">
        <v>80010810</v>
      </c>
    </row>
    <row r="373" spans="2:3" x14ac:dyDescent="0.15">
      <c r="B373" s="12" t="s">
        <v>257</v>
      </c>
      <c r="C373" s="11">
        <v>80010901</v>
      </c>
    </row>
    <row r="374" spans="2:3" x14ac:dyDescent="0.15">
      <c r="B374" s="12" t="s">
        <v>257</v>
      </c>
      <c r="C374" s="11">
        <v>80010902</v>
      </c>
    </row>
    <row r="375" spans="2:3" x14ac:dyDescent="0.15">
      <c r="B375" s="12" t="s">
        <v>257</v>
      </c>
      <c r="C375" s="11">
        <v>80010903</v>
      </c>
    </row>
    <row r="376" spans="2:3" x14ac:dyDescent="0.15">
      <c r="B376" s="12" t="s">
        <v>257</v>
      </c>
      <c r="C376" s="11">
        <v>80010904</v>
      </c>
    </row>
    <row r="377" spans="2:3" x14ac:dyDescent="0.15">
      <c r="B377" s="12" t="s">
        <v>257</v>
      </c>
      <c r="C377" s="11">
        <v>80010905</v>
      </c>
    </row>
    <row r="378" spans="2:3" x14ac:dyDescent="0.15">
      <c r="B378" s="12" t="s">
        <v>257</v>
      </c>
      <c r="C378" s="11">
        <v>80010906</v>
      </c>
    </row>
    <row r="379" spans="2:3" x14ac:dyDescent="0.15">
      <c r="B379" s="12" t="s">
        <v>257</v>
      </c>
      <c r="C379" s="11">
        <v>80010907</v>
      </c>
    </row>
    <row r="380" spans="2:3" x14ac:dyDescent="0.15">
      <c r="B380" s="12" t="s">
        <v>257</v>
      </c>
      <c r="C380" s="11">
        <v>80010908</v>
      </c>
    </row>
    <row r="381" spans="2:3" x14ac:dyDescent="0.15">
      <c r="B381" s="12" t="s">
        <v>257</v>
      </c>
      <c r="C381" s="11">
        <v>80010909</v>
      </c>
    </row>
    <row r="382" spans="2:3" x14ac:dyDescent="0.15">
      <c r="B382" s="12" t="s">
        <v>257</v>
      </c>
      <c r="C382" s="11">
        <v>80010910</v>
      </c>
    </row>
    <row r="383" spans="2:3" x14ac:dyDescent="0.15">
      <c r="B383" s="27" t="s">
        <v>258</v>
      </c>
      <c r="C383" s="20">
        <v>80011001</v>
      </c>
    </row>
    <row r="384" spans="2:3" x14ac:dyDescent="0.15">
      <c r="B384" s="12" t="s">
        <v>259</v>
      </c>
      <c r="C384" s="11">
        <v>80011101</v>
      </c>
    </row>
    <row r="385" spans="2:3" x14ac:dyDescent="0.15">
      <c r="B385" s="12" t="s">
        <v>259</v>
      </c>
      <c r="C385" s="11">
        <v>80011102</v>
      </c>
    </row>
    <row r="386" spans="2:3" x14ac:dyDescent="0.15">
      <c r="B386" s="12" t="s">
        <v>259</v>
      </c>
      <c r="C386" s="11">
        <v>80011103</v>
      </c>
    </row>
    <row r="387" spans="2:3" x14ac:dyDescent="0.15">
      <c r="B387" s="12" t="s">
        <v>259</v>
      </c>
      <c r="C387" s="11">
        <v>80011104</v>
      </c>
    </row>
    <row r="388" spans="2:3" x14ac:dyDescent="0.15">
      <c r="B388" s="12" t="s">
        <v>259</v>
      </c>
      <c r="C388" s="11">
        <v>80011105</v>
      </c>
    </row>
    <row r="389" spans="2:3" x14ac:dyDescent="0.15">
      <c r="B389" s="12" t="s">
        <v>259</v>
      </c>
      <c r="C389" s="11">
        <v>80011106</v>
      </c>
    </row>
    <row r="390" spans="2:3" x14ac:dyDescent="0.15">
      <c r="B390" s="12" t="s">
        <v>259</v>
      </c>
      <c r="C390" s="11">
        <v>80011107</v>
      </c>
    </row>
    <row r="391" spans="2:3" x14ac:dyDescent="0.15">
      <c r="B391" s="12" t="s">
        <v>259</v>
      </c>
      <c r="C391" s="11">
        <v>80011108</v>
      </c>
    </row>
    <row r="392" spans="2:3" x14ac:dyDescent="0.15">
      <c r="B392" s="12" t="s">
        <v>259</v>
      </c>
      <c r="C392" s="11">
        <v>80011109</v>
      </c>
    </row>
    <row r="393" spans="2:3" x14ac:dyDescent="0.15">
      <c r="B393" s="12" t="s">
        <v>259</v>
      </c>
      <c r="C393" s="11">
        <v>80011110</v>
      </c>
    </row>
    <row r="394" spans="2:3" x14ac:dyDescent="0.15">
      <c r="B394" s="12" t="s">
        <v>260</v>
      </c>
      <c r="C394" s="11">
        <v>80011201</v>
      </c>
    </row>
    <row r="395" spans="2:3" x14ac:dyDescent="0.15">
      <c r="B395" s="12" t="s">
        <v>260</v>
      </c>
      <c r="C395" s="11">
        <v>80011202</v>
      </c>
    </row>
    <row r="396" spans="2:3" x14ac:dyDescent="0.15">
      <c r="B396" s="12" t="s">
        <v>260</v>
      </c>
      <c r="C396" s="11">
        <v>80011203</v>
      </c>
    </row>
    <row r="397" spans="2:3" x14ac:dyDescent="0.15">
      <c r="B397" s="12" t="s">
        <v>260</v>
      </c>
      <c r="C397" s="11">
        <v>80011204</v>
      </c>
    </row>
    <row r="398" spans="2:3" x14ac:dyDescent="0.15">
      <c r="B398" s="12" t="s">
        <v>260</v>
      </c>
      <c r="C398" s="11">
        <v>80011205</v>
      </c>
    </row>
    <row r="399" spans="2:3" x14ac:dyDescent="0.15">
      <c r="B399" s="12" t="s">
        <v>260</v>
      </c>
      <c r="C399" s="11">
        <v>80011206</v>
      </c>
    </row>
    <row r="400" spans="2:3" x14ac:dyDescent="0.15">
      <c r="B400" s="12" t="s">
        <v>260</v>
      </c>
      <c r="C400" s="11">
        <v>80011207</v>
      </c>
    </row>
    <row r="401" spans="2:3" x14ac:dyDescent="0.15">
      <c r="B401" s="12" t="s">
        <v>260</v>
      </c>
      <c r="C401" s="11">
        <v>80011208</v>
      </c>
    </row>
    <row r="402" spans="2:3" x14ac:dyDescent="0.15">
      <c r="B402" s="12" t="s">
        <v>260</v>
      </c>
      <c r="C402" s="11">
        <v>80011209</v>
      </c>
    </row>
    <row r="403" spans="2:3" x14ac:dyDescent="0.15">
      <c r="B403" s="12" t="s">
        <v>260</v>
      </c>
      <c r="C403" s="11">
        <v>80011210</v>
      </c>
    </row>
    <row r="404" spans="2:3" x14ac:dyDescent="0.15">
      <c r="B404" s="12" t="s">
        <v>261</v>
      </c>
      <c r="C404" s="11">
        <v>80011301</v>
      </c>
    </row>
    <row r="405" spans="2:3" x14ac:dyDescent="0.15">
      <c r="B405" s="12" t="s">
        <v>261</v>
      </c>
      <c r="C405" s="11">
        <v>80011302</v>
      </c>
    </row>
    <row r="406" spans="2:3" x14ac:dyDescent="0.15">
      <c r="B406" s="12" t="s">
        <v>261</v>
      </c>
      <c r="C406" s="11">
        <v>80011303</v>
      </c>
    </row>
    <row r="407" spans="2:3" x14ac:dyDescent="0.15">
      <c r="B407" s="12" t="s">
        <v>261</v>
      </c>
      <c r="C407" s="11">
        <v>80011304</v>
      </c>
    </row>
    <row r="408" spans="2:3" x14ac:dyDescent="0.15">
      <c r="B408" s="12" t="s">
        <v>261</v>
      </c>
      <c r="C408" s="11">
        <v>80011305</v>
      </c>
    </row>
    <row r="409" spans="2:3" x14ac:dyDescent="0.15">
      <c r="B409" s="12" t="s">
        <v>261</v>
      </c>
      <c r="C409" s="11">
        <v>80011306</v>
      </c>
    </row>
    <row r="410" spans="2:3" x14ac:dyDescent="0.15">
      <c r="B410" s="12" t="s">
        <v>261</v>
      </c>
      <c r="C410" s="11">
        <v>80011307</v>
      </c>
    </row>
    <row r="411" spans="2:3" x14ac:dyDescent="0.15">
      <c r="B411" s="12" t="s">
        <v>261</v>
      </c>
      <c r="C411" s="11">
        <v>80011308</v>
      </c>
    </row>
    <row r="412" spans="2:3" x14ac:dyDescent="0.15">
      <c r="B412" s="12" t="s">
        <v>261</v>
      </c>
      <c r="C412" s="11">
        <v>80011309</v>
      </c>
    </row>
    <row r="413" spans="2:3" x14ac:dyDescent="0.15">
      <c r="B413" s="12" t="s">
        <v>261</v>
      </c>
      <c r="C413" s="11">
        <v>80011310</v>
      </c>
    </row>
    <row r="414" spans="2:3" x14ac:dyDescent="0.15">
      <c r="B414" s="27" t="s">
        <v>262</v>
      </c>
      <c r="C414" s="20">
        <v>80011401</v>
      </c>
    </row>
    <row r="415" spans="2:3" x14ac:dyDescent="0.15">
      <c r="B415" s="12" t="s">
        <v>263</v>
      </c>
      <c r="C415" s="11">
        <v>80011501</v>
      </c>
    </row>
    <row r="416" spans="2:3" x14ac:dyDescent="0.15">
      <c r="B416" s="12" t="s">
        <v>263</v>
      </c>
      <c r="C416" s="11">
        <v>80011502</v>
      </c>
    </row>
    <row r="417" spans="2:3" x14ac:dyDescent="0.15">
      <c r="B417" s="12" t="s">
        <v>263</v>
      </c>
      <c r="C417" s="11">
        <v>80011503</v>
      </c>
    </row>
    <row r="418" spans="2:3" x14ac:dyDescent="0.15">
      <c r="B418" s="12" t="s">
        <v>263</v>
      </c>
      <c r="C418" s="11">
        <v>80011504</v>
      </c>
    </row>
    <row r="419" spans="2:3" x14ac:dyDescent="0.15">
      <c r="B419" s="12" t="s">
        <v>263</v>
      </c>
      <c r="C419" s="11">
        <v>80011505</v>
      </c>
    </row>
    <row r="420" spans="2:3" x14ac:dyDescent="0.15">
      <c r="B420" s="12" t="s">
        <v>263</v>
      </c>
      <c r="C420" s="11">
        <v>80011506</v>
      </c>
    </row>
    <row r="421" spans="2:3" x14ac:dyDescent="0.15">
      <c r="B421" s="12" t="s">
        <v>263</v>
      </c>
      <c r="C421" s="11">
        <v>80011507</v>
      </c>
    </row>
    <row r="422" spans="2:3" x14ac:dyDescent="0.15">
      <c r="B422" s="12" t="s">
        <v>263</v>
      </c>
      <c r="C422" s="11">
        <v>80011508</v>
      </c>
    </row>
    <row r="423" spans="2:3" x14ac:dyDescent="0.15">
      <c r="B423" s="12" t="s">
        <v>263</v>
      </c>
      <c r="C423" s="11">
        <v>80011509</v>
      </c>
    </row>
    <row r="424" spans="2:3" x14ac:dyDescent="0.15">
      <c r="B424" s="12" t="s">
        <v>263</v>
      </c>
      <c r="C424" s="11">
        <v>80011510</v>
      </c>
    </row>
    <row r="425" spans="2:3" x14ac:dyDescent="0.15">
      <c r="B425" s="12" t="s">
        <v>263</v>
      </c>
      <c r="C425" s="11">
        <v>80011511</v>
      </c>
    </row>
    <row r="426" spans="2:3" x14ac:dyDescent="0.15">
      <c r="B426" s="12" t="s">
        <v>263</v>
      </c>
      <c r="C426" s="11">
        <v>80011512</v>
      </c>
    </row>
    <row r="427" spans="2:3" x14ac:dyDescent="0.15">
      <c r="B427" s="12" t="s">
        <v>263</v>
      </c>
      <c r="C427" s="11">
        <v>80011513</v>
      </c>
    </row>
    <row r="428" spans="2:3" x14ac:dyDescent="0.15">
      <c r="B428" s="12" t="s">
        <v>263</v>
      </c>
      <c r="C428" s="11">
        <v>80011514</v>
      </c>
    </row>
    <row r="429" spans="2:3" x14ac:dyDescent="0.15">
      <c r="B429" s="12" t="s">
        <v>263</v>
      </c>
      <c r="C429" s="11">
        <v>80011515</v>
      </c>
    </row>
    <row r="430" spans="2:3" x14ac:dyDescent="0.15">
      <c r="B430" s="12" t="s">
        <v>263</v>
      </c>
      <c r="C430" s="11">
        <v>80011516</v>
      </c>
    </row>
    <row r="431" spans="2:3" x14ac:dyDescent="0.15">
      <c r="B431" s="12" t="s">
        <v>263</v>
      </c>
      <c r="C431" s="11">
        <v>80011517</v>
      </c>
    </row>
    <row r="432" spans="2:3" x14ac:dyDescent="0.15">
      <c r="B432" s="12" t="s">
        <v>263</v>
      </c>
      <c r="C432" s="11">
        <v>80011518</v>
      </c>
    </row>
    <row r="433" spans="2:3" x14ac:dyDescent="0.15">
      <c r="B433" s="12" t="s">
        <v>263</v>
      </c>
      <c r="C433" s="11">
        <v>80011519</v>
      </c>
    </row>
    <row r="434" spans="2:3" x14ac:dyDescent="0.15">
      <c r="B434" s="12" t="s">
        <v>263</v>
      </c>
      <c r="C434" s="11">
        <v>80011520</v>
      </c>
    </row>
    <row r="435" spans="2:3" x14ac:dyDescent="0.15">
      <c r="B435" s="12" t="s">
        <v>264</v>
      </c>
      <c r="C435" s="11">
        <v>80011601</v>
      </c>
    </row>
    <row r="436" spans="2:3" x14ac:dyDescent="0.15">
      <c r="B436" s="12" t="s">
        <v>264</v>
      </c>
      <c r="C436" s="11">
        <v>80011602</v>
      </c>
    </row>
    <row r="437" spans="2:3" x14ac:dyDescent="0.15">
      <c r="B437" s="12" t="s">
        <v>264</v>
      </c>
      <c r="C437" s="11">
        <v>80011603</v>
      </c>
    </row>
    <row r="438" spans="2:3" x14ac:dyDescent="0.15">
      <c r="B438" s="12" t="s">
        <v>264</v>
      </c>
      <c r="C438" s="11">
        <v>80011604</v>
      </c>
    </row>
    <row r="439" spans="2:3" x14ac:dyDescent="0.15">
      <c r="B439" s="12" t="s">
        <v>264</v>
      </c>
      <c r="C439" s="11">
        <v>80011605</v>
      </c>
    </row>
    <row r="440" spans="2:3" x14ac:dyDescent="0.15">
      <c r="B440" s="12" t="s">
        <v>264</v>
      </c>
      <c r="C440" s="11">
        <v>80011606</v>
      </c>
    </row>
    <row r="441" spans="2:3" x14ac:dyDescent="0.15">
      <c r="B441" s="12" t="s">
        <v>264</v>
      </c>
      <c r="C441" s="11">
        <v>80011607</v>
      </c>
    </row>
    <row r="442" spans="2:3" x14ac:dyDescent="0.15">
      <c r="B442" s="12" t="s">
        <v>264</v>
      </c>
      <c r="C442" s="11">
        <v>80011608</v>
      </c>
    </row>
    <row r="443" spans="2:3" x14ac:dyDescent="0.15">
      <c r="B443" s="12" t="s">
        <v>264</v>
      </c>
      <c r="C443" s="11">
        <v>80011609</v>
      </c>
    </row>
    <row r="444" spans="2:3" x14ac:dyDescent="0.15">
      <c r="B444" s="12" t="s">
        <v>264</v>
      </c>
      <c r="C444" s="11">
        <v>80011610</v>
      </c>
    </row>
    <row r="445" spans="2:3" x14ac:dyDescent="0.15">
      <c r="B445" s="12" t="s">
        <v>264</v>
      </c>
      <c r="C445" s="11">
        <v>80011611</v>
      </c>
    </row>
    <row r="446" spans="2:3" x14ac:dyDescent="0.15">
      <c r="B446" s="12" t="s">
        <v>264</v>
      </c>
      <c r="C446" s="11">
        <v>80011612</v>
      </c>
    </row>
    <row r="447" spans="2:3" x14ac:dyDescent="0.15">
      <c r="B447" s="12" t="s">
        <v>264</v>
      </c>
      <c r="C447" s="11">
        <v>80011613</v>
      </c>
    </row>
    <row r="448" spans="2:3" x14ac:dyDescent="0.15">
      <c r="B448" s="12" t="s">
        <v>264</v>
      </c>
      <c r="C448" s="11">
        <v>80011614</v>
      </c>
    </row>
    <row r="449" spans="2:3" x14ac:dyDescent="0.15">
      <c r="B449" s="12" t="s">
        <v>264</v>
      </c>
      <c r="C449" s="11">
        <v>80011615</v>
      </c>
    </row>
    <row r="450" spans="2:3" x14ac:dyDescent="0.15">
      <c r="B450" s="12" t="s">
        <v>265</v>
      </c>
      <c r="C450" s="11">
        <v>80011701</v>
      </c>
    </row>
    <row r="451" spans="2:3" x14ac:dyDescent="0.15">
      <c r="B451" s="12" t="s">
        <v>265</v>
      </c>
      <c r="C451" s="11">
        <v>80011702</v>
      </c>
    </row>
    <row r="452" spans="2:3" x14ac:dyDescent="0.15">
      <c r="B452" s="12" t="s">
        <v>265</v>
      </c>
      <c r="C452" s="11">
        <v>80011703</v>
      </c>
    </row>
    <row r="453" spans="2:3" x14ac:dyDescent="0.15">
      <c r="B453" s="12" t="s">
        <v>265</v>
      </c>
      <c r="C453" s="11">
        <v>80011704</v>
      </c>
    </row>
    <row r="454" spans="2:3" x14ac:dyDescent="0.15">
      <c r="B454" s="12" t="s">
        <v>265</v>
      </c>
      <c r="C454" s="11">
        <v>80011705</v>
      </c>
    </row>
    <row r="455" spans="2:3" x14ac:dyDescent="0.15">
      <c r="B455" s="12" t="s">
        <v>265</v>
      </c>
      <c r="C455" s="11">
        <v>80011706</v>
      </c>
    </row>
    <row r="456" spans="2:3" x14ac:dyDescent="0.15">
      <c r="B456" s="12" t="s">
        <v>265</v>
      </c>
      <c r="C456" s="11">
        <v>80011707</v>
      </c>
    </row>
    <row r="457" spans="2:3" x14ac:dyDescent="0.15">
      <c r="B457" s="12" t="s">
        <v>265</v>
      </c>
      <c r="C457" s="11">
        <v>80011708</v>
      </c>
    </row>
    <row r="458" spans="2:3" x14ac:dyDescent="0.15">
      <c r="B458" s="12" t="s">
        <v>265</v>
      </c>
      <c r="C458" s="11">
        <v>80011709</v>
      </c>
    </row>
    <row r="459" spans="2:3" x14ac:dyDescent="0.15">
      <c r="B459" s="12" t="s">
        <v>265</v>
      </c>
      <c r="C459" s="11">
        <v>80011710</v>
      </c>
    </row>
    <row r="460" spans="2:3" x14ac:dyDescent="0.15">
      <c r="B460" s="12" t="s">
        <v>266</v>
      </c>
      <c r="C460" s="11">
        <v>80011801</v>
      </c>
    </row>
    <row r="461" spans="2:3" x14ac:dyDescent="0.15">
      <c r="B461" s="12" t="s">
        <v>266</v>
      </c>
      <c r="C461" s="11">
        <v>80011802</v>
      </c>
    </row>
    <row r="462" spans="2:3" x14ac:dyDescent="0.15">
      <c r="B462" s="12" t="s">
        <v>266</v>
      </c>
      <c r="C462" s="11">
        <v>80011803</v>
      </c>
    </row>
    <row r="463" spans="2:3" x14ac:dyDescent="0.15">
      <c r="B463" s="12" t="s">
        <v>266</v>
      </c>
      <c r="C463" s="11">
        <v>80011804</v>
      </c>
    </row>
    <row r="464" spans="2:3" x14ac:dyDescent="0.15">
      <c r="B464" s="12" t="s">
        <v>266</v>
      </c>
      <c r="C464" s="11">
        <v>80011805</v>
      </c>
    </row>
    <row r="465" spans="2:3" x14ac:dyDescent="0.15">
      <c r="B465" s="27" t="s">
        <v>267</v>
      </c>
      <c r="C465" s="20">
        <v>80011901</v>
      </c>
    </row>
    <row r="466" spans="2:3" x14ac:dyDescent="0.15">
      <c r="B466" s="12" t="s">
        <v>268</v>
      </c>
      <c r="C466" s="11">
        <v>80012001</v>
      </c>
    </row>
    <row r="467" spans="2:3" x14ac:dyDescent="0.15">
      <c r="B467" s="12" t="s">
        <v>268</v>
      </c>
      <c r="C467" s="11">
        <v>80012002</v>
      </c>
    </row>
    <row r="468" spans="2:3" x14ac:dyDescent="0.15">
      <c r="B468" s="12" t="s">
        <v>268</v>
      </c>
      <c r="C468" s="11">
        <v>80012003</v>
      </c>
    </row>
    <row r="469" spans="2:3" x14ac:dyDescent="0.15">
      <c r="B469" s="12" t="s">
        <v>268</v>
      </c>
      <c r="C469" s="11">
        <v>80012004</v>
      </c>
    </row>
    <row r="470" spans="2:3" x14ac:dyDescent="0.15">
      <c r="B470" s="12" t="s">
        <v>268</v>
      </c>
      <c r="C470" s="11">
        <v>80012005</v>
      </c>
    </row>
    <row r="471" spans="2:3" x14ac:dyDescent="0.15">
      <c r="B471" s="12" t="s">
        <v>268</v>
      </c>
      <c r="C471" s="11">
        <v>80012006</v>
      </c>
    </row>
    <row r="472" spans="2:3" x14ac:dyDescent="0.15">
      <c r="B472" s="12" t="s">
        <v>268</v>
      </c>
      <c r="C472" s="11">
        <v>80012007</v>
      </c>
    </row>
    <row r="473" spans="2:3" x14ac:dyDescent="0.15">
      <c r="B473" s="12" t="s">
        <v>268</v>
      </c>
      <c r="C473" s="11">
        <v>80012008</v>
      </c>
    </row>
    <row r="474" spans="2:3" x14ac:dyDescent="0.15">
      <c r="B474" s="12" t="s">
        <v>268</v>
      </c>
      <c r="C474" s="11">
        <v>80012009</v>
      </c>
    </row>
    <row r="475" spans="2:3" x14ac:dyDescent="0.15">
      <c r="B475" s="12" t="s">
        <v>268</v>
      </c>
      <c r="C475" s="11">
        <v>80012010</v>
      </c>
    </row>
    <row r="476" spans="2:3" x14ac:dyDescent="0.15">
      <c r="B476" s="12" t="s">
        <v>268</v>
      </c>
      <c r="C476" s="11">
        <v>80012011</v>
      </c>
    </row>
    <row r="477" spans="2:3" x14ac:dyDescent="0.15">
      <c r="B477" s="12" t="s">
        <v>268</v>
      </c>
      <c r="C477" s="11">
        <v>80012012</v>
      </c>
    </row>
    <row r="478" spans="2:3" x14ac:dyDescent="0.15">
      <c r="B478" s="12" t="s">
        <v>268</v>
      </c>
      <c r="C478" s="11">
        <v>80012013</v>
      </c>
    </row>
    <row r="479" spans="2:3" x14ac:dyDescent="0.15">
      <c r="B479" s="12" t="s">
        <v>268</v>
      </c>
      <c r="C479" s="11">
        <v>80012014</v>
      </c>
    </row>
    <row r="480" spans="2:3" x14ac:dyDescent="0.15">
      <c r="B480" s="12" t="s">
        <v>268</v>
      </c>
      <c r="C480" s="11">
        <v>80012015</v>
      </c>
    </row>
    <row r="481" spans="2:3" x14ac:dyDescent="0.15">
      <c r="B481" s="12" t="s">
        <v>269</v>
      </c>
      <c r="C481" s="11">
        <v>80012101</v>
      </c>
    </row>
    <row r="482" spans="2:3" x14ac:dyDescent="0.15">
      <c r="B482" s="12" t="s">
        <v>269</v>
      </c>
      <c r="C482" s="11">
        <v>80012102</v>
      </c>
    </row>
    <row r="483" spans="2:3" x14ac:dyDescent="0.15">
      <c r="B483" s="12" t="s">
        <v>269</v>
      </c>
      <c r="C483" s="11">
        <v>80012103</v>
      </c>
    </row>
    <row r="484" spans="2:3" x14ac:dyDescent="0.15">
      <c r="B484" s="12" t="s">
        <v>269</v>
      </c>
      <c r="C484" s="11">
        <v>80012104</v>
      </c>
    </row>
    <row r="485" spans="2:3" x14ac:dyDescent="0.15">
      <c r="B485" s="12" t="s">
        <v>269</v>
      </c>
      <c r="C485" s="11">
        <v>80012105</v>
      </c>
    </row>
    <row r="486" spans="2:3" x14ac:dyDescent="0.15">
      <c r="B486" s="12" t="s">
        <v>269</v>
      </c>
      <c r="C486" s="11">
        <v>80012106</v>
      </c>
    </row>
    <row r="487" spans="2:3" x14ac:dyDescent="0.15">
      <c r="B487" s="12" t="s">
        <v>269</v>
      </c>
      <c r="C487" s="11">
        <v>80012107</v>
      </c>
    </row>
    <row r="488" spans="2:3" x14ac:dyDescent="0.15">
      <c r="B488" s="12" t="s">
        <v>269</v>
      </c>
      <c r="C488" s="11">
        <v>80012108</v>
      </c>
    </row>
    <row r="489" spans="2:3" x14ac:dyDescent="0.15">
      <c r="B489" s="12" t="s">
        <v>269</v>
      </c>
      <c r="C489" s="11">
        <v>80012109</v>
      </c>
    </row>
    <row r="490" spans="2:3" x14ac:dyDescent="0.15">
      <c r="B490" s="12" t="s">
        <v>269</v>
      </c>
      <c r="C490" s="11">
        <v>80012110</v>
      </c>
    </row>
    <row r="491" spans="2:3" x14ac:dyDescent="0.15">
      <c r="B491" s="12" t="s">
        <v>269</v>
      </c>
      <c r="C491" s="11">
        <v>80012111</v>
      </c>
    </row>
    <row r="492" spans="2:3" x14ac:dyDescent="0.15">
      <c r="B492" s="12" t="s">
        <v>269</v>
      </c>
      <c r="C492" s="11">
        <v>80012112</v>
      </c>
    </row>
    <row r="493" spans="2:3" x14ac:dyDescent="0.15">
      <c r="B493" s="12" t="s">
        <v>269</v>
      </c>
      <c r="C493" s="11">
        <v>80012113</v>
      </c>
    </row>
    <row r="494" spans="2:3" x14ac:dyDescent="0.15">
      <c r="B494" s="12" t="s">
        <v>269</v>
      </c>
      <c r="C494" s="11">
        <v>80012114</v>
      </c>
    </row>
    <row r="495" spans="2:3" x14ac:dyDescent="0.15">
      <c r="B495" s="12" t="s">
        <v>269</v>
      </c>
      <c r="C495" s="11">
        <v>80012115</v>
      </c>
    </row>
    <row r="496" spans="2:3" x14ac:dyDescent="0.15">
      <c r="B496" s="12" t="s">
        <v>270</v>
      </c>
      <c r="C496" s="11">
        <v>80012201</v>
      </c>
    </row>
    <row r="497" spans="2:3" x14ac:dyDescent="0.15">
      <c r="B497" s="12" t="s">
        <v>270</v>
      </c>
      <c r="C497" s="11">
        <v>80012202</v>
      </c>
    </row>
    <row r="498" spans="2:3" x14ac:dyDescent="0.15">
      <c r="B498" s="12" t="s">
        <v>270</v>
      </c>
      <c r="C498" s="11">
        <v>80012203</v>
      </c>
    </row>
    <row r="499" spans="2:3" x14ac:dyDescent="0.15">
      <c r="B499" s="12" t="s">
        <v>270</v>
      </c>
      <c r="C499" s="11">
        <v>80012204</v>
      </c>
    </row>
    <row r="500" spans="2:3" x14ac:dyDescent="0.15">
      <c r="B500" s="12" t="s">
        <v>270</v>
      </c>
      <c r="C500" s="11">
        <v>80012205</v>
      </c>
    </row>
    <row r="501" spans="2:3" x14ac:dyDescent="0.15">
      <c r="B501" s="12" t="s">
        <v>270</v>
      </c>
      <c r="C501" s="11">
        <v>80012206</v>
      </c>
    </row>
    <row r="502" spans="2:3" x14ac:dyDescent="0.15">
      <c r="B502" s="12" t="s">
        <v>270</v>
      </c>
      <c r="C502" s="11">
        <v>80012207</v>
      </c>
    </row>
    <row r="503" spans="2:3" x14ac:dyDescent="0.15">
      <c r="B503" s="12" t="s">
        <v>270</v>
      </c>
      <c r="C503" s="11">
        <v>80012208</v>
      </c>
    </row>
    <row r="504" spans="2:3" x14ac:dyDescent="0.15">
      <c r="B504" s="12" t="s">
        <v>270</v>
      </c>
      <c r="C504" s="11">
        <v>80012209</v>
      </c>
    </row>
    <row r="505" spans="2:3" x14ac:dyDescent="0.15">
      <c r="B505" s="12" t="s">
        <v>270</v>
      </c>
      <c r="C505" s="11">
        <v>80012210</v>
      </c>
    </row>
    <row r="506" spans="2:3" x14ac:dyDescent="0.15">
      <c r="B506" s="12" t="s">
        <v>271</v>
      </c>
      <c r="C506" s="11">
        <v>80012301</v>
      </c>
    </row>
    <row r="507" spans="2:3" x14ac:dyDescent="0.15">
      <c r="B507" s="12" t="s">
        <v>271</v>
      </c>
      <c r="C507" s="11">
        <v>80012302</v>
      </c>
    </row>
    <row r="508" spans="2:3" x14ac:dyDescent="0.15">
      <c r="B508" s="12" t="s">
        <v>271</v>
      </c>
      <c r="C508" s="11">
        <v>80012303</v>
      </c>
    </row>
    <row r="509" spans="2:3" x14ac:dyDescent="0.15">
      <c r="B509" s="12" t="s">
        <v>271</v>
      </c>
      <c r="C509" s="11">
        <v>80012304</v>
      </c>
    </row>
    <row r="510" spans="2:3" x14ac:dyDescent="0.15">
      <c r="B510" s="12" t="s">
        <v>271</v>
      </c>
      <c r="C510" s="11">
        <v>80012305</v>
      </c>
    </row>
    <row r="511" spans="2:3" x14ac:dyDescent="0.15">
      <c r="B511" s="12" t="s">
        <v>271</v>
      </c>
      <c r="C511" s="11">
        <v>80012306</v>
      </c>
    </row>
    <row r="512" spans="2:3" x14ac:dyDescent="0.15">
      <c r="B512" s="12" t="s">
        <v>271</v>
      </c>
      <c r="C512" s="11">
        <v>80012307</v>
      </c>
    </row>
    <row r="513" spans="2:3" x14ac:dyDescent="0.15">
      <c r="B513" s="12" t="s">
        <v>271</v>
      </c>
      <c r="C513" s="11">
        <v>80012308</v>
      </c>
    </row>
    <row r="514" spans="2:3" x14ac:dyDescent="0.15">
      <c r="B514" s="12" t="s">
        <v>271</v>
      </c>
      <c r="C514" s="11">
        <v>80012309</v>
      </c>
    </row>
    <row r="515" spans="2:3" x14ac:dyDescent="0.15">
      <c r="B515" s="12" t="s">
        <v>271</v>
      </c>
      <c r="C515" s="11">
        <v>80012310</v>
      </c>
    </row>
    <row r="516" spans="2:3" x14ac:dyDescent="0.15">
      <c r="B516" s="12" t="s">
        <v>272</v>
      </c>
      <c r="C516" s="11">
        <v>80012401</v>
      </c>
    </row>
    <row r="517" spans="2:3" x14ac:dyDescent="0.15">
      <c r="B517" s="12" t="s">
        <v>272</v>
      </c>
      <c r="C517" s="11">
        <v>80012402</v>
      </c>
    </row>
    <row r="518" spans="2:3" x14ac:dyDescent="0.15">
      <c r="B518" s="12" t="s">
        <v>272</v>
      </c>
      <c r="C518" s="11">
        <v>80012403</v>
      </c>
    </row>
    <row r="519" spans="2:3" x14ac:dyDescent="0.15">
      <c r="B519" s="12" t="s">
        <v>272</v>
      </c>
      <c r="C519" s="11">
        <v>80012404</v>
      </c>
    </row>
    <row r="520" spans="2:3" x14ac:dyDescent="0.15">
      <c r="B520" s="12" t="s">
        <v>272</v>
      </c>
      <c r="C520" s="11">
        <v>80012405</v>
      </c>
    </row>
    <row r="521" spans="2:3" x14ac:dyDescent="0.15">
      <c r="B521" s="12" t="s">
        <v>272</v>
      </c>
      <c r="C521" s="11">
        <v>80012406</v>
      </c>
    </row>
    <row r="522" spans="2:3" x14ac:dyDescent="0.15">
      <c r="B522" s="12" t="s">
        <v>272</v>
      </c>
      <c r="C522" s="11">
        <v>80012407</v>
      </c>
    </row>
    <row r="523" spans="2:3" x14ac:dyDescent="0.15">
      <c r="B523" s="12" t="s">
        <v>272</v>
      </c>
      <c r="C523" s="11">
        <v>80012408</v>
      </c>
    </row>
    <row r="524" spans="2:3" x14ac:dyDescent="0.15">
      <c r="B524" s="12" t="s">
        <v>272</v>
      </c>
      <c r="C524" s="11">
        <v>80012409</v>
      </c>
    </row>
    <row r="525" spans="2:3" x14ac:dyDescent="0.15">
      <c r="B525" s="12" t="s">
        <v>272</v>
      </c>
      <c r="C525" s="11">
        <v>80012410</v>
      </c>
    </row>
    <row r="526" spans="2:3" x14ac:dyDescent="0.15">
      <c r="B526" s="12" t="s">
        <v>273</v>
      </c>
      <c r="C526" s="11">
        <v>80012501</v>
      </c>
    </row>
    <row r="527" spans="2:3" x14ac:dyDescent="0.15">
      <c r="B527" s="12" t="s">
        <v>273</v>
      </c>
      <c r="C527" s="11">
        <v>80012502</v>
      </c>
    </row>
    <row r="528" spans="2:3" x14ac:dyDescent="0.15">
      <c r="B528" s="12" t="s">
        <v>273</v>
      </c>
      <c r="C528" s="11">
        <v>80012503</v>
      </c>
    </row>
    <row r="529" spans="2:3" x14ac:dyDescent="0.15">
      <c r="B529" s="12" t="s">
        <v>273</v>
      </c>
      <c r="C529" s="11">
        <v>80012504</v>
      </c>
    </row>
    <row r="530" spans="2:3" x14ac:dyDescent="0.15">
      <c r="B530" s="12" t="s">
        <v>273</v>
      </c>
      <c r="C530" s="11">
        <v>80012505</v>
      </c>
    </row>
    <row r="531" spans="2:3" x14ac:dyDescent="0.15">
      <c r="B531" s="12" t="s">
        <v>273</v>
      </c>
      <c r="C531" s="11">
        <v>80012506</v>
      </c>
    </row>
    <row r="532" spans="2:3" x14ac:dyDescent="0.15">
      <c r="B532" s="12" t="s">
        <v>273</v>
      </c>
      <c r="C532" s="11">
        <v>80012507</v>
      </c>
    </row>
    <row r="533" spans="2:3" x14ac:dyDescent="0.15">
      <c r="B533" s="12" t="s">
        <v>273</v>
      </c>
      <c r="C533" s="11">
        <v>80012508</v>
      </c>
    </row>
    <row r="534" spans="2:3" x14ac:dyDescent="0.15">
      <c r="B534" s="12" t="s">
        <v>273</v>
      </c>
      <c r="C534" s="11">
        <v>80012509</v>
      </c>
    </row>
    <row r="535" spans="2:3" x14ac:dyDescent="0.15">
      <c r="B535" s="12" t="s">
        <v>273</v>
      </c>
      <c r="C535" s="11">
        <v>80012510</v>
      </c>
    </row>
    <row r="536" spans="2:3" x14ac:dyDescent="0.15">
      <c r="B536" s="12" t="s">
        <v>273</v>
      </c>
      <c r="C536" s="11">
        <v>80012511</v>
      </c>
    </row>
    <row r="537" spans="2:3" x14ac:dyDescent="0.15">
      <c r="B537" s="12" t="s">
        <v>273</v>
      </c>
      <c r="C537" s="11">
        <v>80012512</v>
      </c>
    </row>
    <row r="538" spans="2:3" x14ac:dyDescent="0.15">
      <c r="B538" s="12" t="s">
        <v>273</v>
      </c>
      <c r="C538" s="11">
        <v>80012513</v>
      </c>
    </row>
    <row r="539" spans="2:3" x14ac:dyDescent="0.15">
      <c r="B539" s="12" t="s">
        <v>273</v>
      </c>
      <c r="C539" s="11">
        <v>80012514</v>
      </c>
    </row>
    <row r="540" spans="2:3" x14ac:dyDescent="0.15">
      <c r="B540" s="12" t="s">
        <v>273</v>
      </c>
      <c r="C540" s="11">
        <v>80012515</v>
      </c>
    </row>
    <row r="541" spans="2:3" x14ac:dyDescent="0.15">
      <c r="B541" s="12" t="s">
        <v>274</v>
      </c>
      <c r="C541" s="11">
        <v>80012601</v>
      </c>
    </row>
    <row r="542" spans="2:3" x14ac:dyDescent="0.15">
      <c r="B542" s="12" t="s">
        <v>274</v>
      </c>
      <c r="C542" s="11">
        <v>80012602</v>
      </c>
    </row>
    <row r="543" spans="2:3" x14ac:dyDescent="0.15">
      <c r="B543" s="12" t="s">
        <v>274</v>
      </c>
      <c r="C543" s="11">
        <v>80012603</v>
      </c>
    </row>
    <row r="544" spans="2:3" x14ac:dyDescent="0.15">
      <c r="B544" s="12" t="s">
        <v>274</v>
      </c>
      <c r="C544" s="11">
        <v>80012604</v>
      </c>
    </row>
    <row r="545" spans="2:3" x14ac:dyDescent="0.15">
      <c r="B545" s="12" t="s">
        <v>274</v>
      </c>
      <c r="C545" s="11">
        <v>80012605</v>
      </c>
    </row>
    <row r="546" spans="2:3" x14ac:dyDescent="0.15">
      <c r="B546" s="12" t="s">
        <v>274</v>
      </c>
      <c r="C546" s="11">
        <v>80012606</v>
      </c>
    </row>
    <row r="547" spans="2:3" x14ac:dyDescent="0.15">
      <c r="B547" s="12" t="s">
        <v>274</v>
      </c>
      <c r="C547" s="11">
        <v>80012607</v>
      </c>
    </row>
    <row r="548" spans="2:3" x14ac:dyDescent="0.15">
      <c r="B548" s="12" t="s">
        <v>274</v>
      </c>
      <c r="C548" s="11">
        <v>80012608</v>
      </c>
    </row>
    <row r="549" spans="2:3" x14ac:dyDescent="0.15">
      <c r="B549" s="12" t="s">
        <v>274</v>
      </c>
      <c r="C549" s="11">
        <v>80012609</v>
      </c>
    </row>
    <row r="550" spans="2:3" x14ac:dyDescent="0.15">
      <c r="B550" s="12" t="s">
        <v>274</v>
      </c>
      <c r="C550" s="11">
        <v>80012610</v>
      </c>
    </row>
    <row r="551" spans="2:3" x14ac:dyDescent="0.15">
      <c r="B551" s="12" t="s">
        <v>274</v>
      </c>
      <c r="C551" s="11">
        <v>80012611</v>
      </c>
    </row>
    <row r="552" spans="2:3" x14ac:dyDescent="0.15">
      <c r="B552" s="12" t="s">
        <v>274</v>
      </c>
      <c r="C552" s="11">
        <v>80012612</v>
      </c>
    </row>
    <row r="553" spans="2:3" x14ac:dyDescent="0.15">
      <c r="B553" s="12" t="s">
        <v>274</v>
      </c>
      <c r="C553" s="11">
        <v>80012613</v>
      </c>
    </row>
    <row r="554" spans="2:3" x14ac:dyDescent="0.15">
      <c r="B554" s="12" t="s">
        <v>274</v>
      </c>
      <c r="C554" s="11">
        <v>80012614</v>
      </c>
    </row>
    <row r="555" spans="2:3" x14ac:dyDescent="0.15">
      <c r="B555" s="12" t="s">
        <v>274</v>
      </c>
      <c r="C555" s="11">
        <v>80012615</v>
      </c>
    </row>
    <row r="556" spans="2:3" x14ac:dyDescent="0.15">
      <c r="B556" s="12" t="s">
        <v>275</v>
      </c>
      <c r="C556" s="11">
        <v>80012701</v>
      </c>
    </row>
    <row r="557" spans="2:3" x14ac:dyDescent="0.15">
      <c r="B557" s="12" t="s">
        <v>275</v>
      </c>
      <c r="C557" s="11">
        <v>80012702</v>
      </c>
    </row>
    <row r="558" spans="2:3" x14ac:dyDescent="0.15">
      <c r="B558" s="12" t="s">
        <v>275</v>
      </c>
      <c r="C558" s="11">
        <v>80012703</v>
      </c>
    </row>
    <row r="559" spans="2:3" x14ac:dyDescent="0.15">
      <c r="B559" s="12" t="s">
        <v>275</v>
      </c>
      <c r="C559" s="11">
        <v>80012704</v>
      </c>
    </row>
    <row r="560" spans="2:3" x14ac:dyDescent="0.15">
      <c r="B560" s="12" t="s">
        <v>275</v>
      </c>
      <c r="C560" s="11">
        <v>80012705</v>
      </c>
    </row>
    <row r="561" spans="2:3" x14ac:dyDescent="0.15">
      <c r="B561" s="12" t="s">
        <v>275</v>
      </c>
      <c r="C561" s="11">
        <v>80012706</v>
      </c>
    </row>
    <row r="562" spans="2:3" x14ac:dyDescent="0.15">
      <c r="B562" s="12" t="s">
        <v>275</v>
      </c>
      <c r="C562" s="11">
        <v>80012707</v>
      </c>
    </row>
    <row r="563" spans="2:3" x14ac:dyDescent="0.15">
      <c r="B563" s="12" t="s">
        <v>275</v>
      </c>
      <c r="C563" s="11">
        <v>80012708</v>
      </c>
    </row>
    <row r="564" spans="2:3" x14ac:dyDescent="0.15">
      <c r="B564" s="12" t="s">
        <v>275</v>
      </c>
      <c r="C564" s="11">
        <v>80012709</v>
      </c>
    </row>
    <row r="565" spans="2:3" x14ac:dyDescent="0.15">
      <c r="B565" s="12" t="s">
        <v>275</v>
      </c>
      <c r="C565" s="11">
        <v>80012710</v>
      </c>
    </row>
    <row r="566" spans="2:3" x14ac:dyDescent="0.15">
      <c r="B566" s="12" t="s">
        <v>276</v>
      </c>
      <c r="C566" s="11">
        <v>80012801</v>
      </c>
    </row>
    <row r="567" spans="2:3" x14ac:dyDescent="0.15">
      <c r="B567" s="12" t="s">
        <v>276</v>
      </c>
      <c r="C567" s="11">
        <v>80012802</v>
      </c>
    </row>
    <row r="568" spans="2:3" x14ac:dyDescent="0.15">
      <c r="B568" s="12" t="s">
        <v>276</v>
      </c>
      <c r="C568" s="11">
        <v>80012803</v>
      </c>
    </row>
    <row r="569" spans="2:3" x14ac:dyDescent="0.15">
      <c r="B569" s="12" t="s">
        <v>276</v>
      </c>
      <c r="C569" s="11">
        <v>80012804</v>
      </c>
    </row>
    <row r="570" spans="2:3" x14ac:dyDescent="0.15">
      <c r="B570" s="12" t="s">
        <v>276</v>
      </c>
      <c r="C570" s="11">
        <v>80012805</v>
      </c>
    </row>
    <row r="571" spans="2:3" x14ac:dyDescent="0.15">
      <c r="B571" s="12" t="s">
        <v>276</v>
      </c>
      <c r="C571" s="11">
        <v>80012806</v>
      </c>
    </row>
    <row r="572" spans="2:3" x14ac:dyDescent="0.15">
      <c r="B572" s="12" t="s">
        <v>276</v>
      </c>
      <c r="C572" s="11">
        <v>80012807</v>
      </c>
    </row>
    <row r="573" spans="2:3" x14ac:dyDescent="0.15">
      <c r="B573" s="12" t="s">
        <v>276</v>
      </c>
      <c r="C573" s="11">
        <v>80012808</v>
      </c>
    </row>
    <row r="574" spans="2:3" x14ac:dyDescent="0.15">
      <c r="B574" s="12" t="s">
        <v>276</v>
      </c>
      <c r="C574" s="11">
        <v>80012809</v>
      </c>
    </row>
    <row r="575" spans="2:3" x14ac:dyDescent="0.15">
      <c r="B575" s="12" t="s">
        <v>276</v>
      </c>
      <c r="C575" s="11">
        <v>80012810</v>
      </c>
    </row>
    <row r="576" spans="2:3" x14ac:dyDescent="0.15">
      <c r="B576" s="12" t="s">
        <v>277</v>
      </c>
      <c r="C576" s="11">
        <v>80012901</v>
      </c>
    </row>
    <row r="577" spans="2:3" x14ac:dyDescent="0.15">
      <c r="B577" s="12" t="s">
        <v>277</v>
      </c>
      <c r="C577" s="11">
        <v>80012902</v>
      </c>
    </row>
    <row r="578" spans="2:3" x14ac:dyDescent="0.15">
      <c r="B578" s="12" t="s">
        <v>277</v>
      </c>
      <c r="C578" s="11">
        <v>80012903</v>
      </c>
    </row>
    <row r="579" spans="2:3" x14ac:dyDescent="0.15">
      <c r="B579" s="12" t="s">
        <v>277</v>
      </c>
      <c r="C579" s="11">
        <v>80012904</v>
      </c>
    </row>
    <row r="580" spans="2:3" x14ac:dyDescent="0.15">
      <c r="B580" s="12" t="s">
        <v>277</v>
      </c>
      <c r="C580" s="11">
        <v>80012905</v>
      </c>
    </row>
    <row r="581" spans="2:3" x14ac:dyDescent="0.15">
      <c r="B581" s="12" t="s">
        <v>277</v>
      </c>
      <c r="C581" s="11">
        <v>80012906</v>
      </c>
    </row>
    <row r="582" spans="2:3" x14ac:dyDescent="0.15">
      <c r="B582" s="12" t="s">
        <v>277</v>
      </c>
      <c r="C582" s="11">
        <v>80012907</v>
      </c>
    </row>
    <row r="583" spans="2:3" x14ac:dyDescent="0.15">
      <c r="B583" s="12" t="s">
        <v>277</v>
      </c>
      <c r="C583" s="11">
        <v>80012908</v>
      </c>
    </row>
    <row r="584" spans="2:3" x14ac:dyDescent="0.15">
      <c r="B584" s="12" t="s">
        <v>277</v>
      </c>
      <c r="C584" s="11">
        <v>80012909</v>
      </c>
    </row>
    <row r="585" spans="2:3" x14ac:dyDescent="0.15">
      <c r="B585" s="27" t="s">
        <v>277</v>
      </c>
      <c r="C585" s="20">
        <v>80012910</v>
      </c>
    </row>
    <row r="586" spans="2:3" x14ac:dyDescent="0.15">
      <c r="B586" s="12" t="s">
        <v>278</v>
      </c>
      <c r="C586" s="11">
        <v>80013001</v>
      </c>
    </row>
    <row r="587" spans="2:3" x14ac:dyDescent="0.15">
      <c r="B587" s="12" t="s">
        <v>278</v>
      </c>
      <c r="C587" s="11">
        <v>80013002</v>
      </c>
    </row>
    <row r="588" spans="2:3" x14ac:dyDescent="0.15">
      <c r="B588" s="12" t="s">
        <v>278</v>
      </c>
      <c r="C588" s="11">
        <v>80013003</v>
      </c>
    </row>
    <row r="589" spans="2:3" x14ac:dyDescent="0.15">
      <c r="B589" s="12" t="s">
        <v>278</v>
      </c>
      <c r="C589" s="11">
        <v>80013004</v>
      </c>
    </row>
    <row r="590" spans="2:3" x14ac:dyDescent="0.15">
      <c r="B590" s="12" t="s">
        <v>278</v>
      </c>
      <c r="C590" s="11">
        <v>80013005</v>
      </c>
    </row>
    <row r="591" spans="2:3" x14ac:dyDescent="0.15">
      <c r="B591" s="12" t="s">
        <v>278</v>
      </c>
      <c r="C591" s="11">
        <v>80013006</v>
      </c>
    </row>
    <row r="592" spans="2:3" x14ac:dyDescent="0.15">
      <c r="B592" s="12" t="s">
        <v>278</v>
      </c>
      <c r="C592" s="11">
        <v>80013007</v>
      </c>
    </row>
    <row r="593" spans="2:3" x14ac:dyDescent="0.15">
      <c r="B593" s="12" t="s">
        <v>278</v>
      </c>
      <c r="C593" s="11">
        <v>80013008</v>
      </c>
    </row>
    <row r="594" spans="2:3" x14ac:dyDescent="0.15">
      <c r="B594" s="12" t="s">
        <v>278</v>
      </c>
      <c r="C594" s="11">
        <v>80013009</v>
      </c>
    </row>
    <row r="595" spans="2:3" x14ac:dyDescent="0.15">
      <c r="B595" s="12" t="s">
        <v>278</v>
      </c>
      <c r="C595" s="11">
        <v>80013010</v>
      </c>
    </row>
    <row r="596" spans="2:3" x14ac:dyDescent="0.15">
      <c r="B596" s="12" t="s">
        <v>279</v>
      </c>
      <c r="C596" s="11">
        <v>80013101</v>
      </c>
    </row>
    <row r="597" spans="2:3" x14ac:dyDescent="0.15">
      <c r="B597" s="12" t="s">
        <v>279</v>
      </c>
      <c r="C597" s="11">
        <v>80013102</v>
      </c>
    </row>
    <row r="598" spans="2:3" x14ac:dyDescent="0.15">
      <c r="B598" s="12" t="s">
        <v>279</v>
      </c>
      <c r="C598" s="11">
        <v>80013103</v>
      </c>
    </row>
    <row r="599" spans="2:3" x14ac:dyDescent="0.15">
      <c r="B599" s="12" t="s">
        <v>279</v>
      </c>
      <c r="C599" s="11">
        <v>80013104</v>
      </c>
    </row>
    <row r="600" spans="2:3" x14ac:dyDescent="0.15">
      <c r="B600" s="12" t="s">
        <v>279</v>
      </c>
      <c r="C600" s="11">
        <v>80013105</v>
      </c>
    </row>
    <row r="601" spans="2:3" x14ac:dyDescent="0.15">
      <c r="B601" s="12" t="s">
        <v>279</v>
      </c>
      <c r="C601" s="11">
        <v>80013106</v>
      </c>
    </row>
    <row r="602" spans="2:3" x14ac:dyDescent="0.15">
      <c r="B602" s="12" t="s">
        <v>279</v>
      </c>
      <c r="C602" s="11">
        <v>80013107</v>
      </c>
    </row>
    <row r="603" spans="2:3" x14ac:dyDescent="0.15">
      <c r="B603" s="12" t="s">
        <v>279</v>
      </c>
      <c r="C603" s="11">
        <v>80013108</v>
      </c>
    </row>
    <row r="604" spans="2:3" x14ac:dyDescent="0.15">
      <c r="B604" s="12" t="s">
        <v>279</v>
      </c>
      <c r="C604" s="11">
        <v>80013109</v>
      </c>
    </row>
    <row r="605" spans="2:3" x14ac:dyDescent="0.15">
      <c r="B605" s="12" t="s">
        <v>279</v>
      </c>
      <c r="C605" s="11">
        <v>80013110</v>
      </c>
    </row>
    <row r="606" spans="2:3" x14ac:dyDescent="0.15">
      <c r="B606" s="12" t="s">
        <v>279</v>
      </c>
      <c r="C606" s="11">
        <v>80013111</v>
      </c>
    </row>
    <row r="607" spans="2:3" x14ac:dyDescent="0.15">
      <c r="B607" s="12" t="s">
        <v>279</v>
      </c>
      <c r="C607" s="11">
        <v>80013112</v>
      </c>
    </row>
    <row r="608" spans="2:3" x14ac:dyDescent="0.15">
      <c r="B608" s="12" t="s">
        <v>279</v>
      </c>
      <c r="C608" s="11">
        <v>80013113</v>
      </c>
    </row>
    <row r="609" spans="2:3" x14ac:dyDescent="0.15">
      <c r="B609" s="12" t="s">
        <v>279</v>
      </c>
      <c r="C609" s="11">
        <v>80013114</v>
      </c>
    </row>
    <row r="610" spans="2:3" x14ac:dyDescent="0.15">
      <c r="B610" s="12" t="s">
        <v>279</v>
      </c>
      <c r="C610" s="11">
        <v>80013115</v>
      </c>
    </row>
    <row r="611" spans="2:3" x14ac:dyDescent="0.15">
      <c r="B611" s="12" t="s">
        <v>279</v>
      </c>
      <c r="C611" s="11">
        <v>80013116</v>
      </c>
    </row>
    <row r="612" spans="2:3" x14ac:dyDescent="0.15">
      <c r="B612" s="12" t="s">
        <v>279</v>
      </c>
      <c r="C612" s="11">
        <v>80013117</v>
      </c>
    </row>
    <row r="613" spans="2:3" x14ac:dyDescent="0.15">
      <c r="B613" s="12" t="s">
        <v>279</v>
      </c>
      <c r="C613" s="11">
        <v>80013118</v>
      </c>
    </row>
    <row r="614" spans="2:3" x14ac:dyDescent="0.15">
      <c r="B614" s="12" t="s">
        <v>279</v>
      </c>
      <c r="C614" s="11">
        <v>80013119</v>
      </c>
    </row>
    <row r="615" spans="2:3" x14ac:dyDescent="0.15">
      <c r="B615" s="27" t="s">
        <v>279</v>
      </c>
      <c r="C615" s="20">
        <v>80013120</v>
      </c>
    </row>
    <row r="616" spans="2:3" x14ac:dyDescent="0.15">
      <c r="B616" s="12" t="s">
        <v>280</v>
      </c>
      <c r="C616" s="11">
        <v>81010101</v>
      </c>
    </row>
    <row r="617" spans="2:3" x14ac:dyDescent="0.15">
      <c r="B617" s="12" t="s">
        <v>281</v>
      </c>
      <c r="C617" s="11">
        <v>81010102</v>
      </c>
    </row>
    <row r="618" spans="2:3" x14ac:dyDescent="0.15">
      <c r="B618" s="12" t="s">
        <v>281</v>
      </c>
      <c r="C618" s="11">
        <v>81010103</v>
      </c>
    </row>
    <row r="619" spans="2:3" x14ac:dyDescent="0.15">
      <c r="B619" s="12" t="s">
        <v>281</v>
      </c>
      <c r="C619" s="11">
        <v>81010104</v>
      </c>
    </row>
    <row r="620" spans="2:3" x14ac:dyDescent="0.15">
      <c r="B620" s="12" t="s">
        <v>281</v>
      </c>
      <c r="C620" s="11">
        <v>81010105</v>
      </c>
    </row>
    <row r="621" spans="2:3" x14ac:dyDescent="0.15">
      <c r="B621" s="12" t="s">
        <v>281</v>
      </c>
      <c r="C621" s="11">
        <v>81010106</v>
      </c>
    </row>
    <row r="622" spans="2:3" x14ac:dyDescent="0.15">
      <c r="B622" s="12" t="s">
        <v>281</v>
      </c>
      <c r="C622" s="11">
        <v>81010107</v>
      </c>
    </row>
    <row r="623" spans="2:3" x14ac:dyDescent="0.15">
      <c r="B623" s="12" t="s">
        <v>281</v>
      </c>
      <c r="C623" s="11">
        <v>81010108</v>
      </c>
    </row>
    <row r="624" spans="2:3" x14ac:dyDescent="0.15">
      <c r="B624" s="12" t="s">
        <v>281</v>
      </c>
      <c r="C624" s="11">
        <v>81010109</v>
      </c>
    </row>
    <row r="625" spans="2:3" x14ac:dyDescent="0.15">
      <c r="B625" s="12" t="s">
        <v>281</v>
      </c>
      <c r="C625" s="11">
        <v>81010110</v>
      </c>
    </row>
    <row r="626" spans="2:3" x14ac:dyDescent="0.15">
      <c r="B626" s="12" t="s">
        <v>282</v>
      </c>
      <c r="C626" s="11">
        <v>81010201</v>
      </c>
    </row>
    <row r="627" spans="2:3" x14ac:dyDescent="0.15">
      <c r="B627" s="12" t="s">
        <v>282</v>
      </c>
      <c r="C627" s="11">
        <v>81010202</v>
      </c>
    </row>
    <row r="628" spans="2:3" x14ac:dyDescent="0.15">
      <c r="B628" s="12" t="s">
        <v>282</v>
      </c>
      <c r="C628" s="11">
        <v>81010203</v>
      </c>
    </row>
    <row r="629" spans="2:3" x14ac:dyDescent="0.15">
      <c r="B629" s="12" t="s">
        <v>282</v>
      </c>
      <c r="C629" s="11">
        <v>81010204</v>
      </c>
    </row>
    <row r="630" spans="2:3" x14ac:dyDescent="0.15">
      <c r="B630" s="12" t="s">
        <v>282</v>
      </c>
      <c r="C630" s="11">
        <v>81010205</v>
      </c>
    </row>
    <row r="631" spans="2:3" x14ac:dyDescent="0.15">
      <c r="B631" s="12" t="s">
        <v>282</v>
      </c>
      <c r="C631" s="11">
        <v>81010206</v>
      </c>
    </row>
    <row r="632" spans="2:3" x14ac:dyDescent="0.15">
      <c r="B632" s="12" t="s">
        <v>282</v>
      </c>
      <c r="C632" s="11">
        <v>81010207</v>
      </c>
    </row>
    <row r="633" spans="2:3" x14ac:dyDescent="0.15">
      <c r="B633" s="12" t="s">
        <v>282</v>
      </c>
      <c r="C633" s="11">
        <v>81010208</v>
      </c>
    </row>
    <row r="634" spans="2:3" x14ac:dyDescent="0.15">
      <c r="B634" s="12" t="s">
        <v>282</v>
      </c>
      <c r="C634" s="11">
        <v>81010209</v>
      </c>
    </row>
    <row r="635" spans="2:3" x14ac:dyDescent="0.15">
      <c r="B635" s="12" t="s">
        <v>282</v>
      </c>
      <c r="C635" s="11">
        <v>81010210</v>
      </c>
    </row>
    <row r="636" spans="2:3" x14ac:dyDescent="0.15">
      <c r="B636" s="27" t="s">
        <v>283</v>
      </c>
      <c r="C636" s="20">
        <v>81010401</v>
      </c>
    </row>
    <row r="637" spans="2:3" x14ac:dyDescent="0.15">
      <c r="B637" s="12" t="s">
        <v>284</v>
      </c>
      <c r="C637" s="11">
        <v>81010501</v>
      </c>
    </row>
    <row r="638" spans="2:3" x14ac:dyDescent="0.15">
      <c r="B638" s="12" t="s">
        <v>284</v>
      </c>
      <c r="C638" s="11">
        <v>81010502</v>
      </c>
    </row>
    <row r="639" spans="2:3" x14ac:dyDescent="0.15">
      <c r="B639" s="12" t="s">
        <v>284</v>
      </c>
      <c r="C639" s="11">
        <v>81010503</v>
      </c>
    </row>
    <row r="640" spans="2:3" x14ac:dyDescent="0.15">
      <c r="B640" s="12" t="s">
        <v>284</v>
      </c>
      <c r="C640" s="11">
        <v>81010504</v>
      </c>
    </row>
    <row r="641" spans="2:3" x14ac:dyDescent="0.15">
      <c r="B641" s="12" t="s">
        <v>284</v>
      </c>
      <c r="C641" s="11">
        <v>81010505</v>
      </c>
    </row>
    <row r="642" spans="2:3" x14ac:dyDescent="0.15">
      <c r="B642" s="12" t="s">
        <v>285</v>
      </c>
      <c r="C642" s="11">
        <v>81010601</v>
      </c>
    </row>
    <row r="643" spans="2:3" x14ac:dyDescent="0.15">
      <c r="B643" s="12" t="s">
        <v>285</v>
      </c>
      <c r="C643" s="11">
        <v>81010602</v>
      </c>
    </row>
    <row r="644" spans="2:3" x14ac:dyDescent="0.15">
      <c r="B644" s="12" t="s">
        <v>285</v>
      </c>
      <c r="C644" s="11">
        <v>81010603</v>
      </c>
    </row>
    <row r="645" spans="2:3" x14ac:dyDescent="0.15">
      <c r="B645" s="12" t="s">
        <v>285</v>
      </c>
      <c r="C645" s="11">
        <v>81010604</v>
      </c>
    </row>
    <row r="646" spans="2:3" x14ac:dyDescent="0.15">
      <c r="B646" s="12" t="s">
        <v>285</v>
      </c>
      <c r="C646" s="11">
        <v>81010605</v>
      </c>
    </row>
    <row r="647" spans="2:3" x14ac:dyDescent="0.15">
      <c r="B647" s="12" t="s">
        <v>285</v>
      </c>
      <c r="C647" s="11">
        <v>81010606</v>
      </c>
    </row>
    <row r="648" spans="2:3" x14ac:dyDescent="0.15">
      <c r="B648" s="12" t="s">
        <v>285</v>
      </c>
      <c r="C648" s="11">
        <v>81010607</v>
      </c>
    </row>
    <row r="649" spans="2:3" x14ac:dyDescent="0.15">
      <c r="B649" s="12" t="s">
        <v>285</v>
      </c>
      <c r="C649" s="11">
        <v>81010608</v>
      </c>
    </row>
    <row r="650" spans="2:3" x14ac:dyDescent="0.15">
      <c r="B650" s="12" t="s">
        <v>285</v>
      </c>
      <c r="C650" s="11">
        <v>81010609</v>
      </c>
    </row>
    <row r="651" spans="2:3" x14ac:dyDescent="0.15">
      <c r="B651" s="12" t="s">
        <v>285</v>
      </c>
      <c r="C651" s="11">
        <v>81010610</v>
      </c>
    </row>
    <row r="652" spans="2:3" x14ac:dyDescent="0.15">
      <c r="B652" s="12" t="s">
        <v>285</v>
      </c>
      <c r="C652" s="11">
        <v>81010611</v>
      </c>
    </row>
    <row r="653" spans="2:3" x14ac:dyDescent="0.15">
      <c r="B653" s="12" t="s">
        <v>285</v>
      </c>
      <c r="C653" s="11">
        <v>81010612</v>
      </c>
    </row>
    <row r="654" spans="2:3" x14ac:dyDescent="0.15">
      <c r="B654" s="12" t="s">
        <v>285</v>
      </c>
      <c r="C654" s="11">
        <v>81010613</v>
      </c>
    </row>
    <row r="655" spans="2:3" x14ac:dyDescent="0.15">
      <c r="B655" s="12" t="s">
        <v>285</v>
      </c>
      <c r="C655" s="11">
        <v>81010614</v>
      </c>
    </row>
    <row r="656" spans="2:3" x14ac:dyDescent="0.15">
      <c r="B656" s="12" t="s">
        <v>285</v>
      </c>
      <c r="C656" s="11">
        <v>81010615</v>
      </c>
    </row>
    <row r="657" spans="2:3" x14ac:dyDescent="0.15">
      <c r="B657" s="12" t="s">
        <v>285</v>
      </c>
      <c r="C657" s="11">
        <v>81010616</v>
      </c>
    </row>
    <row r="658" spans="2:3" x14ac:dyDescent="0.15">
      <c r="B658" s="12" t="s">
        <v>285</v>
      </c>
      <c r="C658" s="11">
        <v>81010617</v>
      </c>
    </row>
    <row r="659" spans="2:3" x14ac:dyDescent="0.15">
      <c r="B659" s="12" t="s">
        <v>285</v>
      </c>
      <c r="C659" s="11">
        <v>81010618</v>
      </c>
    </row>
    <row r="660" spans="2:3" x14ac:dyDescent="0.15">
      <c r="B660" s="12" t="s">
        <v>285</v>
      </c>
      <c r="C660" s="11">
        <v>81010619</v>
      </c>
    </row>
    <row r="661" spans="2:3" x14ac:dyDescent="0.15">
      <c r="B661" s="12" t="s">
        <v>285</v>
      </c>
      <c r="C661" s="11">
        <v>81010620</v>
      </c>
    </row>
    <row r="662" spans="2:3" x14ac:dyDescent="0.15">
      <c r="B662" s="12" t="s">
        <v>286</v>
      </c>
      <c r="C662" s="11">
        <v>81010701</v>
      </c>
    </row>
    <row r="663" spans="2:3" x14ac:dyDescent="0.15">
      <c r="B663" s="12" t="s">
        <v>286</v>
      </c>
      <c r="C663" s="11">
        <v>81010702</v>
      </c>
    </row>
    <row r="664" spans="2:3" x14ac:dyDescent="0.15">
      <c r="B664" s="12" t="s">
        <v>286</v>
      </c>
      <c r="C664" s="11">
        <v>81010703</v>
      </c>
    </row>
    <row r="665" spans="2:3" x14ac:dyDescent="0.15">
      <c r="B665" s="12" t="s">
        <v>286</v>
      </c>
      <c r="C665" s="11">
        <v>81010704</v>
      </c>
    </row>
    <row r="666" spans="2:3" x14ac:dyDescent="0.15">
      <c r="B666" s="12" t="s">
        <v>286</v>
      </c>
      <c r="C666" s="11">
        <v>81010705</v>
      </c>
    </row>
    <row r="667" spans="2:3" x14ac:dyDescent="0.15">
      <c r="B667" s="12" t="s">
        <v>286</v>
      </c>
      <c r="C667" s="11">
        <v>81010706</v>
      </c>
    </row>
    <row r="668" spans="2:3" x14ac:dyDescent="0.15">
      <c r="B668" s="12" t="s">
        <v>286</v>
      </c>
      <c r="C668" s="11">
        <v>81010707</v>
      </c>
    </row>
    <row r="669" spans="2:3" x14ac:dyDescent="0.15">
      <c r="B669" s="12" t="s">
        <v>286</v>
      </c>
      <c r="C669" s="11">
        <v>81010708</v>
      </c>
    </row>
    <row r="670" spans="2:3" x14ac:dyDescent="0.15">
      <c r="B670" s="12" t="s">
        <v>286</v>
      </c>
      <c r="C670" s="11">
        <v>81010709</v>
      </c>
    </row>
    <row r="671" spans="2:3" x14ac:dyDescent="0.15">
      <c r="B671" s="12" t="s">
        <v>286</v>
      </c>
      <c r="C671" s="11">
        <v>81010710</v>
      </c>
    </row>
    <row r="672" spans="2:3" x14ac:dyDescent="0.15">
      <c r="B672" s="12" t="s">
        <v>287</v>
      </c>
      <c r="C672" s="11">
        <v>81010801</v>
      </c>
    </row>
    <row r="673" spans="2:3" x14ac:dyDescent="0.15">
      <c r="B673" s="12" t="s">
        <v>287</v>
      </c>
      <c r="C673" s="11">
        <v>81010802</v>
      </c>
    </row>
    <row r="674" spans="2:3" x14ac:dyDescent="0.15">
      <c r="B674" s="12" t="s">
        <v>287</v>
      </c>
      <c r="C674" s="11">
        <v>81010803</v>
      </c>
    </row>
    <row r="675" spans="2:3" x14ac:dyDescent="0.15">
      <c r="B675" s="12" t="s">
        <v>287</v>
      </c>
      <c r="C675" s="11">
        <v>81010804</v>
      </c>
    </row>
    <row r="676" spans="2:3" x14ac:dyDescent="0.15">
      <c r="B676" s="12" t="s">
        <v>287</v>
      </c>
      <c r="C676" s="11">
        <v>81010805</v>
      </c>
    </row>
    <row r="677" spans="2:3" x14ac:dyDescent="0.15">
      <c r="B677" s="12" t="s">
        <v>287</v>
      </c>
      <c r="C677" s="11">
        <v>81010806</v>
      </c>
    </row>
    <row r="678" spans="2:3" x14ac:dyDescent="0.15">
      <c r="B678" s="12" t="s">
        <v>287</v>
      </c>
      <c r="C678" s="11">
        <v>81010807</v>
      </c>
    </row>
    <row r="679" spans="2:3" x14ac:dyDescent="0.15">
      <c r="B679" s="12" t="s">
        <v>287</v>
      </c>
      <c r="C679" s="11">
        <v>81010808</v>
      </c>
    </row>
    <row r="680" spans="2:3" x14ac:dyDescent="0.15">
      <c r="B680" s="12" t="s">
        <v>287</v>
      </c>
      <c r="C680" s="11">
        <v>81010809</v>
      </c>
    </row>
    <row r="681" spans="2:3" x14ac:dyDescent="0.15">
      <c r="B681" s="12" t="s">
        <v>287</v>
      </c>
      <c r="C681" s="11">
        <v>81010810</v>
      </c>
    </row>
    <row r="682" spans="2:3" x14ac:dyDescent="0.15">
      <c r="B682" s="12" t="s">
        <v>288</v>
      </c>
      <c r="C682" s="11">
        <v>81010901</v>
      </c>
    </row>
    <row r="683" spans="2:3" x14ac:dyDescent="0.15">
      <c r="B683" s="12" t="s">
        <v>288</v>
      </c>
      <c r="C683" s="11">
        <v>81010902</v>
      </c>
    </row>
    <row r="684" spans="2:3" x14ac:dyDescent="0.15">
      <c r="B684" s="12" t="s">
        <v>288</v>
      </c>
      <c r="C684" s="11">
        <v>81010903</v>
      </c>
    </row>
    <row r="685" spans="2:3" x14ac:dyDescent="0.15">
      <c r="B685" s="12" t="s">
        <v>288</v>
      </c>
      <c r="C685" s="11">
        <v>81010904</v>
      </c>
    </row>
    <row r="686" spans="2:3" x14ac:dyDescent="0.15">
      <c r="B686" s="12" t="s">
        <v>288</v>
      </c>
      <c r="C686" s="11">
        <v>81010905</v>
      </c>
    </row>
    <row r="687" spans="2:3" x14ac:dyDescent="0.15">
      <c r="B687" s="12" t="s">
        <v>288</v>
      </c>
      <c r="C687" s="11">
        <v>81010906</v>
      </c>
    </row>
    <row r="688" spans="2:3" x14ac:dyDescent="0.15">
      <c r="B688" s="12" t="s">
        <v>288</v>
      </c>
      <c r="C688" s="11">
        <v>81010907</v>
      </c>
    </row>
    <row r="689" spans="2:3" x14ac:dyDescent="0.15">
      <c r="B689" s="12" t="s">
        <v>288</v>
      </c>
      <c r="C689" s="11">
        <v>81010908</v>
      </c>
    </row>
    <row r="690" spans="2:3" x14ac:dyDescent="0.15">
      <c r="B690" s="12" t="s">
        <v>288</v>
      </c>
      <c r="C690" s="11">
        <v>81010909</v>
      </c>
    </row>
    <row r="691" spans="2:3" x14ac:dyDescent="0.15">
      <c r="B691" s="12" t="s">
        <v>288</v>
      </c>
      <c r="C691" s="11">
        <v>81010910</v>
      </c>
    </row>
    <row r="692" spans="2:3" x14ac:dyDescent="0.15">
      <c r="B692" s="27" t="s">
        <v>289</v>
      </c>
      <c r="C692" s="20">
        <v>81011001</v>
      </c>
    </row>
    <row r="693" spans="2:3" x14ac:dyDescent="0.15">
      <c r="B693" s="12" t="s">
        <v>290</v>
      </c>
      <c r="C693" s="11">
        <v>81011101</v>
      </c>
    </row>
    <row r="694" spans="2:3" x14ac:dyDescent="0.15">
      <c r="B694" s="12" t="s">
        <v>290</v>
      </c>
      <c r="C694" s="11">
        <v>81011102</v>
      </c>
    </row>
    <row r="695" spans="2:3" x14ac:dyDescent="0.15">
      <c r="B695" s="12" t="s">
        <v>290</v>
      </c>
      <c r="C695" s="11">
        <v>81011103</v>
      </c>
    </row>
    <row r="696" spans="2:3" x14ac:dyDescent="0.15">
      <c r="B696" s="12" t="s">
        <v>290</v>
      </c>
      <c r="C696" s="11">
        <v>81011104</v>
      </c>
    </row>
    <row r="697" spans="2:3" x14ac:dyDescent="0.15">
      <c r="B697" s="12" t="s">
        <v>290</v>
      </c>
      <c r="C697" s="11">
        <v>81011105</v>
      </c>
    </row>
    <row r="698" spans="2:3" x14ac:dyDescent="0.15">
      <c r="B698" s="12" t="s">
        <v>290</v>
      </c>
      <c r="C698" s="11">
        <v>81011106</v>
      </c>
    </row>
    <row r="699" spans="2:3" x14ac:dyDescent="0.15">
      <c r="B699" s="12" t="s">
        <v>290</v>
      </c>
      <c r="C699" s="11">
        <v>81011107</v>
      </c>
    </row>
    <row r="700" spans="2:3" x14ac:dyDescent="0.15">
      <c r="B700" s="12" t="s">
        <v>290</v>
      </c>
      <c r="C700" s="11">
        <v>81011108</v>
      </c>
    </row>
    <row r="701" spans="2:3" x14ac:dyDescent="0.15">
      <c r="B701" s="12" t="s">
        <v>290</v>
      </c>
      <c r="C701" s="11">
        <v>81011109</v>
      </c>
    </row>
    <row r="702" spans="2:3" x14ac:dyDescent="0.15">
      <c r="B702" s="12" t="s">
        <v>290</v>
      </c>
      <c r="C702" s="11">
        <v>81011110</v>
      </c>
    </row>
    <row r="703" spans="2:3" x14ac:dyDescent="0.15">
      <c r="B703" s="12" t="s">
        <v>291</v>
      </c>
      <c r="C703" s="11">
        <v>81011201</v>
      </c>
    </row>
    <row r="704" spans="2:3" x14ac:dyDescent="0.15">
      <c r="B704" s="12" t="s">
        <v>291</v>
      </c>
      <c r="C704" s="11">
        <v>81011202</v>
      </c>
    </row>
    <row r="705" spans="2:3" x14ac:dyDescent="0.15">
      <c r="B705" s="12" t="s">
        <v>291</v>
      </c>
      <c r="C705" s="11">
        <v>81011203</v>
      </c>
    </row>
    <row r="706" spans="2:3" x14ac:dyDescent="0.15">
      <c r="B706" s="12" t="s">
        <v>291</v>
      </c>
      <c r="C706" s="11">
        <v>81011204</v>
      </c>
    </row>
    <row r="707" spans="2:3" x14ac:dyDescent="0.15">
      <c r="B707" s="12" t="s">
        <v>291</v>
      </c>
      <c r="C707" s="11">
        <v>81011205</v>
      </c>
    </row>
    <row r="708" spans="2:3" x14ac:dyDescent="0.15">
      <c r="B708" s="12" t="s">
        <v>291</v>
      </c>
      <c r="C708" s="11">
        <v>81011206</v>
      </c>
    </row>
    <row r="709" spans="2:3" x14ac:dyDescent="0.15">
      <c r="B709" s="12" t="s">
        <v>291</v>
      </c>
      <c r="C709" s="11">
        <v>81011207</v>
      </c>
    </row>
    <row r="710" spans="2:3" x14ac:dyDescent="0.15">
      <c r="B710" s="12" t="s">
        <v>291</v>
      </c>
      <c r="C710" s="11">
        <v>81011208</v>
      </c>
    </row>
    <row r="711" spans="2:3" x14ac:dyDescent="0.15">
      <c r="B711" s="12" t="s">
        <v>291</v>
      </c>
      <c r="C711" s="11">
        <v>81011209</v>
      </c>
    </row>
    <row r="712" spans="2:3" x14ac:dyDescent="0.15">
      <c r="B712" s="12" t="s">
        <v>291</v>
      </c>
      <c r="C712" s="11">
        <v>81011210</v>
      </c>
    </row>
    <row r="713" spans="2:3" x14ac:dyDescent="0.15">
      <c r="B713" s="12" t="s">
        <v>292</v>
      </c>
      <c r="C713" s="11">
        <v>81011301</v>
      </c>
    </row>
    <row r="714" spans="2:3" x14ac:dyDescent="0.15">
      <c r="B714" s="12" t="s">
        <v>292</v>
      </c>
      <c r="C714" s="11">
        <v>81011302</v>
      </c>
    </row>
    <row r="715" spans="2:3" x14ac:dyDescent="0.15">
      <c r="B715" s="12" t="s">
        <v>292</v>
      </c>
      <c r="C715" s="11">
        <v>81011303</v>
      </c>
    </row>
    <row r="716" spans="2:3" x14ac:dyDescent="0.15">
      <c r="B716" s="12" t="s">
        <v>292</v>
      </c>
      <c r="C716" s="11">
        <v>81011304</v>
      </c>
    </row>
    <row r="717" spans="2:3" x14ac:dyDescent="0.15">
      <c r="B717" s="12" t="s">
        <v>292</v>
      </c>
      <c r="C717" s="11">
        <v>81011305</v>
      </c>
    </row>
    <row r="718" spans="2:3" x14ac:dyDescent="0.15">
      <c r="B718" s="12" t="s">
        <v>292</v>
      </c>
      <c r="C718" s="11">
        <v>81011306</v>
      </c>
    </row>
    <row r="719" spans="2:3" x14ac:dyDescent="0.15">
      <c r="B719" s="12" t="s">
        <v>292</v>
      </c>
      <c r="C719" s="11">
        <v>81011307</v>
      </c>
    </row>
    <row r="720" spans="2:3" x14ac:dyDescent="0.15">
      <c r="B720" s="12" t="s">
        <v>292</v>
      </c>
      <c r="C720" s="11">
        <v>81011308</v>
      </c>
    </row>
    <row r="721" spans="2:3" x14ac:dyDescent="0.15">
      <c r="B721" s="12" t="s">
        <v>292</v>
      </c>
      <c r="C721" s="11">
        <v>81011309</v>
      </c>
    </row>
    <row r="722" spans="2:3" x14ac:dyDescent="0.15">
      <c r="B722" s="12" t="s">
        <v>292</v>
      </c>
      <c r="C722" s="11">
        <v>81011310</v>
      </c>
    </row>
    <row r="723" spans="2:3" x14ac:dyDescent="0.15">
      <c r="B723" s="27" t="s">
        <v>293</v>
      </c>
      <c r="C723" s="20">
        <v>81011401</v>
      </c>
    </row>
    <row r="724" spans="2:3" x14ac:dyDescent="0.15">
      <c r="B724" s="12" t="s">
        <v>294</v>
      </c>
      <c r="C724" s="11">
        <v>81011501</v>
      </c>
    </row>
    <row r="725" spans="2:3" x14ac:dyDescent="0.15">
      <c r="B725" s="12" t="s">
        <v>294</v>
      </c>
      <c r="C725" s="11">
        <v>81011502</v>
      </c>
    </row>
    <row r="726" spans="2:3" x14ac:dyDescent="0.15">
      <c r="B726" s="12" t="s">
        <v>294</v>
      </c>
      <c r="C726" s="11">
        <v>81011503</v>
      </c>
    </row>
    <row r="727" spans="2:3" x14ac:dyDescent="0.15">
      <c r="B727" s="12" t="s">
        <v>294</v>
      </c>
      <c r="C727" s="11">
        <v>81011504</v>
      </c>
    </row>
    <row r="728" spans="2:3" x14ac:dyDescent="0.15">
      <c r="B728" s="12" t="s">
        <v>294</v>
      </c>
      <c r="C728" s="11">
        <v>81011505</v>
      </c>
    </row>
    <row r="729" spans="2:3" x14ac:dyDescent="0.15">
      <c r="B729" s="12" t="s">
        <v>294</v>
      </c>
      <c r="C729" s="11">
        <v>81011506</v>
      </c>
    </row>
    <row r="730" spans="2:3" x14ac:dyDescent="0.15">
      <c r="B730" s="12" t="s">
        <v>294</v>
      </c>
      <c r="C730" s="11">
        <v>81011507</v>
      </c>
    </row>
    <row r="731" spans="2:3" x14ac:dyDescent="0.15">
      <c r="B731" s="12" t="s">
        <v>294</v>
      </c>
      <c r="C731" s="11">
        <v>81011508</v>
      </c>
    </row>
    <row r="732" spans="2:3" x14ac:dyDescent="0.15">
      <c r="B732" s="12" t="s">
        <v>294</v>
      </c>
      <c r="C732" s="11">
        <v>81011509</v>
      </c>
    </row>
    <row r="733" spans="2:3" x14ac:dyDescent="0.15">
      <c r="B733" s="12" t="s">
        <v>294</v>
      </c>
      <c r="C733" s="11">
        <v>81011510</v>
      </c>
    </row>
    <row r="734" spans="2:3" x14ac:dyDescent="0.15">
      <c r="B734" s="12" t="s">
        <v>294</v>
      </c>
      <c r="C734" s="11">
        <v>81011511</v>
      </c>
    </row>
    <row r="735" spans="2:3" x14ac:dyDescent="0.15">
      <c r="B735" s="12" t="s">
        <v>294</v>
      </c>
      <c r="C735" s="11">
        <v>81011512</v>
      </c>
    </row>
    <row r="736" spans="2:3" x14ac:dyDescent="0.15">
      <c r="B736" s="12" t="s">
        <v>294</v>
      </c>
      <c r="C736" s="11">
        <v>81011513</v>
      </c>
    </row>
    <row r="737" spans="2:3" x14ac:dyDescent="0.15">
      <c r="B737" s="12" t="s">
        <v>294</v>
      </c>
      <c r="C737" s="11">
        <v>81011514</v>
      </c>
    </row>
    <row r="738" spans="2:3" x14ac:dyDescent="0.15">
      <c r="B738" s="12" t="s">
        <v>294</v>
      </c>
      <c r="C738" s="11">
        <v>81011515</v>
      </c>
    </row>
    <row r="739" spans="2:3" x14ac:dyDescent="0.15">
      <c r="B739" s="12" t="s">
        <v>294</v>
      </c>
      <c r="C739" s="11">
        <v>81011516</v>
      </c>
    </row>
    <row r="740" spans="2:3" x14ac:dyDescent="0.15">
      <c r="B740" s="12" t="s">
        <v>294</v>
      </c>
      <c r="C740" s="11">
        <v>81011517</v>
      </c>
    </row>
    <row r="741" spans="2:3" x14ac:dyDescent="0.15">
      <c r="B741" s="12" t="s">
        <v>294</v>
      </c>
      <c r="C741" s="11">
        <v>81011518</v>
      </c>
    </row>
    <row r="742" spans="2:3" x14ac:dyDescent="0.15">
      <c r="B742" s="12" t="s">
        <v>294</v>
      </c>
      <c r="C742" s="11">
        <v>81011519</v>
      </c>
    </row>
    <row r="743" spans="2:3" x14ac:dyDescent="0.15">
      <c r="B743" s="12" t="s">
        <v>294</v>
      </c>
      <c r="C743" s="11">
        <v>81011520</v>
      </c>
    </row>
    <row r="744" spans="2:3" x14ac:dyDescent="0.15">
      <c r="B744" s="12" t="s">
        <v>295</v>
      </c>
      <c r="C744" s="11">
        <v>81011601</v>
      </c>
    </row>
    <row r="745" spans="2:3" x14ac:dyDescent="0.15">
      <c r="B745" s="12" t="s">
        <v>295</v>
      </c>
      <c r="C745" s="11">
        <v>81011602</v>
      </c>
    </row>
    <row r="746" spans="2:3" x14ac:dyDescent="0.15">
      <c r="B746" s="12" t="s">
        <v>295</v>
      </c>
      <c r="C746" s="11">
        <v>81011603</v>
      </c>
    </row>
    <row r="747" spans="2:3" x14ac:dyDescent="0.15">
      <c r="B747" s="12" t="s">
        <v>295</v>
      </c>
      <c r="C747" s="11">
        <v>81011604</v>
      </c>
    </row>
    <row r="748" spans="2:3" x14ac:dyDescent="0.15">
      <c r="B748" s="12" t="s">
        <v>295</v>
      </c>
      <c r="C748" s="11">
        <v>81011605</v>
      </c>
    </row>
    <row r="749" spans="2:3" x14ac:dyDescent="0.15">
      <c r="B749" s="12" t="s">
        <v>295</v>
      </c>
      <c r="C749" s="11">
        <v>81011606</v>
      </c>
    </row>
    <row r="750" spans="2:3" x14ac:dyDescent="0.15">
      <c r="B750" s="12" t="s">
        <v>295</v>
      </c>
      <c r="C750" s="11">
        <v>81011607</v>
      </c>
    </row>
    <row r="751" spans="2:3" x14ac:dyDescent="0.15">
      <c r="B751" s="12" t="s">
        <v>295</v>
      </c>
      <c r="C751" s="11">
        <v>81011608</v>
      </c>
    </row>
    <row r="752" spans="2:3" x14ac:dyDescent="0.15">
      <c r="B752" s="12" t="s">
        <v>295</v>
      </c>
      <c r="C752" s="11">
        <v>81011609</v>
      </c>
    </row>
    <row r="753" spans="2:3" x14ac:dyDescent="0.15">
      <c r="B753" s="12" t="s">
        <v>295</v>
      </c>
      <c r="C753" s="11">
        <v>81011610</v>
      </c>
    </row>
    <row r="754" spans="2:3" x14ac:dyDescent="0.15">
      <c r="B754" s="12" t="s">
        <v>295</v>
      </c>
      <c r="C754" s="11">
        <v>81011611</v>
      </c>
    </row>
    <row r="755" spans="2:3" x14ac:dyDescent="0.15">
      <c r="B755" s="12" t="s">
        <v>295</v>
      </c>
      <c r="C755" s="11">
        <v>81011612</v>
      </c>
    </row>
    <row r="756" spans="2:3" x14ac:dyDescent="0.15">
      <c r="B756" s="12" t="s">
        <v>295</v>
      </c>
      <c r="C756" s="11">
        <v>81011613</v>
      </c>
    </row>
    <row r="757" spans="2:3" x14ac:dyDescent="0.15">
      <c r="B757" s="12" t="s">
        <v>295</v>
      </c>
      <c r="C757" s="11">
        <v>81011614</v>
      </c>
    </row>
    <row r="758" spans="2:3" x14ac:dyDescent="0.15">
      <c r="B758" s="12" t="s">
        <v>295</v>
      </c>
      <c r="C758" s="11">
        <v>81011615</v>
      </c>
    </row>
    <row r="759" spans="2:3" x14ac:dyDescent="0.15">
      <c r="B759" s="12" t="s">
        <v>296</v>
      </c>
      <c r="C759" s="11">
        <v>81011701</v>
      </c>
    </row>
    <row r="760" spans="2:3" x14ac:dyDescent="0.15">
      <c r="B760" s="12" t="s">
        <v>296</v>
      </c>
      <c r="C760" s="11">
        <v>81011702</v>
      </c>
    </row>
    <row r="761" spans="2:3" x14ac:dyDescent="0.15">
      <c r="B761" s="12" t="s">
        <v>296</v>
      </c>
      <c r="C761" s="11">
        <v>81011703</v>
      </c>
    </row>
    <row r="762" spans="2:3" x14ac:dyDescent="0.15">
      <c r="B762" s="12" t="s">
        <v>296</v>
      </c>
      <c r="C762" s="11">
        <v>81011704</v>
      </c>
    </row>
    <row r="763" spans="2:3" x14ac:dyDescent="0.15">
      <c r="B763" s="12" t="s">
        <v>296</v>
      </c>
      <c r="C763" s="11">
        <v>81011705</v>
      </c>
    </row>
    <row r="764" spans="2:3" x14ac:dyDescent="0.15">
      <c r="B764" s="12" t="s">
        <v>296</v>
      </c>
      <c r="C764" s="11">
        <v>81011706</v>
      </c>
    </row>
    <row r="765" spans="2:3" x14ac:dyDescent="0.15">
      <c r="B765" s="12" t="s">
        <v>296</v>
      </c>
      <c r="C765" s="11">
        <v>81011707</v>
      </c>
    </row>
    <row r="766" spans="2:3" x14ac:dyDescent="0.15">
      <c r="B766" s="12" t="s">
        <v>296</v>
      </c>
      <c r="C766" s="11">
        <v>81011708</v>
      </c>
    </row>
    <row r="767" spans="2:3" x14ac:dyDescent="0.15">
      <c r="B767" s="12" t="s">
        <v>296</v>
      </c>
      <c r="C767" s="11">
        <v>81011709</v>
      </c>
    </row>
    <row r="768" spans="2:3" x14ac:dyDescent="0.15">
      <c r="B768" s="12" t="s">
        <v>296</v>
      </c>
      <c r="C768" s="11">
        <v>81011710</v>
      </c>
    </row>
    <row r="769" spans="2:3" x14ac:dyDescent="0.15">
      <c r="B769" s="12" t="s">
        <v>297</v>
      </c>
      <c r="C769" s="11">
        <v>81011801</v>
      </c>
    </row>
    <row r="770" spans="2:3" x14ac:dyDescent="0.15">
      <c r="B770" s="12" t="s">
        <v>297</v>
      </c>
      <c r="C770" s="11">
        <v>81011802</v>
      </c>
    </row>
    <row r="771" spans="2:3" x14ac:dyDescent="0.15">
      <c r="B771" s="12" t="s">
        <v>297</v>
      </c>
      <c r="C771" s="11">
        <v>81011803</v>
      </c>
    </row>
    <row r="772" spans="2:3" x14ac:dyDescent="0.15">
      <c r="B772" s="12" t="s">
        <v>297</v>
      </c>
      <c r="C772" s="11">
        <v>81011804</v>
      </c>
    </row>
    <row r="773" spans="2:3" x14ac:dyDescent="0.15">
      <c r="B773" s="12" t="s">
        <v>297</v>
      </c>
      <c r="C773" s="11">
        <v>81011805</v>
      </c>
    </row>
    <row r="774" spans="2:3" x14ac:dyDescent="0.15">
      <c r="B774" s="27" t="s">
        <v>298</v>
      </c>
      <c r="C774" s="20">
        <v>81011901</v>
      </c>
    </row>
    <row r="775" spans="2:3" x14ac:dyDescent="0.15">
      <c r="B775" s="12" t="s">
        <v>299</v>
      </c>
      <c r="C775" s="11">
        <v>81012001</v>
      </c>
    </row>
    <row r="776" spans="2:3" x14ac:dyDescent="0.15">
      <c r="B776" s="12" t="s">
        <v>299</v>
      </c>
      <c r="C776" s="11">
        <v>81012002</v>
      </c>
    </row>
    <row r="777" spans="2:3" x14ac:dyDescent="0.15">
      <c r="B777" s="12" t="s">
        <v>299</v>
      </c>
      <c r="C777" s="11">
        <v>81012003</v>
      </c>
    </row>
    <row r="778" spans="2:3" x14ac:dyDescent="0.15">
      <c r="B778" s="12" t="s">
        <v>299</v>
      </c>
      <c r="C778" s="11">
        <v>81012004</v>
      </c>
    </row>
    <row r="779" spans="2:3" x14ac:dyDescent="0.15">
      <c r="B779" s="12" t="s">
        <v>299</v>
      </c>
      <c r="C779" s="11">
        <v>81012005</v>
      </c>
    </row>
    <row r="780" spans="2:3" x14ac:dyDescent="0.15">
      <c r="B780" s="12" t="s">
        <v>299</v>
      </c>
      <c r="C780" s="11">
        <v>81012006</v>
      </c>
    </row>
    <row r="781" spans="2:3" x14ac:dyDescent="0.15">
      <c r="B781" s="12" t="s">
        <v>299</v>
      </c>
      <c r="C781" s="11">
        <v>81012007</v>
      </c>
    </row>
    <row r="782" spans="2:3" x14ac:dyDescent="0.15">
      <c r="B782" s="12" t="s">
        <v>299</v>
      </c>
      <c r="C782" s="11">
        <v>81012008</v>
      </c>
    </row>
    <row r="783" spans="2:3" x14ac:dyDescent="0.15">
      <c r="B783" s="12" t="s">
        <v>299</v>
      </c>
      <c r="C783" s="11">
        <v>81012009</v>
      </c>
    </row>
    <row r="784" spans="2:3" x14ac:dyDescent="0.15">
      <c r="B784" s="12" t="s">
        <v>299</v>
      </c>
      <c r="C784" s="11">
        <v>81012010</v>
      </c>
    </row>
    <row r="785" spans="2:3" x14ac:dyDescent="0.15">
      <c r="B785" s="12" t="s">
        <v>299</v>
      </c>
      <c r="C785" s="11">
        <v>81012011</v>
      </c>
    </row>
    <row r="786" spans="2:3" x14ac:dyDescent="0.15">
      <c r="B786" s="12" t="s">
        <v>299</v>
      </c>
      <c r="C786" s="11">
        <v>81012012</v>
      </c>
    </row>
    <row r="787" spans="2:3" x14ac:dyDescent="0.15">
      <c r="B787" s="12" t="s">
        <v>299</v>
      </c>
      <c r="C787" s="11">
        <v>81012013</v>
      </c>
    </row>
    <row r="788" spans="2:3" x14ac:dyDescent="0.15">
      <c r="B788" s="12" t="s">
        <v>299</v>
      </c>
      <c r="C788" s="11">
        <v>81012014</v>
      </c>
    </row>
    <row r="789" spans="2:3" x14ac:dyDescent="0.15">
      <c r="B789" s="12" t="s">
        <v>299</v>
      </c>
      <c r="C789" s="11">
        <v>81012015</v>
      </c>
    </row>
    <row r="790" spans="2:3" x14ac:dyDescent="0.15">
      <c r="B790" s="12" t="s">
        <v>300</v>
      </c>
      <c r="C790" s="11">
        <v>81012101</v>
      </c>
    </row>
    <row r="791" spans="2:3" x14ac:dyDescent="0.15">
      <c r="B791" s="12" t="s">
        <v>300</v>
      </c>
      <c r="C791" s="11">
        <v>81012102</v>
      </c>
    </row>
    <row r="792" spans="2:3" x14ac:dyDescent="0.15">
      <c r="B792" s="12" t="s">
        <v>300</v>
      </c>
      <c r="C792" s="11">
        <v>81012103</v>
      </c>
    </row>
    <row r="793" spans="2:3" x14ac:dyDescent="0.15">
      <c r="B793" s="12" t="s">
        <v>300</v>
      </c>
      <c r="C793" s="11">
        <v>81012104</v>
      </c>
    </row>
    <row r="794" spans="2:3" x14ac:dyDescent="0.15">
      <c r="B794" s="12" t="s">
        <v>300</v>
      </c>
      <c r="C794" s="11">
        <v>81012105</v>
      </c>
    </row>
    <row r="795" spans="2:3" x14ac:dyDescent="0.15">
      <c r="B795" s="12" t="s">
        <v>300</v>
      </c>
      <c r="C795" s="11">
        <v>81012106</v>
      </c>
    </row>
    <row r="796" spans="2:3" x14ac:dyDescent="0.15">
      <c r="B796" s="12" t="s">
        <v>300</v>
      </c>
      <c r="C796" s="11">
        <v>81012107</v>
      </c>
    </row>
    <row r="797" spans="2:3" x14ac:dyDescent="0.15">
      <c r="B797" s="12" t="s">
        <v>300</v>
      </c>
      <c r="C797" s="11">
        <v>81012108</v>
      </c>
    </row>
    <row r="798" spans="2:3" x14ac:dyDescent="0.15">
      <c r="B798" s="12" t="s">
        <v>300</v>
      </c>
      <c r="C798" s="11">
        <v>81012109</v>
      </c>
    </row>
    <row r="799" spans="2:3" x14ac:dyDescent="0.15">
      <c r="B799" s="12" t="s">
        <v>300</v>
      </c>
      <c r="C799" s="11">
        <v>81012110</v>
      </c>
    </row>
    <row r="800" spans="2:3" x14ac:dyDescent="0.15">
      <c r="B800" s="12" t="s">
        <v>300</v>
      </c>
      <c r="C800" s="11">
        <v>81012111</v>
      </c>
    </row>
    <row r="801" spans="2:3" x14ac:dyDescent="0.15">
      <c r="B801" s="12" t="s">
        <v>300</v>
      </c>
      <c r="C801" s="11">
        <v>81012112</v>
      </c>
    </row>
    <row r="802" spans="2:3" x14ac:dyDescent="0.15">
      <c r="B802" s="12" t="s">
        <v>300</v>
      </c>
      <c r="C802" s="11">
        <v>81012113</v>
      </c>
    </row>
    <row r="803" spans="2:3" x14ac:dyDescent="0.15">
      <c r="B803" s="12" t="s">
        <v>300</v>
      </c>
      <c r="C803" s="11">
        <v>81012114</v>
      </c>
    </row>
    <row r="804" spans="2:3" x14ac:dyDescent="0.15">
      <c r="B804" s="12" t="s">
        <v>300</v>
      </c>
      <c r="C804" s="11">
        <v>81012115</v>
      </c>
    </row>
    <row r="805" spans="2:3" x14ac:dyDescent="0.15">
      <c r="B805" s="12" t="s">
        <v>301</v>
      </c>
      <c r="C805" s="11">
        <v>81012201</v>
      </c>
    </row>
    <row r="806" spans="2:3" x14ac:dyDescent="0.15">
      <c r="B806" s="12" t="s">
        <v>301</v>
      </c>
      <c r="C806" s="11">
        <v>81012202</v>
      </c>
    </row>
    <row r="807" spans="2:3" x14ac:dyDescent="0.15">
      <c r="B807" s="12" t="s">
        <v>301</v>
      </c>
      <c r="C807" s="11">
        <v>81012203</v>
      </c>
    </row>
    <row r="808" spans="2:3" x14ac:dyDescent="0.15">
      <c r="B808" s="12" t="s">
        <v>301</v>
      </c>
      <c r="C808" s="11">
        <v>81012204</v>
      </c>
    </row>
    <row r="809" spans="2:3" x14ac:dyDescent="0.15">
      <c r="B809" s="12" t="s">
        <v>301</v>
      </c>
      <c r="C809" s="11">
        <v>81012205</v>
      </c>
    </row>
    <row r="810" spans="2:3" x14ac:dyDescent="0.15">
      <c r="B810" s="12" t="s">
        <v>301</v>
      </c>
      <c r="C810" s="11">
        <v>81012206</v>
      </c>
    </row>
    <row r="811" spans="2:3" x14ac:dyDescent="0.15">
      <c r="B811" s="12" t="s">
        <v>301</v>
      </c>
      <c r="C811" s="11">
        <v>81012207</v>
      </c>
    </row>
    <row r="812" spans="2:3" x14ac:dyDescent="0.15">
      <c r="B812" s="12" t="s">
        <v>301</v>
      </c>
      <c r="C812" s="11">
        <v>81012208</v>
      </c>
    </row>
    <row r="813" spans="2:3" x14ac:dyDescent="0.15">
      <c r="B813" s="12" t="s">
        <v>301</v>
      </c>
      <c r="C813" s="11">
        <v>81012209</v>
      </c>
    </row>
    <row r="814" spans="2:3" x14ac:dyDescent="0.15">
      <c r="B814" s="12" t="s">
        <v>301</v>
      </c>
      <c r="C814" s="11">
        <v>81012210</v>
      </c>
    </row>
    <row r="815" spans="2:3" x14ac:dyDescent="0.15">
      <c r="B815" s="12" t="s">
        <v>302</v>
      </c>
      <c r="C815" s="11">
        <v>81012301</v>
      </c>
    </row>
    <row r="816" spans="2:3" x14ac:dyDescent="0.15">
      <c r="B816" s="12" t="s">
        <v>302</v>
      </c>
      <c r="C816" s="11">
        <v>81012302</v>
      </c>
    </row>
    <row r="817" spans="2:3" x14ac:dyDescent="0.15">
      <c r="B817" s="12" t="s">
        <v>302</v>
      </c>
      <c r="C817" s="11">
        <v>81012303</v>
      </c>
    </row>
    <row r="818" spans="2:3" x14ac:dyDescent="0.15">
      <c r="B818" s="12" t="s">
        <v>302</v>
      </c>
      <c r="C818" s="11">
        <v>81012304</v>
      </c>
    </row>
    <row r="819" spans="2:3" x14ac:dyDescent="0.15">
      <c r="B819" s="12" t="s">
        <v>302</v>
      </c>
      <c r="C819" s="11">
        <v>81012305</v>
      </c>
    </row>
    <row r="820" spans="2:3" x14ac:dyDescent="0.15">
      <c r="B820" s="12" t="s">
        <v>302</v>
      </c>
      <c r="C820" s="11">
        <v>81012306</v>
      </c>
    </row>
    <row r="821" spans="2:3" x14ac:dyDescent="0.15">
      <c r="B821" s="12" t="s">
        <v>302</v>
      </c>
      <c r="C821" s="11">
        <v>81012307</v>
      </c>
    </row>
    <row r="822" spans="2:3" x14ac:dyDescent="0.15">
      <c r="B822" s="12" t="s">
        <v>302</v>
      </c>
      <c r="C822" s="11">
        <v>81012308</v>
      </c>
    </row>
    <row r="823" spans="2:3" x14ac:dyDescent="0.15">
      <c r="B823" s="12" t="s">
        <v>302</v>
      </c>
      <c r="C823" s="11">
        <v>81012309</v>
      </c>
    </row>
    <row r="824" spans="2:3" x14ac:dyDescent="0.15">
      <c r="B824" s="12" t="s">
        <v>302</v>
      </c>
      <c r="C824" s="11">
        <v>81012310</v>
      </c>
    </row>
    <row r="825" spans="2:3" x14ac:dyDescent="0.15">
      <c r="B825" s="12" t="s">
        <v>303</v>
      </c>
      <c r="C825" s="11">
        <v>81012401</v>
      </c>
    </row>
    <row r="826" spans="2:3" x14ac:dyDescent="0.15">
      <c r="B826" s="12" t="s">
        <v>303</v>
      </c>
      <c r="C826" s="11">
        <v>81012402</v>
      </c>
    </row>
    <row r="827" spans="2:3" x14ac:dyDescent="0.15">
      <c r="B827" s="12" t="s">
        <v>303</v>
      </c>
      <c r="C827" s="11">
        <v>81012403</v>
      </c>
    </row>
    <row r="828" spans="2:3" x14ac:dyDescent="0.15">
      <c r="B828" s="12" t="s">
        <v>303</v>
      </c>
      <c r="C828" s="11">
        <v>81012404</v>
      </c>
    </row>
    <row r="829" spans="2:3" x14ac:dyDescent="0.15">
      <c r="B829" s="12" t="s">
        <v>303</v>
      </c>
      <c r="C829" s="11">
        <v>81012405</v>
      </c>
    </row>
    <row r="830" spans="2:3" x14ac:dyDescent="0.15">
      <c r="B830" s="12" t="s">
        <v>303</v>
      </c>
      <c r="C830" s="11">
        <v>81012406</v>
      </c>
    </row>
    <row r="831" spans="2:3" x14ac:dyDescent="0.15">
      <c r="B831" s="12" t="s">
        <v>303</v>
      </c>
      <c r="C831" s="11">
        <v>81012407</v>
      </c>
    </row>
    <row r="832" spans="2:3" x14ac:dyDescent="0.15">
      <c r="B832" s="12" t="s">
        <v>303</v>
      </c>
      <c r="C832" s="11">
        <v>81012408</v>
      </c>
    </row>
    <row r="833" spans="2:3" x14ac:dyDescent="0.15">
      <c r="B833" s="12" t="s">
        <v>303</v>
      </c>
      <c r="C833" s="11">
        <v>81012409</v>
      </c>
    </row>
    <row r="834" spans="2:3" x14ac:dyDescent="0.15">
      <c r="B834" s="12" t="s">
        <v>303</v>
      </c>
      <c r="C834" s="11">
        <v>81012410</v>
      </c>
    </row>
    <row r="835" spans="2:3" x14ac:dyDescent="0.15">
      <c r="B835" s="12" t="s">
        <v>304</v>
      </c>
      <c r="C835" s="11">
        <v>81012501</v>
      </c>
    </row>
    <row r="836" spans="2:3" x14ac:dyDescent="0.15">
      <c r="B836" s="12" t="s">
        <v>304</v>
      </c>
      <c r="C836" s="11">
        <v>81012502</v>
      </c>
    </row>
    <row r="837" spans="2:3" x14ac:dyDescent="0.15">
      <c r="B837" s="12" t="s">
        <v>304</v>
      </c>
      <c r="C837" s="11">
        <v>81012503</v>
      </c>
    </row>
    <row r="838" spans="2:3" x14ac:dyDescent="0.15">
      <c r="B838" s="12" t="s">
        <v>304</v>
      </c>
      <c r="C838" s="11">
        <v>81012504</v>
      </c>
    </row>
    <row r="839" spans="2:3" x14ac:dyDescent="0.15">
      <c r="B839" s="12" t="s">
        <v>304</v>
      </c>
      <c r="C839" s="11">
        <v>81012505</v>
      </c>
    </row>
    <row r="840" spans="2:3" x14ac:dyDescent="0.15">
      <c r="B840" s="12" t="s">
        <v>304</v>
      </c>
      <c r="C840" s="11">
        <v>81012506</v>
      </c>
    </row>
    <row r="841" spans="2:3" x14ac:dyDescent="0.15">
      <c r="B841" s="12" t="s">
        <v>304</v>
      </c>
      <c r="C841" s="11">
        <v>81012507</v>
      </c>
    </row>
    <row r="842" spans="2:3" x14ac:dyDescent="0.15">
      <c r="B842" s="12" t="s">
        <v>304</v>
      </c>
      <c r="C842" s="11">
        <v>81012508</v>
      </c>
    </row>
    <row r="843" spans="2:3" x14ac:dyDescent="0.15">
      <c r="B843" s="12" t="s">
        <v>304</v>
      </c>
      <c r="C843" s="11">
        <v>81012509</v>
      </c>
    </row>
    <row r="844" spans="2:3" x14ac:dyDescent="0.15">
      <c r="B844" s="12" t="s">
        <v>304</v>
      </c>
      <c r="C844" s="11">
        <v>81012510</v>
      </c>
    </row>
    <row r="845" spans="2:3" x14ac:dyDescent="0.15">
      <c r="B845" s="12" t="s">
        <v>304</v>
      </c>
      <c r="C845" s="11">
        <v>81012511</v>
      </c>
    </row>
    <row r="846" spans="2:3" x14ac:dyDescent="0.15">
      <c r="B846" s="12" t="s">
        <v>304</v>
      </c>
      <c r="C846" s="11">
        <v>81012512</v>
      </c>
    </row>
    <row r="847" spans="2:3" x14ac:dyDescent="0.15">
      <c r="B847" s="12" t="s">
        <v>304</v>
      </c>
      <c r="C847" s="11">
        <v>81012513</v>
      </c>
    </row>
    <row r="848" spans="2:3" x14ac:dyDescent="0.15">
      <c r="B848" s="12" t="s">
        <v>304</v>
      </c>
      <c r="C848" s="11">
        <v>81012514</v>
      </c>
    </row>
    <row r="849" spans="2:3" x14ac:dyDescent="0.15">
      <c r="B849" s="12" t="s">
        <v>304</v>
      </c>
      <c r="C849" s="11">
        <v>81012515</v>
      </c>
    </row>
    <row r="850" spans="2:3" x14ac:dyDescent="0.15">
      <c r="B850" s="12" t="s">
        <v>305</v>
      </c>
      <c r="C850" s="11">
        <v>81012601</v>
      </c>
    </row>
    <row r="851" spans="2:3" x14ac:dyDescent="0.15">
      <c r="B851" s="12" t="s">
        <v>305</v>
      </c>
      <c r="C851" s="11">
        <v>81012602</v>
      </c>
    </row>
    <row r="852" spans="2:3" x14ac:dyDescent="0.15">
      <c r="B852" s="12" t="s">
        <v>305</v>
      </c>
      <c r="C852" s="11">
        <v>81012603</v>
      </c>
    </row>
    <row r="853" spans="2:3" x14ac:dyDescent="0.15">
      <c r="B853" s="12" t="s">
        <v>305</v>
      </c>
      <c r="C853" s="11">
        <v>81012604</v>
      </c>
    </row>
    <row r="854" spans="2:3" x14ac:dyDescent="0.15">
      <c r="B854" s="12" t="s">
        <v>305</v>
      </c>
      <c r="C854" s="11">
        <v>81012605</v>
      </c>
    </row>
    <row r="855" spans="2:3" x14ac:dyDescent="0.15">
      <c r="B855" s="12" t="s">
        <v>305</v>
      </c>
      <c r="C855" s="11">
        <v>81012606</v>
      </c>
    </row>
    <row r="856" spans="2:3" x14ac:dyDescent="0.15">
      <c r="B856" s="12" t="s">
        <v>305</v>
      </c>
      <c r="C856" s="11">
        <v>81012607</v>
      </c>
    </row>
    <row r="857" spans="2:3" x14ac:dyDescent="0.15">
      <c r="B857" s="12" t="s">
        <v>305</v>
      </c>
      <c r="C857" s="11">
        <v>81012608</v>
      </c>
    </row>
    <row r="858" spans="2:3" x14ac:dyDescent="0.15">
      <c r="B858" s="12" t="s">
        <v>305</v>
      </c>
      <c r="C858" s="11">
        <v>81012609</v>
      </c>
    </row>
    <row r="859" spans="2:3" x14ac:dyDescent="0.15">
      <c r="B859" s="12" t="s">
        <v>305</v>
      </c>
      <c r="C859" s="11">
        <v>81012610</v>
      </c>
    </row>
    <row r="860" spans="2:3" x14ac:dyDescent="0.15">
      <c r="B860" s="12" t="s">
        <v>305</v>
      </c>
      <c r="C860" s="11">
        <v>81012611</v>
      </c>
    </row>
    <row r="861" spans="2:3" x14ac:dyDescent="0.15">
      <c r="B861" s="12" t="s">
        <v>305</v>
      </c>
      <c r="C861" s="11">
        <v>81012612</v>
      </c>
    </row>
    <row r="862" spans="2:3" x14ac:dyDescent="0.15">
      <c r="B862" s="12" t="s">
        <v>305</v>
      </c>
      <c r="C862" s="11">
        <v>81012613</v>
      </c>
    </row>
    <row r="863" spans="2:3" x14ac:dyDescent="0.15">
      <c r="B863" s="12" t="s">
        <v>305</v>
      </c>
      <c r="C863" s="11">
        <v>81012614</v>
      </c>
    </row>
    <row r="864" spans="2:3" x14ac:dyDescent="0.15">
      <c r="B864" s="12" t="s">
        <v>305</v>
      </c>
      <c r="C864" s="11">
        <v>81012615</v>
      </c>
    </row>
    <row r="865" spans="2:3" x14ac:dyDescent="0.15">
      <c r="B865" s="12" t="s">
        <v>306</v>
      </c>
      <c r="C865" s="11">
        <v>81012701</v>
      </c>
    </row>
    <row r="866" spans="2:3" x14ac:dyDescent="0.15">
      <c r="B866" s="12" t="s">
        <v>306</v>
      </c>
      <c r="C866" s="11">
        <v>81012702</v>
      </c>
    </row>
    <row r="867" spans="2:3" x14ac:dyDescent="0.15">
      <c r="B867" s="12" t="s">
        <v>306</v>
      </c>
      <c r="C867" s="11">
        <v>81012703</v>
      </c>
    </row>
    <row r="868" spans="2:3" x14ac:dyDescent="0.15">
      <c r="B868" s="12" t="s">
        <v>306</v>
      </c>
      <c r="C868" s="11">
        <v>81012704</v>
      </c>
    </row>
    <row r="869" spans="2:3" x14ac:dyDescent="0.15">
      <c r="B869" s="12" t="s">
        <v>306</v>
      </c>
      <c r="C869" s="11">
        <v>81012705</v>
      </c>
    </row>
    <row r="870" spans="2:3" x14ac:dyDescent="0.15">
      <c r="B870" s="12" t="s">
        <v>306</v>
      </c>
      <c r="C870" s="11">
        <v>81012706</v>
      </c>
    </row>
    <row r="871" spans="2:3" x14ac:dyDescent="0.15">
      <c r="B871" s="12" t="s">
        <v>306</v>
      </c>
      <c r="C871" s="11">
        <v>81012707</v>
      </c>
    </row>
    <row r="872" spans="2:3" x14ac:dyDescent="0.15">
      <c r="B872" s="12" t="s">
        <v>306</v>
      </c>
      <c r="C872" s="11">
        <v>81012708</v>
      </c>
    </row>
    <row r="873" spans="2:3" x14ac:dyDescent="0.15">
      <c r="B873" s="12" t="s">
        <v>306</v>
      </c>
      <c r="C873" s="11">
        <v>81012709</v>
      </c>
    </row>
    <row r="874" spans="2:3" x14ac:dyDescent="0.15">
      <c r="B874" s="12" t="s">
        <v>306</v>
      </c>
      <c r="C874" s="11">
        <v>81012710</v>
      </c>
    </row>
    <row r="875" spans="2:3" x14ac:dyDescent="0.15">
      <c r="B875" s="12" t="s">
        <v>307</v>
      </c>
      <c r="C875" s="11">
        <v>81012801</v>
      </c>
    </row>
    <row r="876" spans="2:3" x14ac:dyDescent="0.15">
      <c r="B876" s="12" t="s">
        <v>307</v>
      </c>
      <c r="C876" s="11">
        <v>81012802</v>
      </c>
    </row>
    <row r="877" spans="2:3" x14ac:dyDescent="0.15">
      <c r="B877" s="12" t="s">
        <v>307</v>
      </c>
      <c r="C877" s="11">
        <v>81012803</v>
      </c>
    </row>
    <row r="878" spans="2:3" x14ac:dyDescent="0.15">
      <c r="B878" s="12" t="s">
        <v>307</v>
      </c>
      <c r="C878" s="11">
        <v>81012804</v>
      </c>
    </row>
    <row r="879" spans="2:3" x14ac:dyDescent="0.15">
      <c r="B879" s="12" t="s">
        <v>307</v>
      </c>
      <c r="C879" s="11">
        <v>81012805</v>
      </c>
    </row>
    <row r="880" spans="2:3" x14ac:dyDescent="0.15">
      <c r="B880" s="12" t="s">
        <v>307</v>
      </c>
      <c r="C880" s="11">
        <v>81012806</v>
      </c>
    </row>
    <row r="881" spans="2:3" x14ac:dyDescent="0.15">
      <c r="B881" s="12" t="s">
        <v>307</v>
      </c>
      <c r="C881" s="11">
        <v>81012807</v>
      </c>
    </row>
    <row r="882" spans="2:3" x14ac:dyDescent="0.15">
      <c r="B882" s="12" t="s">
        <v>307</v>
      </c>
      <c r="C882" s="11">
        <v>81012808</v>
      </c>
    </row>
    <row r="883" spans="2:3" x14ac:dyDescent="0.15">
      <c r="B883" s="12" t="s">
        <v>307</v>
      </c>
      <c r="C883" s="11">
        <v>81012809</v>
      </c>
    </row>
    <row r="884" spans="2:3" x14ac:dyDescent="0.15">
      <c r="B884" s="12" t="s">
        <v>307</v>
      </c>
      <c r="C884" s="11">
        <v>81012810</v>
      </c>
    </row>
    <row r="885" spans="2:3" x14ac:dyDescent="0.15">
      <c r="B885" s="12" t="s">
        <v>308</v>
      </c>
      <c r="C885" s="11">
        <v>81012901</v>
      </c>
    </row>
    <row r="886" spans="2:3" x14ac:dyDescent="0.15">
      <c r="B886" s="12" t="s">
        <v>308</v>
      </c>
      <c r="C886" s="11">
        <v>81012902</v>
      </c>
    </row>
    <row r="887" spans="2:3" x14ac:dyDescent="0.15">
      <c r="B887" s="12" t="s">
        <v>308</v>
      </c>
      <c r="C887" s="11">
        <v>81012903</v>
      </c>
    </row>
    <row r="888" spans="2:3" x14ac:dyDescent="0.15">
      <c r="B888" s="12" t="s">
        <v>308</v>
      </c>
      <c r="C888" s="11">
        <v>81012904</v>
      </c>
    </row>
    <row r="889" spans="2:3" x14ac:dyDescent="0.15">
      <c r="B889" s="12" t="s">
        <v>308</v>
      </c>
      <c r="C889" s="11">
        <v>81012905</v>
      </c>
    </row>
    <row r="890" spans="2:3" x14ac:dyDescent="0.15">
      <c r="B890" s="12" t="s">
        <v>308</v>
      </c>
      <c r="C890" s="11">
        <v>81012906</v>
      </c>
    </row>
    <row r="891" spans="2:3" x14ac:dyDescent="0.15">
      <c r="B891" s="12" t="s">
        <v>308</v>
      </c>
      <c r="C891" s="11">
        <v>81012907</v>
      </c>
    </row>
    <row r="892" spans="2:3" x14ac:dyDescent="0.15">
      <c r="B892" s="12" t="s">
        <v>308</v>
      </c>
      <c r="C892" s="11">
        <v>81012908</v>
      </c>
    </row>
    <row r="893" spans="2:3" x14ac:dyDescent="0.15">
      <c r="B893" s="12" t="s">
        <v>308</v>
      </c>
      <c r="C893" s="11">
        <v>81012909</v>
      </c>
    </row>
    <row r="894" spans="2:3" x14ac:dyDescent="0.15">
      <c r="B894" s="27" t="s">
        <v>308</v>
      </c>
      <c r="C894" s="20">
        <v>81012910</v>
      </c>
    </row>
    <row r="895" spans="2:3" x14ac:dyDescent="0.15">
      <c r="B895" s="12" t="s">
        <v>309</v>
      </c>
      <c r="C895" s="11">
        <v>81013001</v>
      </c>
    </row>
    <row r="896" spans="2:3" x14ac:dyDescent="0.15">
      <c r="B896" s="12" t="s">
        <v>309</v>
      </c>
      <c r="C896" s="11">
        <v>81013002</v>
      </c>
    </row>
    <row r="897" spans="2:3" x14ac:dyDescent="0.15">
      <c r="B897" s="12" t="s">
        <v>309</v>
      </c>
      <c r="C897" s="11">
        <v>81013003</v>
      </c>
    </row>
    <row r="898" spans="2:3" x14ac:dyDescent="0.15">
      <c r="B898" s="12" t="s">
        <v>309</v>
      </c>
      <c r="C898" s="11">
        <v>81013004</v>
      </c>
    </row>
    <row r="899" spans="2:3" x14ac:dyDescent="0.15">
      <c r="B899" s="12" t="s">
        <v>309</v>
      </c>
      <c r="C899" s="11">
        <v>81013005</v>
      </c>
    </row>
    <row r="900" spans="2:3" x14ac:dyDescent="0.15">
      <c r="B900" s="12" t="s">
        <v>309</v>
      </c>
      <c r="C900" s="11">
        <v>81013006</v>
      </c>
    </row>
    <row r="901" spans="2:3" x14ac:dyDescent="0.15">
      <c r="B901" s="12" t="s">
        <v>309</v>
      </c>
      <c r="C901" s="11">
        <v>81013007</v>
      </c>
    </row>
    <row r="902" spans="2:3" x14ac:dyDescent="0.15">
      <c r="B902" s="12" t="s">
        <v>309</v>
      </c>
      <c r="C902" s="11">
        <v>81013008</v>
      </c>
    </row>
    <row r="903" spans="2:3" x14ac:dyDescent="0.15">
      <c r="B903" s="12" t="s">
        <v>309</v>
      </c>
      <c r="C903" s="11">
        <v>81013009</v>
      </c>
    </row>
    <row r="904" spans="2:3" x14ac:dyDescent="0.15">
      <c r="B904" s="12" t="s">
        <v>309</v>
      </c>
      <c r="C904" s="11">
        <v>81013010</v>
      </c>
    </row>
    <row r="905" spans="2:3" x14ac:dyDescent="0.15">
      <c r="B905" s="12" t="s">
        <v>310</v>
      </c>
      <c r="C905" s="11">
        <v>81013101</v>
      </c>
    </row>
    <row r="906" spans="2:3" x14ac:dyDescent="0.15">
      <c r="B906" s="12" t="s">
        <v>310</v>
      </c>
      <c r="C906" s="11">
        <v>81013102</v>
      </c>
    </row>
    <row r="907" spans="2:3" x14ac:dyDescent="0.15">
      <c r="B907" s="12" t="s">
        <v>310</v>
      </c>
      <c r="C907" s="11">
        <v>81013103</v>
      </c>
    </row>
    <row r="908" spans="2:3" x14ac:dyDescent="0.15">
      <c r="B908" s="12" t="s">
        <v>310</v>
      </c>
      <c r="C908" s="11">
        <v>81013104</v>
      </c>
    </row>
    <row r="909" spans="2:3" x14ac:dyDescent="0.15">
      <c r="B909" s="12" t="s">
        <v>310</v>
      </c>
      <c r="C909" s="11">
        <v>81013105</v>
      </c>
    </row>
    <row r="910" spans="2:3" x14ac:dyDescent="0.15">
      <c r="B910" s="12" t="s">
        <v>310</v>
      </c>
      <c r="C910" s="11">
        <v>81013106</v>
      </c>
    </row>
    <row r="911" spans="2:3" x14ac:dyDescent="0.15">
      <c r="B911" s="12" t="s">
        <v>310</v>
      </c>
      <c r="C911" s="11">
        <v>81013107</v>
      </c>
    </row>
    <row r="912" spans="2:3" x14ac:dyDescent="0.15">
      <c r="B912" s="12" t="s">
        <v>310</v>
      </c>
      <c r="C912" s="11">
        <v>81013108</v>
      </c>
    </row>
    <row r="913" spans="2:3" x14ac:dyDescent="0.15">
      <c r="B913" s="12" t="s">
        <v>310</v>
      </c>
      <c r="C913" s="11">
        <v>81013109</v>
      </c>
    </row>
    <row r="914" spans="2:3" x14ac:dyDescent="0.15">
      <c r="B914" s="12" t="s">
        <v>310</v>
      </c>
      <c r="C914" s="11">
        <v>81013110</v>
      </c>
    </row>
    <row r="915" spans="2:3" x14ac:dyDescent="0.15">
      <c r="B915" s="12" t="s">
        <v>310</v>
      </c>
      <c r="C915" s="11">
        <v>81013111</v>
      </c>
    </row>
    <row r="916" spans="2:3" x14ac:dyDescent="0.15">
      <c r="B916" s="12" t="s">
        <v>310</v>
      </c>
      <c r="C916" s="11">
        <v>81013112</v>
      </c>
    </row>
    <row r="917" spans="2:3" x14ac:dyDescent="0.15">
      <c r="B917" s="12" t="s">
        <v>310</v>
      </c>
      <c r="C917" s="11">
        <v>81013113</v>
      </c>
    </row>
    <row r="918" spans="2:3" x14ac:dyDescent="0.15">
      <c r="B918" s="12" t="s">
        <v>310</v>
      </c>
      <c r="C918" s="11">
        <v>81013114</v>
      </c>
    </row>
    <row r="919" spans="2:3" x14ac:dyDescent="0.15">
      <c r="B919" s="12" t="s">
        <v>310</v>
      </c>
      <c r="C919" s="11">
        <v>81013115</v>
      </c>
    </row>
    <row r="920" spans="2:3" x14ac:dyDescent="0.15">
      <c r="B920" s="12" t="s">
        <v>310</v>
      </c>
      <c r="C920" s="11">
        <v>81013116</v>
      </c>
    </row>
    <row r="921" spans="2:3" x14ac:dyDescent="0.15">
      <c r="B921" s="12" t="s">
        <v>310</v>
      </c>
      <c r="C921" s="11">
        <v>81013117</v>
      </c>
    </row>
    <row r="922" spans="2:3" x14ac:dyDescent="0.15">
      <c r="B922" s="12" t="s">
        <v>310</v>
      </c>
      <c r="C922" s="11">
        <v>81013118</v>
      </c>
    </row>
    <row r="923" spans="2:3" x14ac:dyDescent="0.15">
      <c r="B923" s="12" t="s">
        <v>310</v>
      </c>
      <c r="C923" s="11">
        <v>81013119</v>
      </c>
    </row>
    <row r="924" spans="2:3" x14ac:dyDescent="0.15">
      <c r="B924" s="27" t="s">
        <v>310</v>
      </c>
      <c r="C924" s="20">
        <v>81013120</v>
      </c>
    </row>
    <row r="925" spans="2:3" x14ac:dyDescent="0.15">
      <c r="B925" s="12" t="s">
        <v>311</v>
      </c>
      <c r="C925" s="11">
        <v>82010101</v>
      </c>
    </row>
    <row r="926" spans="2:3" x14ac:dyDescent="0.15">
      <c r="B926" s="12" t="s">
        <v>311</v>
      </c>
      <c r="C926" s="11">
        <v>82010102</v>
      </c>
    </row>
    <row r="927" spans="2:3" x14ac:dyDescent="0.15">
      <c r="B927" s="12" t="s">
        <v>312</v>
      </c>
      <c r="C927" s="11">
        <v>82010201</v>
      </c>
    </row>
    <row r="928" spans="2:3" x14ac:dyDescent="0.15">
      <c r="B928" s="12" t="s">
        <v>313</v>
      </c>
      <c r="C928" s="11">
        <v>82010301</v>
      </c>
    </row>
    <row r="929" spans="2:3" x14ac:dyDescent="0.15">
      <c r="B929" s="12" t="s">
        <v>177</v>
      </c>
      <c r="C929" s="11">
        <v>82010401</v>
      </c>
    </row>
    <row r="930" spans="2:3" x14ac:dyDescent="0.15">
      <c r="B930" s="12" t="s">
        <v>178</v>
      </c>
      <c r="C930" s="11">
        <v>82010501</v>
      </c>
    </row>
    <row r="931" spans="2:3" x14ac:dyDescent="0.15">
      <c r="B931" s="12" t="s">
        <v>179</v>
      </c>
      <c r="C931" s="11">
        <v>82010601</v>
      </c>
    </row>
    <row r="932" spans="2:3" x14ac:dyDescent="0.15">
      <c r="B932" s="12" t="s">
        <v>180</v>
      </c>
      <c r="C932" s="11">
        <v>82010701</v>
      </c>
    </row>
    <row r="933" spans="2:3" x14ac:dyDescent="0.15">
      <c r="B933" s="12" t="s">
        <v>180</v>
      </c>
      <c r="C933" s="11">
        <v>82010702</v>
      </c>
    </row>
    <row r="934" spans="2:3" x14ac:dyDescent="0.15">
      <c r="B934" s="12" t="s">
        <v>181</v>
      </c>
      <c r="C934" s="11">
        <v>82010801</v>
      </c>
    </row>
    <row r="935" spans="2:3" x14ac:dyDescent="0.15">
      <c r="B935" s="12" t="s">
        <v>314</v>
      </c>
      <c r="C935" s="11">
        <v>82010901</v>
      </c>
    </row>
    <row r="936" spans="2:3" x14ac:dyDescent="0.15">
      <c r="B936" s="12" t="s">
        <v>315</v>
      </c>
      <c r="C936" s="11">
        <v>82011001</v>
      </c>
    </row>
    <row r="937" spans="2:3" x14ac:dyDescent="0.15">
      <c r="B937" s="12" t="s">
        <v>315</v>
      </c>
      <c r="C937" s="11">
        <v>82011002</v>
      </c>
    </row>
    <row r="938" spans="2:3" x14ac:dyDescent="0.15">
      <c r="B938" s="12" t="s">
        <v>182</v>
      </c>
      <c r="C938" s="11">
        <v>82011101</v>
      </c>
    </row>
    <row r="939" spans="2:3" x14ac:dyDescent="0.15">
      <c r="B939" s="12" t="s">
        <v>316</v>
      </c>
      <c r="C939" s="11">
        <v>82011201</v>
      </c>
    </row>
    <row r="940" spans="2:3" x14ac:dyDescent="0.15">
      <c r="B940" s="12" t="s">
        <v>316</v>
      </c>
      <c r="C940" s="11">
        <v>82011202</v>
      </c>
    </row>
    <row r="941" spans="2:3" x14ac:dyDescent="0.15">
      <c r="B941" s="12" t="s">
        <v>183</v>
      </c>
      <c r="C941" s="11">
        <v>82011301</v>
      </c>
    </row>
    <row r="942" spans="2:3" x14ac:dyDescent="0.15">
      <c r="B942" s="12" t="s">
        <v>183</v>
      </c>
      <c r="C942" s="11">
        <v>82011302</v>
      </c>
    </row>
    <row r="943" spans="2:3" x14ac:dyDescent="0.15">
      <c r="B943" s="29" t="s">
        <v>184</v>
      </c>
      <c r="C943" s="28">
        <v>82011401</v>
      </c>
    </row>
    <row r="944" spans="2:3" x14ac:dyDescent="0.15">
      <c r="B944" s="29" t="s">
        <v>184</v>
      </c>
      <c r="C944" s="28">
        <v>82011402</v>
      </c>
    </row>
    <row r="945" spans="2:3" x14ac:dyDescent="0.15">
      <c r="B945" s="31" t="s">
        <v>185</v>
      </c>
      <c r="C945" s="30">
        <v>82011501</v>
      </c>
    </row>
    <row r="946" spans="2:3" x14ac:dyDescent="0.15">
      <c r="B946" s="29" t="s">
        <v>186</v>
      </c>
      <c r="C946" s="28">
        <v>82011601</v>
      </c>
    </row>
    <row r="947" spans="2:3" x14ac:dyDescent="0.15">
      <c r="B947" s="29" t="s">
        <v>187</v>
      </c>
      <c r="C947" s="28">
        <v>82011701</v>
      </c>
    </row>
    <row r="948" spans="2:3" x14ac:dyDescent="0.15">
      <c r="B948" s="29" t="s">
        <v>188</v>
      </c>
      <c r="C948" s="28">
        <v>82011801</v>
      </c>
    </row>
    <row r="949" spans="2:3" x14ac:dyDescent="0.15">
      <c r="B949" s="29" t="s">
        <v>317</v>
      </c>
      <c r="C949" s="28">
        <v>82011901</v>
      </c>
    </row>
    <row r="950" spans="2:3" x14ac:dyDescent="0.15">
      <c r="B950" s="29" t="s">
        <v>318</v>
      </c>
      <c r="C950" s="28">
        <v>82012001</v>
      </c>
    </row>
    <row r="951" spans="2:3" x14ac:dyDescent="0.15">
      <c r="B951" s="12" t="s">
        <v>319</v>
      </c>
      <c r="C951" s="11">
        <v>82012101</v>
      </c>
    </row>
    <row r="952" spans="2:3" x14ac:dyDescent="0.15">
      <c r="B952" s="32" t="s">
        <v>320</v>
      </c>
      <c r="C952" s="9">
        <v>83010101</v>
      </c>
    </row>
    <row r="953" spans="2:3" x14ac:dyDescent="0.15">
      <c r="B953" s="32" t="s">
        <v>320</v>
      </c>
      <c r="C953" s="9">
        <v>83010102</v>
      </c>
    </row>
    <row r="954" spans="2:3" x14ac:dyDescent="0.15">
      <c r="B954" s="32" t="s">
        <v>320</v>
      </c>
      <c r="C954" s="9">
        <v>83010103</v>
      </c>
    </row>
    <row r="955" spans="2:3" x14ac:dyDescent="0.15">
      <c r="B955" s="32" t="s">
        <v>320</v>
      </c>
      <c r="C955" s="9">
        <v>83010104</v>
      </c>
    </row>
    <row r="956" spans="2:3" x14ac:dyDescent="0.15">
      <c r="B956" s="32" t="s">
        <v>320</v>
      </c>
      <c r="C956" s="9">
        <v>83010105</v>
      </c>
    </row>
    <row r="957" spans="2:3" x14ac:dyDescent="0.15">
      <c r="B957" s="32" t="s">
        <v>320</v>
      </c>
      <c r="C957" s="9">
        <v>83010106</v>
      </c>
    </row>
    <row r="958" spans="2:3" x14ac:dyDescent="0.15">
      <c r="B958" s="32" t="s">
        <v>320</v>
      </c>
      <c r="C958" s="9">
        <v>83010107</v>
      </c>
    </row>
    <row r="959" spans="2:3" x14ac:dyDescent="0.15">
      <c r="B959" s="32" t="s">
        <v>320</v>
      </c>
      <c r="C959" s="9">
        <v>83010108</v>
      </c>
    </row>
    <row r="960" spans="2:3" x14ac:dyDescent="0.15">
      <c r="B960" s="32" t="s">
        <v>320</v>
      </c>
      <c r="C960" s="9">
        <v>83010109</v>
      </c>
    </row>
    <row r="961" spans="2:3" x14ac:dyDescent="0.15">
      <c r="B961" s="32" t="s">
        <v>320</v>
      </c>
      <c r="C961" s="9">
        <v>83010110</v>
      </c>
    </row>
    <row r="962" spans="2:3" x14ac:dyDescent="0.15">
      <c r="B962" s="34" t="s">
        <v>321</v>
      </c>
      <c r="C962" s="33">
        <v>83010201</v>
      </c>
    </row>
    <row r="963" spans="2:3" x14ac:dyDescent="0.15">
      <c r="B963" s="34" t="s">
        <v>321</v>
      </c>
      <c r="C963" s="33">
        <v>83010202</v>
      </c>
    </row>
    <row r="964" spans="2:3" x14ac:dyDescent="0.15">
      <c r="B964" s="34" t="s">
        <v>321</v>
      </c>
      <c r="C964" s="33">
        <v>83010203</v>
      </c>
    </row>
    <row r="965" spans="2:3" x14ac:dyDescent="0.15">
      <c r="B965" s="34" t="s">
        <v>321</v>
      </c>
      <c r="C965" s="33">
        <v>83010204</v>
      </c>
    </row>
    <row r="966" spans="2:3" x14ac:dyDescent="0.15">
      <c r="B966" s="34" t="s">
        <v>321</v>
      </c>
      <c r="C966" s="33">
        <v>83010205</v>
      </c>
    </row>
    <row r="967" spans="2:3" x14ac:dyDescent="0.15">
      <c r="B967" s="34" t="s">
        <v>321</v>
      </c>
      <c r="C967" s="33">
        <v>83010206</v>
      </c>
    </row>
    <row r="968" spans="2:3" x14ac:dyDescent="0.15">
      <c r="B968" s="34" t="s">
        <v>321</v>
      </c>
      <c r="C968" s="33">
        <v>83010207</v>
      </c>
    </row>
    <row r="969" spans="2:3" x14ac:dyDescent="0.15">
      <c r="B969" s="34" t="s">
        <v>321</v>
      </c>
      <c r="C969" s="33">
        <v>83010208</v>
      </c>
    </row>
    <row r="970" spans="2:3" x14ac:dyDescent="0.15">
      <c r="B970" s="34" t="s">
        <v>321</v>
      </c>
      <c r="C970" s="33">
        <v>83010209</v>
      </c>
    </row>
    <row r="971" spans="2:3" x14ac:dyDescent="0.15">
      <c r="B971" s="34" t="s">
        <v>321</v>
      </c>
      <c r="C971" s="33">
        <v>83010210</v>
      </c>
    </row>
    <row r="972" spans="2:3" x14ac:dyDescent="0.15">
      <c r="B972" s="32" t="s">
        <v>322</v>
      </c>
      <c r="C972" s="9">
        <v>83010301</v>
      </c>
    </row>
    <row r="973" spans="2:3" x14ac:dyDescent="0.15">
      <c r="B973" s="32" t="s">
        <v>322</v>
      </c>
      <c r="C973" s="9">
        <v>83010302</v>
      </c>
    </row>
    <row r="974" spans="2:3" x14ac:dyDescent="0.15">
      <c r="B974" s="32" t="s">
        <v>322</v>
      </c>
      <c r="C974" s="9">
        <v>83010303</v>
      </c>
    </row>
    <row r="975" spans="2:3" x14ac:dyDescent="0.15">
      <c r="B975" s="32" t="s">
        <v>322</v>
      </c>
      <c r="C975" s="9">
        <v>83010304</v>
      </c>
    </row>
    <row r="976" spans="2:3" x14ac:dyDescent="0.15">
      <c r="B976" s="32" t="s">
        <v>322</v>
      </c>
      <c r="C976" s="9">
        <v>83010305</v>
      </c>
    </row>
    <row r="977" spans="2:3" x14ac:dyDescent="0.15">
      <c r="B977" s="32" t="s">
        <v>322</v>
      </c>
      <c r="C977" s="9">
        <v>83010306</v>
      </c>
    </row>
    <row r="978" spans="2:3" x14ac:dyDescent="0.15">
      <c r="B978" s="32" t="s">
        <v>322</v>
      </c>
      <c r="C978" s="9">
        <v>83010307</v>
      </c>
    </row>
    <row r="979" spans="2:3" x14ac:dyDescent="0.15">
      <c r="B979" s="32" t="s">
        <v>322</v>
      </c>
      <c r="C979" s="9">
        <v>83010308</v>
      </c>
    </row>
    <row r="980" spans="2:3" x14ac:dyDescent="0.15">
      <c r="B980" s="32" t="s">
        <v>322</v>
      </c>
      <c r="C980" s="9">
        <v>83010309</v>
      </c>
    </row>
    <row r="981" spans="2:3" x14ac:dyDescent="0.15">
      <c r="B981" s="32" t="s">
        <v>322</v>
      </c>
      <c r="C981" s="9">
        <v>83010310</v>
      </c>
    </row>
    <row r="982" spans="2:3" x14ac:dyDescent="0.15">
      <c r="B982" s="34" t="s">
        <v>323</v>
      </c>
      <c r="C982" s="33">
        <v>83010401</v>
      </c>
    </row>
    <row r="983" spans="2:3" x14ac:dyDescent="0.15">
      <c r="B983" s="34" t="s">
        <v>323</v>
      </c>
      <c r="C983" s="33">
        <v>83010402</v>
      </c>
    </row>
    <row r="984" spans="2:3" x14ac:dyDescent="0.15">
      <c r="B984" s="34" t="s">
        <v>323</v>
      </c>
      <c r="C984" s="33">
        <v>83010403</v>
      </c>
    </row>
    <row r="985" spans="2:3" x14ac:dyDescent="0.15">
      <c r="B985" s="34" t="s">
        <v>323</v>
      </c>
      <c r="C985" s="33">
        <v>83010404</v>
      </c>
    </row>
    <row r="986" spans="2:3" x14ac:dyDescent="0.15">
      <c r="B986" s="34" t="s">
        <v>323</v>
      </c>
      <c r="C986" s="33">
        <v>83010405</v>
      </c>
    </row>
    <row r="987" spans="2:3" x14ac:dyDescent="0.15">
      <c r="B987" s="34" t="s">
        <v>323</v>
      </c>
      <c r="C987" s="33">
        <v>83010406</v>
      </c>
    </row>
    <row r="988" spans="2:3" x14ac:dyDescent="0.15">
      <c r="B988" s="34" t="s">
        <v>323</v>
      </c>
      <c r="C988" s="33">
        <v>83010407</v>
      </c>
    </row>
    <row r="989" spans="2:3" x14ac:dyDescent="0.15">
      <c r="B989" s="34" t="s">
        <v>323</v>
      </c>
      <c r="C989" s="33">
        <v>83010408</v>
      </c>
    </row>
    <row r="990" spans="2:3" x14ac:dyDescent="0.15">
      <c r="B990" s="34" t="s">
        <v>323</v>
      </c>
      <c r="C990" s="33">
        <v>83010409</v>
      </c>
    </row>
    <row r="991" spans="2:3" x14ac:dyDescent="0.15">
      <c r="B991" s="34" t="s">
        <v>323</v>
      </c>
      <c r="C991" s="33">
        <v>83010410</v>
      </c>
    </row>
    <row r="992" spans="2:3" x14ac:dyDescent="0.15">
      <c r="B992" s="32" t="s">
        <v>324</v>
      </c>
      <c r="C992" s="9">
        <v>83010501</v>
      </c>
    </row>
    <row r="993" spans="2:3" x14ac:dyDescent="0.15">
      <c r="B993" s="32" t="s">
        <v>324</v>
      </c>
      <c r="C993" s="9">
        <v>83010502</v>
      </c>
    </row>
    <row r="994" spans="2:3" x14ac:dyDescent="0.15">
      <c r="B994" s="32" t="s">
        <v>324</v>
      </c>
      <c r="C994" s="9">
        <v>83010503</v>
      </c>
    </row>
    <row r="995" spans="2:3" x14ac:dyDescent="0.15">
      <c r="B995" s="32" t="s">
        <v>324</v>
      </c>
      <c r="C995" s="9">
        <v>83010504</v>
      </c>
    </row>
    <row r="996" spans="2:3" x14ac:dyDescent="0.15">
      <c r="B996" s="32" t="s">
        <v>324</v>
      </c>
      <c r="C996" s="9">
        <v>83010505</v>
      </c>
    </row>
    <row r="997" spans="2:3" x14ac:dyDescent="0.15">
      <c r="B997" s="32" t="s">
        <v>324</v>
      </c>
      <c r="C997" s="9">
        <v>83010506</v>
      </c>
    </row>
    <row r="998" spans="2:3" x14ac:dyDescent="0.15">
      <c r="B998" s="32" t="s">
        <v>324</v>
      </c>
      <c r="C998" s="9">
        <v>83010507</v>
      </c>
    </row>
    <row r="999" spans="2:3" x14ac:dyDescent="0.15">
      <c r="B999" s="32" t="s">
        <v>324</v>
      </c>
      <c r="C999" s="9">
        <v>83010508</v>
      </c>
    </row>
    <row r="1000" spans="2:3" x14ac:dyDescent="0.15">
      <c r="B1000" s="32" t="s">
        <v>324</v>
      </c>
      <c r="C1000" s="9">
        <v>83010509</v>
      </c>
    </row>
    <row r="1001" spans="2:3" x14ac:dyDescent="0.15">
      <c r="B1001" s="32" t="s">
        <v>324</v>
      </c>
      <c r="C1001" s="9">
        <v>83010510</v>
      </c>
    </row>
    <row r="1002" spans="2:3" x14ac:dyDescent="0.15">
      <c r="B1002" s="36" t="s">
        <v>325</v>
      </c>
      <c r="C1002" s="35">
        <v>83010601</v>
      </c>
    </row>
    <row r="1003" spans="2:3" x14ac:dyDescent="0.15">
      <c r="B1003" s="36" t="s">
        <v>325</v>
      </c>
      <c r="C1003" s="35">
        <v>83010602</v>
      </c>
    </row>
    <row r="1004" spans="2:3" x14ac:dyDescent="0.15">
      <c r="B1004" s="36" t="s">
        <v>325</v>
      </c>
      <c r="C1004" s="35">
        <v>83010603</v>
      </c>
    </row>
    <row r="1005" spans="2:3" x14ac:dyDescent="0.15">
      <c r="B1005" s="36" t="s">
        <v>325</v>
      </c>
      <c r="C1005" s="35">
        <v>83010604</v>
      </c>
    </row>
    <row r="1006" spans="2:3" x14ac:dyDescent="0.15">
      <c r="B1006" s="36" t="s">
        <v>325</v>
      </c>
      <c r="C1006" s="35">
        <v>83010605</v>
      </c>
    </row>
    <row r="1007" spans="2:3" x14ac:dyDescent="0.15">
      <c r="B1007" s="36" t="s">
        <v>325</v>
      </c>
      <c r="C1007" s="35">
        <v>83010606</v>
      </c>
    </row>
    <row r="1008" spans="2:3" x14ac:dyDescent="0.15">
      <c r="B1008" s="36" t="s">
        <v>325</v>
      </c>
      <c r="C1008" s="35">
        <v>83010607</v>
      </c>
    </row>
    <row r="1009" spans="2:3" x14ac:dyDescent="0.15">
      <c r="B1009" s="36" t="s">
        <v>325</v>
      </c>
      <c r="C1009" s="35">
        <v>83010608</v>
      </c>
    </row>
    <row r="1010" spans="2:3" x14ac:dyDescent="0.15">
      <c r="B1010" s="36" t="s">
        <v>325</v>
      </c>
      <c r="C1010" s="35">
        <v>83010609</v>
      </c>
    </row>
    <row r="1011" spans="2:3" x14ac:dyDescent="0.15">
      <c r="B1011" s="36" t="s">
        <v>325</v>
      </c>
      <c r="C1011" s="35">
        <v>83010610</v>
      </c>
    </row>
    <row r="1012" spans="2:3" x14ac:dyDescent="0.15">
      <c r="B1012" s="32" t="s">
        <v>326</v>
      </c>
      <c r="C1012" s="9">
        <v>83010701</v>
      </c>
    </row>
    <row r="1013" spans="2:3" x14ac:dyDescent="0.15">
      <c r="B1013" s="32" t="s">
        <v>326</v>
      </c>
      <c r="C1013" s="9">
        <v>83010702</v>
      </c>
    </row>
    <row r="1014" spans="2:3" x14ac:dyDescent="0.15">
      <c r="B1014" s="32" t="s">
        <v>326</v>
      </c>
      <c r="C1014" s="9">
        <v>83010703</v>
      </c>
    </row>
    <row r="1015" spans="2:3" x14ac:dyDescent="0.15">
      <c r="B1015" s="32" t="s">
        <v>326</v>
      </c>
      <c r="C1015" s="9">
        <v>83010704</v>
      </c>
    </row>
    <row r="1016" spans="2:3" x14ac:dyDescent="0.15">
      <c r="B1016" s="32" t="s">
        <v>326</v>
      </c>
      <c r="C1016" s="9">
        <v>83010705</v>
      </c>
    </row>
    <row r="1017" spans="2:3" x14ac:dyDescent="0.15">
      <c r="B1017" s="32" t="s">
        <v>326</v>
      </c>
      <c r="C1017" s="9">
        <v>83010706</v>
      </c>
    </row>
    <row r="1018" spans="2:3" x14ac:dyDescent="0.15">
      <c r="B1018" s="32" t="s">
        <v>326</v>
      </c>
      <c r="C1018" s="9">
        <v>83010707</v>
      </c>
    </row>
    <row r="1019" spans="2:3" x14ac:dyDescent="0.15">
      <c r="B1019" s="32" t="s">
        <v>326</v>
      </c>
      <c r="C1019" s="9">
        <v>83010708</v>
      </c>
    </row>
    <row r="1020" spans="2:3" x14ac:dyDescent="0.15">
      <c r="B1020" s="32" t="s">
        <v>326</v>
      </c>
      <c r="C1020" s="9">
        <v>83010709</v>
      </c>
    </row>
    <row r="1021" spans="2:3" x14ac:dyDescent="0.15">
      <c r="B1021" s="32" t="s">
        <v>326</v>
      </c>
      <c r="C1021" s="9">
        <v>83010710</v>
      </c>
    </row>
    <row r="1022" spans="2:3" x14ac:dyDescent="0.15">
      <c r="B1022" s="36" t="s">
        <v>327</v>
      </c>
      <c r="C1022" s="35">
        <v>83010801</v>
      </c>
    </row>
    <row r="1023" spans="2:3" x14ac:dyDescent="0.15">
      <c r="B1023" s="36" t="s">
        <v>327</v>
      </c>
      <c r="C1023" s="35">
        <v>83010802</v>
      </c>
    </row>
    <row r="1024" spans="2:3" x14ac:dyDescent="0.15">
      <c r="B1024" s="36" t="s">
        <v>327</v>
      </c>
      <c r="C1024" s="35">
        <v>83010803</v>
      </c>
    </row>
    <row r="1025" spans="2:3" x14ac:dyDescent="0.15">
      <c r="B1025" s="36" t="s">
        <v>327</v>
      </c>
      <c r="C1025" s="35">
        <v>83010804</v>
      </c>
    </row>
    <row r="1026" spans="2:3" x14ac:dyDescent="0.15">
      <c r="B1026" s="36" t="s">
        <v>327</v>
      </c>
      <c r="C1026" s="35">
        <v>83010805</v>
      </c>
    </row>
    <row r="1027" spans="2:3" x14ac:dyDescent="0.15">
      <c r="B1027" s="36" t="s">
        <v>327</v>
      </c>
      <c r="C1027" s="35">
        <v>83010806</v>
      </c>
    </row>
    <row r="1028" spans="2:3" x14ac:dyDescent="0.15">
      <c r="B1028" s="36" t="s">
        <v>327</v>
      </c>
      <c r="C1028" s="35">
        <v>83010807</v>
      </c>
    </row>
    <row r="1029" spans="2:3" x14ac:dyDescent="0.15">
      <c r="B1029" s="36" t="s">
        <v>327</v>
      </c>
      <c r="C1029" s="35">
        <v>83010808</v>
      </c>
    </row>
    <row r="1030" spans="2:3" x14ac:dyDescent="0.15">
      <c r="B1030" s="36" t="s">
        <v>327</v>
      </c>
      <c r="C1030" s="35">
        <v>83010809</v>
      </c>
    </row>
    <row r="1031" spans="2:3" x14ac:dyDescent="0.15">
      <c r="B1031" s="36" t="s">
        <v>327</v>
      </c>
      <c r="C1031" s="35">
        <v>83010810</v>
      </c>
    </row>
    <row r="1032" spans="2:3" x14ac:dyDescent="0.15">
      <c r="B1032" s="32" t="s">
        <v>328</v>
      </c>
      <c r="C1032" s="9">
        <v>83010901</v>
      </c>
    </row>
    <row r="1033" spans="2:3" x14ac:dyDescent="0.15">
      <c r="B1033" s="32" t="s">
        <v>328</v>
      </c>
      <c r="C1033" s="9">
        <v>83010902</v>
      </c>
    </row>
    <row r="1034" spans="2:3" x14ac:dyDescent="0.15">
      <c r="B1034" s="32" t="s">
        <v>328</v>
      </c>
      <c r="C1034" s="9">
        <v>83010903</v>
      </c>
    </row>
    <row r="1035" spans="2:3" x14ac:dyDescent="0.15">
      <c r="B1035" s="32" t="s">
        <v>328</v>
      </c>
      <c r="C1035" s="9">
        <v>83010904</v>
      </c>
    </row>
    <row r="1036" spans="2:3" x14ac:dyDescent="0.15">
      <c r="B1036" s="32" t="s">
        <v>328</v>
      </c>
      <c r="C1036" s="9">
        <v>83010905</v>
      </c>
    </row>
    <row r="1037" spans="2:3" x14ac:dyDescent="0.15">
      <c r="B1037" s="32" t="s">
        <v>328</v>
      </c>
      <c r="C1037" s="9">
        <v>83010906</v>
      </c>
    </row>
    <row r="1038" spans="2:3" x14ac:dyDescent="0.15">
      <c r="B1038" s="32" t="s">
        <v>328</v>
      </c>
      <c r="C1038" s="9">
        <v>83010907</v>
      </c>
    </row>
    <row r="1039" spans="2:3" x14ac:dyDescent="0.15">
      <c r="B1039" s="32" t="s">
        <v>328</v>
      </c>
      <c r="C1039" s="9">
        <v>83010908</v>
      </c>
    </row>
    <row r="1040" spans="2:3" x14ac:dyDescent="0.15">
      <c r="B1040" s="32" t="s">
        <v>328</v>
      </c>
      <c r="C1040" s="9">
        <v>83010909</v>
      </c>
    </row>
    <row r="1041" spans="2:3" x14ac:dyDescent="0.15">
      <c r="B1041" s="32" t="s">
        <v>328</v>
      </c>
      <c r="C1041" s="9">
        <v>83010910</v>
      </c>
    </row>
    <row r="1042" spans="2:3" x14ac:dyDescent="0.15">
      <c r="B1042" s="38" t="s">
        <v>329</v>
      </c>
      <c r="C1042" s="37">
        <v>83011001</v>
      </c>
    </row>
    <row r="1043" spans="2:3" x14ac:dyDescent="0.15">
      <c r="B1043" s="38" t="s">
        <v>329</v>
      </c>
      <c r="C1043" s="37">
        <v>83011002</v>
      </c>
    </row>
    <row r="1044" spans="2:3" x14ac:dyDescent="0.15">
      <c r="B1044" s="38" t="s">
        <v>329</v>
      </c>
      <c r="C1044" s="37">
        <v>83011003</v>
      </c>
    </row>
    <row r="1045" spans="2:3" x14ac:dyDescent="0.15">
      <c r="B1045" s="38" t="s">
        <v>329</v>
      </c>
      <c r="C1045" s="37">
        <v>83011004</v>
      </c>
    </row>
    <row r="1046" spans="2:3" x14ac:dyDescent="0.15">
      <c r="B1046" s="38" t="s">
        <v>329</v>
      </c>
      <c r="C1046" s="37">
        <v>83011005</v>
      </c>
    </row>
    <row r="1047" spans="2:3" x14ac:dyDescent="0.15">
      <c r="B1047" s="38" t="s">
        <v>329</v>
      </c>
      <c r="C1047" s="37">
        <v>83011006</v>
      </c>
    </row>
    <row r="1048" spans="2:3" x14ac:dyDescent="0.15">
      <c r="B1048" s="38" t="s">
        <v>329</v>
      </c>
      <c r="C1048" s="37">
        <v>83011007</v>
      </c>
    </row>
    <row r="1049" spans="2:3" x14ac:dyDescent="0.15">
      <c r="B1049" s="38" t="s">
        <v>329</v>
      </c>
      <c r="C1049" s="37">
        <v>83011008</v>
      </c>
    </row>
    <row r="1050" spans="2:3" x14ac:dyDescent="0.15">
      <c r="B1050" s="38" t="s">
        <v>329</v>
      </c>
      <c r="C1050" s="37">
        <v>83011009</v>
      </c>
    </row>
    <row r="1051" spans="2:3" x14ac:dyDescent="0.15">
      <c r="B1051" s="38" t="s">
        <v>329</v>
      </c>
      <c r="C1051" s="37">
        <v>83011010</v>
      </c>
    </row>
    <row r="1052" spans="2:3" x14ac:dyDescent="0.15">
      <c r="B1052" s="32" t="s">
        <v>330</v>
      </c>
      <c r="C1052" s="9">
        <v>83011101</v>
      </c>
    </row>
    <row r="1053" spans="2:3" x14ac:dyDescent="0.15">
      <c r="B1053" s="32" t="s">
        <v>330</v>
      </c>
      <c r="C1053" s="9">
        <v>83011102</v>
      </c>
    </row>
    <row r="1054" spans="2:3" x14ac:dyDescent="0.15">
      <c r="B1054" s="32" t="s">
        <v>330</v>
      </c>
      <c r="C1054" s="9">
        <v>83011103</v>
      </c>
    </row>
    <row r="1055" spans="2:3" x14ac:dyDescent="0.15">
      <c r="B1055" s="32" t="s">
        <v>330</v>
      </c>
      <c r="C1055" s="9">
        <v>83011104</v>
      </c>
    </row>
    <row r="1056" spans="2:3" x14ac:dyDescent="0.15">
      <c r="B1056" s="32" t="s">
        <v>330</v>
      </c>
      <c r="C1056" s="9">
        <v>83011105</v>
      </c>
    </row>
    <row r="1057" spans="2:3" x14ac:dyDescent="0.15">
      <c r="B1057" s="32" t="s">
        <v>330</v>
      </c>
      <c r="C1057" s="9">
        <v>83011106</v>
      </c>
    </row>
    <row r="1058" spans="2:3" x14ac:dyDescent="0.15">
      <c r="B1058" s="32" t="s">
        <v>330</v>
      </c>
      <c r="C1058" s="9">
        <v>83011107</v>
      </c>
    </row>
    <row r="1059" spans="2:3" x14ac:dyDescent="0.15">
      <c r="B1059" s="32" t="s">
        <v>330</v>
      </c>
      <c r="C1059" s="9">
        <v>83011108</v>
      </c>
    </row>
    <row r="1060" spans="2:3" x14ac:dyDescent="0.15">
      <c r="B1060" s="32" t="s">
        <v>330</v>
      </c>
      <c r="C1060" s="9">
        <v>83011109</v>
      </c>
    </row>
    <row r="1061" spans="2:3" x14ac:dyDescent="0.15">
      <c r="B1061" s="32" t="s">
        <v>330</v>
      </c>
      <c r="C1061" s="9">
        <v>83011110</v>
      </c>
    </row>
    <row r="1062" spans="2:3" x14ac:dyDescent="0.15">
      <c r="B1062" s="32" t="s">
        <v>330</v>
      </c>
      <c r="C1062" s="9">
        <v>83011111</v>
      </c>
    </row>
    <row r="1063" spans="2:3" x14ac:dyDescent="0.15">
      <c r="B1063" s="32" t="s">
        <v>330</v>
      </c>
      <c r="C1063" s="9">
        <v>83011112</v>
      </c>
    </row>
    <row r="1064" spans="2:3" x14ac:dyDescent="0.15">
      <c r="B1064" s="32" t="s">
        <v>330</v>
      </c>
      <c r="C1064" s="9">
        <v>83011113</v>
      </c>
    </row>
    <row r="1065" spans="2:3" x14ac:dyDescent="0.15">
      <c r="B1065" s="32" t="s">
        <v>330</v>
      </c>
      <c r="C1065" s="9">
        <v>83011114</v>
      </c>
    </row>
    <row r="1066" spans="2:3" x14ac:dyDescent="0.15">
      <c r="B1066" s="32" t="s">
        <v>330</v>
      </c>
      <c r="C1066" s="9">
        <v>83011115</v>
      </c>
    </row>
    <row r="1067" spans="2:3" x14ac:dyDescent="0.15">
      <c r="B1067" s="32" t="s">
        <v>330</v>
      </c>
      <c r="C1067" s="9">
        <v>83011116</v>
      </c>
    </row>
    <row r="1068" spans="2:3" x14ac:dyDescent="0.15">
      <c r="B1068" s="32" t="s">
        <v>330</v>
      </c>
      <c r="C1068" s="9">
        <v>83011117</v>
      </c>
    </row>
    <row r="1069" spans="2:3" x14ac:dyDescent="0.15">
      <c r="B1069" s="32" t="s">
        <v>330</v>
      </c>
      <c r="C1069" s="9">
        <v>83011118</v>
      </c>
    </row>
    <row r="1070" spans="2:3" x14ac:dyDescent="0.15">
      <c r="B1070" s="32" t="s">
        <v>330</v>
      </c>
      <c r="C1070" s="9">
        <v>83011119</v>
      </c>
    </row>
    <row r="1071" spans="2:3" x14ac:dyDescent="0.15">
      <c r="B1071" s="32" t="s">
        <v>330</v>
      </c>
      <c r="C1071" s="9">
        <v>83011120</v>
      </c>
    </row>
    <row r="1072" spans="2:3" x14ac:dyDescent="0.15">
      <c r="B1072" s="38" t="s">
        <v>331</v>
      </c>
      <c r="C1072" s="37">
        <v>83011201</v>
      </c>
    </row>
    <row r="1073" spans="2:3" x14ac:dyDescent="0.15">
      <c r="B1073" s="38" t="s">
        <v>331</v>
      </c>
      <c r="C1073" s="37">
        <v>83011202</v>
      </c>
    </row>
    <row r="1074" spans="2:3" x14ac:dyDescent="0.15">
      <c r="B1074" s="38" t="s">
        <v>331</v>
      </c>
      <c r="C1074" s="37">
        <v>83011203</v>
      </c>
    </row>
    <row r="1075" spans="2:3" x14ac:dyDescent="0.15">
      <c r="B1075" s="38" t="s">
        <v>331</v>
      </c>
      <c r="C1075" s="37">
        <v>83011204</v>
      </c>
    </row>
    <row r="1076" spans="2:3" x14ac:dyDescent="0.15">
      <c r="B1076" s="38" t="s">
        <v>331</v>
      </c>
      <c r="C1076" s="37">
        <v>83011205</v>
      </c>
    </row>
    <row r="1077" spans="2:3" x14ac:dyDescent="0.15">
      <c r="B1077" s="38" t="s">
        <v>331</v>
      </c>
      <c r="C1077" s="37">
        <v>83011206</v>
      </c>
    </row>
    <row r="1078" spans="2:3" x14ac:dyDescent="0.15">
      <c r="B1078" s="38" t="s">
        <v>331</v>
      </c>
      <c r="C1078" s="37">
        <v>83011207</v>
      </c>
    </row>
    <row r="1079" spans="2:3" x14ac:dyDescent="0.15">
      <c r="B1079" s="38" t="s">
        <v>331</v>
      </c>
      <c r="C1079" s="37">
        <v>83011208</v>
      </c>
    </row>
    <row r="1080" spans="2:3" x14ac:dyDescent="0.15">
      <c r="B1080" s="38" t="s">
        <v>331</v>
      </c>
      <c r="C1080" s="37">
        <v>83011209</v>
      </c>
    </row>
    <row r="1081" spans="2:3" x14ac:dyDescent="0.15">
      <c r="B1081" s="38" t="s">
        <v>331</v>
      </c>
      <c r="C1081" s="37">
        <v>83011210</v>
      </c>
    </row>
    <row r="1082" spans="2:3" x14ac:dyDescent="0.15">
      <c r="B1082" s="38" t="s">
        <v>331</v>
      </c>
      <c r="C1082" s="37">
        <v>83011211</v>
      </c>
    </row>
    <row r="1083" spans="2:3" x14ac:dyDescent="0.15">
      <c r="B1083" s="38" t="s">
        <v>331</v>
      </c>
      <c r="C1083" s="37">
        <v>83011212</v>
      </c>
    </row>
    <row r="1084" spans="2:3" x14ac:dyDescent="0.15">
      <c r="B1084" s="38" t="s">
        <v>331</v>
      </c>
      <c r="C1084" s="37">
        <v>83011213</v>
      </c>
    </row>
    <row r="1085" spans="2:3" x14ac:dyDescent="0.15">
      <c r="B1085" s="38" t="s">
        <v>331</v>
      </c>
      <c r="C1085" s="37">
        <v>83011214</v>
      </c>
    </row>
    <row r="1086" spans="2:3" x14ac:dyDescent="0.15">
      <c r="B1086" s="38" t="s">
        <v>331</v>
      </c>
      <c r="C1086" s="37">
        <v>83011215</v>
      </c>
    </row>
    <row r="1087" spans="2:3" x14ac:dyDescent="0.15">
      <c r="B1087" s="38" t="s">
        <v>331</v>
      </c>
      <c r="C1087" s="37">
        <v>83011216</v>
      </c>
    </row>
    <row r="1088" spans="2:3" x14ac:dyDescent="0.15">
      <c r="B1088" s="38" t="s">
        <v>331</v>
      </c>
      <c r="C1088" s="37">
        <v>83011217</v>
      </c>
    </row>
    <row r="1089" spans="2:3" x14ac:dyDescent="0.15">
      <c r="B1089" s="38" t="s">
        <v>331</v>
      </c>
      <c r="C1089" s="37">
        <v>83011218</v>
      </c>
    </row>
    <row r="1090" spans="2:3" x14ac:dyDescent="0.15">
      <c r="B1090" s="38" t="s">
        <v>331</v>
      </c>
      <c r="C1090" s="37">
        <v>83011219</v>
      </c>
    </row>
    <row r="1091" spans="2:3" x14ac:dyDescent="0.15">
      <c r="B1091" s="38" t="s">
        <v>331</v>
      </c>
      <c r="C1091" s="37">
        <v>83011220</v>
      </c>
    </row>
    <row r="1092" spans="2:3" x14ac:dyDescent="0.15">
      <c r="B1092" s="32" t="s">
        <v>332</v>
      </c>
      <c r="C1092" s="9">
        <v>83011301</v>
      </c>
    </row>
    <row r="1093" spans="2:3" x14ac:dyDescent="0.15">
      <c r="B1093" s="32" t="s">
        <v>332</v>
      </c>
      <c r="C1093" s="9">
        <v>83011302</v>
      </c>
    </row>
    <row r="1094" spans="2:3" x14ac:dyDescent="0.15">
      <c r="B1094" s="32" t="s">
        <v>332</v>
      </c>
      <c r="C1094" s="9">
        <v>83011303</v>
      </c>
    </row>
    <row r="1095" spans="2:3" x14ac:dyDescent="0.15">
      <c r="B1095" s="32" t="s">
        <v>332</v>
      </c>
      <c r="C1095" s="9">
        <v>83011304</v>
      </c>
    </row>
    <row r="1096" spans="2:3" x14ac:dyDescent="0.15">
      <c r="B1096" s="32" t="s">
        <v>332</v>
      </c>
      <c r="C1096" s="9">
        <v>83011305</v>
      </c>
    </row>
    <row r="1097" spans="2:3" x14ac:dyDescent="0.15">
      <c r="B1097" s="32" t="s">
        <v>332</v>
      </c>
      <c r="C1097" s="9">
        <v>83011306</v>
      </c>
    </row>
    <row r="1098" spans="2:3" x14ac:dyDescent="0.15">
      <c r="B1098" s="32" t="s">
        <v>332</v>
      </c>
      <c r="C1098" s="9">
        <v>83011307</v>
      </c>
    </row>
    <row r="1099" spans="2:3" x14ac:dyDescent="0.15">
      <c r="B1099" s="32" t="s">
        <v>332</v>
      </c>
      <c r="C1099" s="9">
        <v>83011308</v>
      </c>
    </row>
    <row r="1100" spans="2:3" x14ac:dyDescent="0.15">
      <c r="B1100" s="32" t="s">
        <v>332</v>
      </c>
      <c r="C1100" s="9">
        <v>83011309</v>
      </c>
    </row>
    <row r="1101" spans="2:3" x14ac:dyDescent="0.15">
      <c r="B1101" s="32" t="s">
        <v>332</v>
      </c>
      <c r="C1101" s="9">
        <v>83011310</v>
      </c>
    </row>
    <row r="1102" spans="2:3" x14ac:dyDescent="0.15">
      <c r="B1102" s="32" t="s">
        <v>332</v>
      </c>
      <c r="C1102" s="9">
        <v>83011311</v>
      </c>
    </row>
    <row r="1103" spans="2:3" x14ac:dyDescent="0.15">
      <c r="B1103" s="32" t="s">
        <v>332</v>
      </c>
      <c r="C1103" s="9">
        <v>83011312</v>
      </c>
    </row>
    <row r="1104" spans="2:3" x14ac:dyDescent="0.15">
      <c r="B1104" s="32" t="s">
        <v>332</v>
      </c>
      <c r="C1104" s="9">
        <v>83011313</v>
      </c>
    </row>
    <row r="1105" spans="2:3" x14ac:dyDescent="0.15">
      <c r="B1105" s="32" t="s">
        <v>332</v>
      </c>
      <c r="C1105" s="9">
        <v>83011314</v>
      </c>
    </row>
    <row r="1106" spans="2:3" x14ac:dyDescent="0.15">
      <c r="B1106" s="32" t="s">
        <v>332</v>
      </c>
      <c r="C1106" s="9">
        <v>83011315</v>
      </c>
    </row>
    <row r="1107" spans="2:3" x14ac:dyDescent="0.15">
      <c r="B1107" s="32" t="s">
        <v>332</v>
      </c>
      <c r="C1107" s="9">
        <v>83011316</v>
      </c>
    </row>
    <row r="1108" spans="2:3" x14ac:dyDescent="0.15">
      <c r="B1108" s="32" t="s">
        <v>332</v>
      </c>
      <c r="C1108" s="9">
        <v>83011317</v>
      </c>
    </row>
    <row r="1109" spans="2:3" x14ac:dyDescent="0.15">
      <c r="B1109" s="32" t="s">
        <v>332</v>
      </c>
      <c r="C1109" s="9">
        <v>83011318</v>
      </c>
    </row>
    <row r="1110" spans="2:3" x14ac:dyDescent="0.15">
      <c r="B1110" s="32" t="s">
        <v>332</v>
      </c>
      <c r="C1110" s="9">
        <v>83011319</v>
      </c>
    </row>
    <row r="1111" spans="2:3" x14ac:dyDescent="0.15">
      <c r="B1111" s="32" t="s">
        <v>332</v>
      </c>
      <c r="C1111" s="9">
        <v>83011320</v>
      </c>
    </row>
    <row r="1112" spans="2:3" x14ac:dyDescent="0.15">
      <c r="B1112" s="32" t="s">
        <v>320</v>
      </c>
      <c r="C1112" s="9">
        <v>83020101</v>
      </c>
    </row>
    <row r="1113" spans="2:3" x14ac:dyDescent="0.15">
      <c r="B1113" s="32" t="s">
        <v>320</v>
      </c>
      <c r="C1113" s="9">
        <v>83020102</v>
      </c>
    </row>
    <row r="1114" spans="2:3" x14ac:dyDescent="0.15">
      <c r="B1114" s="32" t="s">
        <v>320</v>
      </c>
      <c r="C1114" s="9">
        <v>83020103</v>
      </c>
    </row>
    <row r="1115" spans="2:3" x14ac:dyDescent="0.15">
      <c r="B1115" s="32" t="s">
        <v>320</v>
      </c>
      <c r="C1115" s="9">
        <v>83020104</v>
      </c>
    </row>
    <row r="1116" spans="2:3" x14ac:dyDescent="0.15">
      <c r="B1116" s="32" t="s">
        <v>320</v>
      </c>
      <c r="C1116" s="9">
        <v>83020105</v>
      </c>
    </row>
    <row r="1117" spans="2:3" x14ac:dyDescent="0.15">
      <c r="B1117" s="32" t="s">
        <v>320</v>
      </c>
      <c r="C1117" s="9">
        <v>83020106</v>
      </c>
    </row>
    <row r="1118" spans="2:3" x14ac:dyDescent="0.15">
      <c r="B1118" s="32" t="s">
        <v>320</v>
      </c>
      <c r="C1118" s="9">
        <v>83020107</v>
      </c>
    </row>
    <row r="1119" spans="2:3" x14ac:dyDescent="0.15">
      <c r="B1119" s="32" t="s">
        <v>320</v>
      </c>
      <c r="C1119" s="9">
        <v>83020108</v>
      </c>
    </row>
    <row r="1120" spans="2:3" x14ac:dyDescent="0.15">
      <c r="B1120" s="32" t="s">
        <v>320</v>
      </c>
      <c r="C1120" s="9">
        <v>83020109</v>
      </c>
    </row>
    <row r="1121" spans="2:3" x14ac:dyDescent="0.15">
      <c r="B1121" s="32" t="s">
        <v>320</v>
      </c>
      <c r="C1121" s="9">
        <v>83020110</v>
      </c>
    </row>
    <row r="1122" spans="2:3" x14ac:dyDescent="0.15">
      <c r="B1122" s="34" t="s">
        <v>321</v>
      </c>
      <c r="C1122" s="33">
        <v>83020201</v>
      </c>
    </row>
    <row r="1123" spans="2:3" x14ac:dyDescent="0.15">
      <c r="B1123" s="34" t="s">
        <v>321</v>
      </c>
      <c r="C1123" s="33">
        <v>83020202</v>
      </c>
    </row>
    <row r="1124" spans="2:3" x14ac:dyDescent="0.15">
      <c r="B1124" s="34" t="s">
        <v>321</v>
      </c>
      <c r="C1124" s="33">
        <v>83020203</v>
      </c>
    </row>
    <row r="1125" spans="2:3" x14ac:dyDescent="0.15">
      <c r="B1125" s="34" t="s">
        <v>321</v>
      </c>
      <c r="C1125" s="33">
        <v>83020204</v>
      </c>
    </row>
    <row r="1126" spans="2:3" x14ac:dyDescent="0.15">
      <c r="B1126" s="34" t="s">
        <v>321</v>
      </c>
      <c r="C1126" s="33">
        <v>83020205</v>
      </c>
    </row>
    <row r="1127" spans="2:3" x14ac:dyDescent="0.15">
      <c r="B1127" s="34" t="s">
        <v>321</v>
      </c>
      <c r="C1127" s="33">
        <v>83020206</v>
      </c>
    </row>
    <row r="1128" spans="2:3" x14ac:dyDescent="0.15">
      <c r="B1128" s="34" t="s">
        <v>321</v>
      </c>
      <c r="C1128" s="33">
        <v>83020207</v>
      </c>
    </row>
    <row r="1129" spans="2:3" x14ac:dyDescent="0.15">
      <c r="B1129" s="34" t="s">
        <v>321</v>
      </c>
      <c r="C1129" s="33">
        <v>83020208</v>
      </c>
    </row>
    <row r="1130" spans="2:3" x14ac:dyDescent="0.15">
      <c r="B1130" s="34" t="s">
        <v>321</v>
      </c>
      <c r="C1130" s="33">
        <v>83020209</v>
      </c>
    </row>
    <row r="1131" spans="2:3" x14ac:dyDescent="0.15">
      <c r="B1131" s="34" t="s">
        <v>321</v>
      </c>
      <c r="C1131" s="33">
        <v>83020210</v>
      </c>
    </row>
    <row r="1132" spans="2:3" x14ac:dyDescent="0.15">
      <c r="B1132" s="32" t="s">
        <v>322</v>
      </c>
      <c r="C1132" s="9">
        <v>83020301</v>
      </c>
    </row>
    <row r="1133" spans="2:3" x14ac:dyDescent="0.15">
      <c r="B1133" s="32" t="s">
        <v>322</v>
      </c>
      <c r="C1133" s="9">
        <v>83020302</v>
      </c>
    </row>
    <row r="1134" spans="2:3" x14ac:dyDescent="0.15">
      <c r="B1134" s="32" t="s">
        <v>322</v>
      </c>
      <c r="C1134" s="9">
        <v>83020303</v>
      </c>
    </row>
    <row r="1135" spans="2:3" x14ac:dyDescent="0.15">
      <c r="B1135" s="32" t="s">
        <v>322</v>
      </c>
      <c r="C1135" s="9">
        <v>83020304</v>
      </c>
    </row>
    <row r="1136" spans="2:3" x14ac:dyDescent="0.15">
      <c r="B1136" s="32" t="s">
        <v>322</v>
      </c>
      <c r="C1136" s="9">
        <v>83020305</v>
      </c>
    </row>
    <row r="1137" spans="2:3" x14ac:dyDescent="0.15">
      <c r="B1137" s="32" t="s">
        <v>322</v>
      </c>
      <c r="C1137" s="9">
        <v>83020306</v>
      </c>
    </row>
    <row r="1138" spans="2:3" x14ac:dyDescent="0.15">
      <c r="B1138" s="32" t="s">
        <v>322</v>
      </c>
      <c r="C1138" s="9">
        <v>83020307</v>
      </c>
    </row>
    <row r="1139" spans="2:3" x14ac:dyDescent="0.15">
      <c r="B1139" s="32" t="s">
        <v>322</v>
      </c>
      <c r="C1139" s="9">
        <v>83020308</v>
      </c>
    </row>
    <row r="1140" spans="2:3" x14ac:dyDescent="0.15">
      <c r="B1140" s="32" t="s">
        <v>322</v>
      </c>
      <c r="C1140" s="9">
        <v>83020309</v>
      </c>
    </row>
    <row r="1141" spans="2:3" x14ac:dyDescent="0.15">
      <c r="B1141" s="32" t="s">
        <v>322</v>
      </c>
      <c r="C1141" s="9">
        <v>83020310</v>
      </c>
    </row>
    <row r="1142" spans="2:3" x14ac:dyDescent="0.15">
      <c r="B1142" s="34" t="s">
        <v>323</v>
      </c>
      <c r="C1142" s="33">
        <v>83020401</v>
      </c>
    </row>
    <row r="1143" spans="2:3" x14ac:dyDescent="0.15">
      <c r="B1143" s="34" t="s">
        <v>323</v>
      </c>
      <c r="C1143" s="33">
        <v>83020402</v>
      </c>
    </row>
    <row r="1144" spans="2:3" x14ac:dyDescent="0.15">
      <c r="B1144" s="34" t="s">
        <v>323</v>
      </c>
      <c r="C1144" s="33">
        <v>83020403</v>
      </c>
    </row>
    <row r="1145" spans="2:3" x14ac:dyDescent="0.15">
      <c r="B1145" s="34" t="s">
        <v>323</v>
      </c>
      <c r="C1145" s="33">
        <v>83020404</v>
      </c>
    </row>
    <row r="1146" spans="2:3" x14ac:dyDescent="0.15">
      <c r="B1146" s="34" t="s">
        <v>323</v>
      </c>
      <c r="C1146" s="33">
        <v>83020405</v>
      </c>
    </row>
    <row r="1147" spans="2:3" x14ac:dyDescent="0.15">
      <c r="B1147" s="34" t="s">
        <v>323</v>
      </c>
      <c r="C1147" s="33">
        <v>83020406</v>
      </c>
    </row>
    <row r="1148" spans="2:3" x14ac:dyDescent="0.15">
      <c r="B1148" s="34" t="s">
        <v>323</v>
      </c>
      <c r="C1148" s="33">
        <v>83020407</v>
      </c>
    </row>
    <row r="1149" spans="2:3" x14ac:dyDescent="0.15">
      <c r="B1149" s="34" t="s">
        <v>323</v>
      </c>
      <c r="C1149" s="33">
        <v>83020408</v>
      </c>
    </row>
    <row r="1150" spans="2:3" x14ac:dyDescent="0.15">
      <c r="B1150" s="34" t="s">
        <v>323</v>
      </c>
      <c r="C1150" s="33">
        <v>83020409</v>
      </c>
    </row>
    <row r="1151" spans="2:3" x14ac:dyDescent="0.15">
      <c r="B1151" s="34" t="s">
        <v>323</v>
      </c>
      <c r="C1151" s="33">
        <v>83020410</v>
      </c>
    </row>
    <row r="1152" spans="2:3" x14ac:dyDescent="0.15">
      <c r="B1152" s="32" t="s">
        <v>324</v>
      </c>
      <c r="C1152" s="9">
        <v>83020501</v>
      </c>
    </row>
    <row r="1153" spans="2:3" x14ac:dyDescent="0.15">
      <c r="B1153" s="32" t="s">
        <v>324</v>
      </c>
      <c r="C1153" s="9">
        <v>83020502</v>
      </c>
    </row>
    <row r="1154" spans="2:3" x14ac:dyDescent="0.15">
      <c r="B1154" s="32" t="s">
        <v>324</v>
      </c>
      <c r="C1154" s="9">
        <v>83020503</v>
      </c>
    </row>
    <row r="1155" spans="2:3" x14ac:dyDescent="0.15">
      <c r="B1155" s="32" t="s">
        <v>324</v>
      </c>
      <c r="C1155" s="9">
        <v>83020504</v>
      </c>
    </row>
    <row r="1156" spans="2:3" x14ac:dyDescent="0.15">
      <c r="B1156" s="32" t="s">
        <v>324</v>
      </c>
      <c r="C1156" s="9">
        <v>83020505</v>
      </c>
    </row>
    <row r="1157" spans="2:3" x14ac:dyDescent="0.15">
      <c r="B1157" s="32" t="s">
        <v>324</v>
      </c>
      <c r="C1157" s="9">
        <v>83020506</v>
      </c>
    </row>
    <row r="1158" spans="2:3" x14ac:dyDescent="0.15">
      <c r="B1158" s="32" t="s">
        <v>324</v>
      </c>
      <c r="C1158" s="9">
        <v>83020507</v>
      </c>
    </row>
    <row r="1159" spans="2:3" x14ac:dyDescent="0.15">
      <c r="B1159" s="32" t="s">
        <v>324</v>
      </c>
      <c r="C1159" s="9">
        <v>83020508</v>
      </c>
    </row>
    <row r="1160" spans="2:3" x14ac:dyDescent="0.15">
      <c r="B1160" s="32" t="s">
        <v>324</v>
      </c>
      <c r="C1160" s="9">
        <v>83020509</v>
      </c>
    </row>
    <row r="1161" spans="2:3" x14ac:dyDescent="0.15">
      <c r="B1161" s="32" t="s">
        <v>324</v>
      </c>
      <c r="C1161" s="9">
        <v>83020510</v>
      </c>
    </row>
    <row r="1162" spans="2:3" x14ac:dyDescent="0.15">
      <c r="B1162" s="36" t="s">
        <v>325</v>
      </c>
      <c r="C1162" s="35">
        <v>83020601</v>
      </c>
    </row>
    <row r="1163" spans="2:3" x14ac:dyDescent="0.15">
      <c r="B1163" s="36" t="s">
        <v>325</v>
      </c>
      <c r="C1163" s="35">
        <v>83020602</v>
      </c>
    </row>
    <row r="1164" spans="2:3" x14ac:dyDescent="0.15">
      <c r="B1164" s="36" t="s">
        <v>325</v>
      </c>
      <c r="C1164" s="35">
        <v>83020603</v>
      </c>
    </row>
    <row r="1165" spans="2:3" x14ac:dyDescent="0.15">
      <c r="B1165" s="36" t="s">
        <v>325</v>
      </c>
      <c r="C1165" s="35">
        <v>83020604</v>
      </c>
    </row>
    <row r="1166" spans="2:3" x14ac:dyDescent="0.15">
      <c r="B1166" s="36" t="s">
        <v>325</v>
      </c>
      <c r="C1166" s="35">
        <v>83020605</v>
      </c>
    </row>
    <row r="1167" spans="2:3" x14ac:dyDescent="0.15">
      <c r="B1167" s="36" t="s">
        <v>325</v>
      </c>
      <c r="C1167" s="35">
        <v>83020606</v>
      </c>
    </row>
    <row r="1168" spans="2:3" x14ac:dyDescent="0.15">
      <c r="B1168" s="36" t="s">
        <v>325</v>
      </c>
      <c r="C1168" s="35">
        <v>83020607</v>
      </c>
    </row>
    <row r="1169" spans="2:3" x14ac:dyDescent="0.15">
      <c r="B1169" s="36" t="s">
        <v>325</v>
      </c>
      <c r="C1169" s="35">
        <v>83020608</v>
      </c>
    </row>
    <row r="1170" spans="2:3" x14ac:dyDescent="0.15">
      <c r="B1170" s="36" t="s">
        <v>325</v>
      </c>
      <c r="C1170" s="35">
        <v>83020609</v>
      </c>
    </row>
    <row r="1171" spans="2:3" x14ac:dyDescent="0.15">
      <c r="B1171" s="36" t="s">
        <v>325</v>
      </c>
      <c r="C1171" s="35">
        <v>83020610</v>
      </c>
    </row>
    <row r="1172" spans="2:3" x14ac:dyDescent="0.15">
      <c r="B1172" s="32" t="s">
        <v>326</v>
      </c>
      <c r="C1172" s="9">
        <v>83020701</v>
      </c>
    </row>
    <row r="1173" spans="2:3" x14ac:dyDescent="0.15">
      <c r="B1173" s="32" t="s">
        <v>326</v>
      </c>
      <c r="C1173" s="9">
        <v>83020702</v>
      </c>
    </row>
    <row r="1174" spans="2:3" x14ac:dyDescent="0.15">
      <c r="B1174" s="32" t="s">
        <v>326</v>
      </c>
      <c r="C1174" s="9">
        <v>83020703</v>
      </c>
    </row>
    <row r="1175" spans="2:3" x14ac:dyDescent="0.15">
      <c r="B1175" s="32" t="s">
        <v>326</v>
      </c>
      <c r="C1175" s="9">
        <v>83020704</v>
      </c>
    </row>
    <row r="1176" spans="2:3" x14ac:dyDescent="0.15">
      <c r="B1176" s="32" t="s">
        <v>326</v>
      </c>
      <c r="C1176" s="9">
        <v>83020705</v>
      </c>
    </row>
    <row r="1177" spans="2:3" x14ac:dyDescent="0.15">
      <c r="B1177" s="32" t="s">
        <v>326</v>
      </c>
      <c r="C1177" s="9">
        <v>83020706</v>
      </c>
    </row>
    <row r="1178" spans="2:3" x14ac:dyDescent="0.15">
      <c r="B1178" s="32" t="s">
        <v>326</v>
      </c>
      <c r="C1178" s="9">
        <v>83020707</v>
      </c>
    </row>
    <row r="1179" spans="2:3" x14ac:dyDescent="0.15">
      <c r="B1179" s="32" t="s">
        <v>326</v>
      </c>
      <c r="C1179" s="9">
        <v>83020708</v>
      </c>
    </row>
    <row r="1180" spans="2:3" x14ac:dyDescent="0.15">
      <c r="B1180" s="32" t="s">
        <v>326</v>
      </c>
      <c r="C1180" s="9">
        <v>83020709</v>
      </c>
    </row>
    <row r="1181" spans="2:3" x14ac:dyDescent="0.15">
      <c r="B1181" s="32" t="s">
        <v>326</v>
      </c>
      <c r="C1181" s="9">
        <v>83020710</v>
      </c>
    </row>
    <row r="1182" spans="2:3" x14ac:dyDescent="0.15">
      <c r="B1182" s="36" t="s">
        <v>327</v>
      </c>
      <c r="C1182" s="35">
        <v>83020801</v>
      </c>
    </row>
    <row r="1183" spans="2:3" x14ac:dyDescent="0.15">
      <c r="B1183" s="36" t="s">
        <v>327</v>
      </c>
      <c r="C1183" s="35">
        <v>83020802</v>
      </c>
    </row>
    <row r="1184" spans="2:3" x14ac:dyDescent="0.15">
      <c r="B1184" s="36" t="s">
        <v>327</v>
      </c>
      <c r="C1184" s="35">
        <v>83020803</v>
      </c>
    </row>
    <row r="1185" spans="2:3" x14ac:dyDescent="0.15">
      <c r="B1185" s="36" t="s">
        <v>327</v>
      </c>
      <c r="C1185" s="35">
        <v>83020804</v>
      </c>
    </row>
    <row r="1186" spans="2:3" x14ac:dyDescent="0.15">
      <c r="B1186" s="36" t="s">
        <v>327</v>
      </c>
      <c r="C1186" s="35">
        <v>83020805</v>
      </c>
    </row>
    <row r="1187" spans="2:3" x14ac:dyDescent="0.15">
      <c r="B1187" s="36" t="s">
        <v>327</v>
      </c>
      <c r="C1187" s="35">
        <v>83020806</v>
      </c>
    </row>
    <row r="1188" spans="2:3" x14ac:dyDescent="0.15">
      <c r="B1188" s="36" t="s">
        <v>327</v>
      </c>
      <c r="C1188" s="35">
        <v>83020807</v>
      </c>
    </row>
    <row r="1189" spans="2:3" x14ac:dyDescent="0.15">
      <c r="B1189" s="36" t="s">
        <v>327</v>
      </c>
      <c r="C1189" s="35">
        <v>83020808</v>
      </c>
    </row>
    <row r="1190" spans="2:3" x14ac:dyDescent="0.15">
      <c r="B1190" s="36" t="s">
        <v>327</v>
      </c>
      <c r="C1190" s="35">
        <v>83020809</v>
      </c>
    </row>
    <row r="1191" spans="2:3" x14ac:dyDescent="0.15">
      <c r="B1191" s="36" t="s">
        <v>327</v>
      </c>
      <c r="C1191" s="35">
        <v>83020810</v>
      </c>
    </row>
    <row r="1192" spans="2:3" x14ac:dyDescent="0.15">
      <c r="B1192" s="32" t="s">
        <v>328</v>
      </c>
      <c r="C1192" s="9">
        <v>83020901</v>
      </c>
    </row>
    <row r="1193" spans="2:3" x14ac:dyDescent="0.15">
      <c r="B1193" s="32" t="s">
        <v>328</v>
      </c>
      <c r="C1193" s="9">
        <v>83020902</v>
      </c>
    </row>
    <row r="1194" spans="2:3" x14ac:dyDescent="0.15">
      <c r="B1194" s="32" t="s">
        <v>328</v>
      </c>
      <c r="C1194" s="9">
        <v>83020903</v>
      </c>
    </row>
    <row r="1195" spans="2:3" x14ac:dyDescent="0.15">
      <c r="B1195" s="32" t="s">
        <v>328</v>
      </c>
      <c r="C1195" s="9">
        <v>83020904</v>
      </c>
    </row>
    <row r="1196" spans="2:3" x14ac:dyDescent="0.15">
      <c r="B1196" s="32" t="s">
        <v>328</v>
      </c>
      <c r="C1196" s="9">
        <v>83020905</v>
      </c>
    </row>
    <row r="1197" spans="2:3" x14ac:dyDescent="0.15">
      <c r="B1197" s="32" t="s">
        <v>328</v>
      </c>
      <c r="C1197" s="9">
        <v>83020906</v>
      </c>
    </row>
    <row r="1198" spans="2:3" x14ac:dyDescent="0.15">
      <c r="B1198" s="32" t="s">
        <v>328</v>
      </c>
      <c r="C1198" s="9">
        <v>83020907</v>
      </c>
    </row>
    <row r="1199" spans="2:3" x14ac:dyDescent="0.15">
      <c r="B1199" s="32" t="s">
        <v>328</v>
      </c>
      <c r="C1199" s="9">
        <v>83020908</v>
      </c>
    </row>
    <row r="1200" spans="2:3" x14ac:dyDescent="0.15">
      <c r="B1200" s="32" t="s">
        <v>328</v>
      </c>
      <c r="C1200" s="9">
        <v>83020909</v>
      </c>
    </row>
    <row r="1201" spans="2:3" x14ac:dyDescent="0.15">
      <c r="B1201" s="32" t="s">
        <v>328</v>
      </c>
      <c r="C1201" s="9">
        <v>83020910</v>
      </c>
    </row>
    <row r="1202" spans="2:3" x14ac:dyDescent="0.15">
      <c r="B1202" s="38" t="s">
        <v>329</v>
      </c>
      <c r="C1202" s="37">
        <v>83021001</v>
      </c>
    </row>
    <row r="1203" spans="2:3" x14ac:dyDescent="0.15">
      <c r="B1203" s="38" t="s">
        <v>329</v>
      </c>
      <c r="C1203" s="37">
        <v>83021002</v>
      </c>
    </row>
    <row r="1204" spans="2:3" x14ac:dyDescent="0.15">
      <c r="B1204" s="38" t="s">
        <v>329</v>
      </c>
      <c r="C1204" s="37">
        <v>83021003</v>
      </c>
    </row>
    <row r="1205" spans="2:3" x14ac:dyDescent="0.15">
      <c r="B1205" s="38" t="s">
        <v>329</v>
      </c>
      <c r="C1205" s="37">
        <v>83021004</v>
      </c>
    </row>
    <row r="1206" spans="2:3" x14ac:dyDescent="0.15">
      <c r="B1206" s="38" t="s">
        <v>329</v>
      </c>
      <c r="C1206" s="37">
        <v>83021005</v>
      </c>
    </row>
    <row r="1207" spans="2:3" x14ac:dyDescent="0.15">
      <c r="B1207" s="38" t="s">
        <v>329</v>
      </c>
      <c r="C1207" s="37">
        <v>83021006</v>
      </c>
    </row>
    <row r="1208" spans="2:3" x14ac:dyDescent="0.15">
      <c r="B1208" s="38" t="s">
        <v>329</v>
      </c>
      <c r="C1208" s="37">
        <v>83021007</v>
      </c>
    </row>
    <row r="1209" spans="2:3" x14ac:dyDescent="0.15">
      <c r="B1209" s="38" t="s">
        <v>329</v>
      </c>
      <c r="C1209" s="37">
        <v>83021008</v>
      </c>
    </row>
    <row r="1210" spans="2:3" x14ac:dyDescent="0.15">
      <c r="B1210" s="38" t="s">
        <v>329</v>
      </c>
      <c r="C1210" s="37">
        <v>83021009</v>
      </c>
    </row>
    <row r="1211" spans="2:3" x14ac:dyDescent="0.15">
      <c r="B1211" s="38" t="s">
        <v>329</v>
      </c>
      <c r="C1211" s="37">
        <v>83021010</v>
      </c>
    </row>
    <row r="1212" spans="2:3" x14ac:dyDescent="0.15">
      <c r="B1212" s="32" t="s">
        <v>330</v>
      </c>
      <c r="C1212" s="9">
        <v>83021101</v>
      </c>
    </row>
    <row r="1213" spans="2:3" x14ac:dyDescent="0.15">
      <c r="B1213" s="32" t="s">
        <v>330</v>
      </c>
      <c r="C1213" s="9">
        <v>83021102</v>
      </c>
    </row>
    <row r="1214" spans="2:3" x14ac:dyDescent="0.15">
      <c r="B1214" s="32" t="s">
        <v>330</v>
      </c>
      <c r="C1214" s="9">
        <v>83021103</v>
      </c>
    </row>
    <row r="1215" spans="2:3" x14ac:dyDescent="0.15">
      <c r="B1215" s="32" t="s">
        <v>330</v>
      </c>
      <c r="C1215" s="9">
        <v>83021104</v>
      </c>
    </row>
    <row r="1216" spans="2:3" x14ac:dyDescent="0.15">
      <c r="B1216" s="32" t="s">
        <v>330</v>
      </c>
      <c r="C1216" s="9">
        <v>83021105</v>
      </c>
    </row>
    <row r="1217" spans="2:3" x14ac:dyDescent="0.15">
      <c r="B1217" s="32" t="s">
        <v>330</v>
      </c>
      <c r="C1217" s="9">
        <v>83021106</v>
      </c>
    </row>
    <row r="1218" spans="2:3" x14ac:dyDescent="0.15">
      <c r="B1218" s="32" t="s">
        <v>330</v>
      </c>
      <c r="C1218" s="9">
        <v>83021107</v>
      </c>
    </row>
    <row r="1219" spans="2:3" x14ac:dyDescent="0.15">
      <c r="B1219" s="32" t="s">
        <v>330</v>
      </c>
      <c r="C1219" s="9">
        <v>83021108</v>
      </c>
    </row>
    <row r="1220" spans="2:3" x14ac:dyDescent="0.15">
      <c r="B1220" s="32" t="s">
        <v>330</v>
      </c>
      <c r="C1220" s="9">
        <v>83021109</v>
      </c>
    </row>
    <row r="1221" spans="2:3" x14ac:dyDescent="0.15">
      <c r="B1221" s="32" t="s">
        <v>330</v>
      </c>
      <c r="C1221" s="9">
        <v>83021110</v>
      </c>
    </row>
    <row r="1222" spans="2:3" x14ac:dyDescent="0.15">
      <c r="B1222" s="32" t="s">
        <v>330</v>
      </c>
      <c r="C1222" s="9">
        <v>83021111</v>
      </c>
    </row>
    <row r="1223" spans="2:3" x14ac:dyDescent="0.15">
      <c r="B1223" s="32" t="s">
        <v>330</v>
      </c>
      <c r="C1223" s="9">
        <v>83021112</v>
      </c>
    </row>
    <row r="1224" spans="2:3" x14ac:dyDescent="0.15">
      <c r="B1224" s="32" t="s">
        <v>330</v>
      </c>
      <c r="C1224" s="9">
        <v>83021113</v>
      </c>
    </row>
    <row r="1225" spans="2:3" x14ac:dyDescent="0.15">
      <c r="B1225" s="32" t="s">
        <v>330</v>
      </c>
      <c r="C1225" s="9">
        <v>83021114</v>
      </c>
    </row>
    <row r="1226" spans="2:3" x14ac:dyDescent="0.15">
      <c r="B1226" s="32" t="s">
        <v>330</v>
      </c>
      <c r="C1226" s="9">
        <v>83021115</v>
      </c>
    </row>
    <row r="1227" spans="2:3" x14ac:dyDescent="0.15">
      <c r="B1227" s="32" t="s">
        <v>330</v>
      </c>
      <c r="C1227" s="9">
        <v>83021116</v>
      </c>
    </row>
    <row r="1228" spans="2:3" x14ac:dyDescent="0.15">
      <c r="B1228" s="32" t="s">
        <v>330</v>
      </c>
      <c r="C1228" s="9">
        <v>83021117</v>
      </c>
    </row>
    <row r="1229" spans="2:3" x14ac:dyDescent="0.15">
      <c r="B1229" s="32" t="s">
        <v>330</v>
      </c>
      <c r="C1229" s="9">
        <v>83021118</v>
      </c>
    </row>
    <row r="1230" spans="2:3" x14ac:dyDescent="0.15">
      <c r="B1230" s="32" t="s">
        <v>330</v>
      </c>
      <c r="C1230" s="9">
        <v>83021119</v>
      </c>
    </row>
    <row r="1231" spans="2:3" x14ac:dyDescent="0.15">
      <c r="B1231" s="32" t="s">
        <v>330</v>
      </c>
      <c r="C1231" s="9">
        <v>83021120</v>
      </c>
    </row>
    <row r="1232" spans="2:3" x14ac:dyDescent="0.15">
      <c r="B1232" s="38" t="s">
        <v>331</v>
      </c>
      <c r="C1232" s="37">
        <v>83021201</v>
      </c>
    </row>
    <row r="1233" spans="2:3" x14ac:dyDescent="0.15">
      <c r="B1233" s="38" t="s">
        <v>331</v>
      </c>
      <c r="C1233" s="37">
        <v>83021202</v>
      </c>
    </row>
    <row r="1234" spans="2:3" x14ac:dyDescent="0.15">
      <c r="B1234" s="38" t="s">
        <v>331</v>
      </c>
      <c r="C1234" s="37">
        <v>83021203</v>
      </c>
    </row>
    <row r="1235" spans="2:3" x14ac:dyDescent="0.15">
      <c r="B1235" s="38" t="s">
        <v>331</v>
      </c>
      <c r="C1235" s="37">
        <v>83021204</v>
      </c>
    </row>
    <row r="1236" spans="2:3" x14ac:dyDescent="0.15">
      <c r="B1236" s="38" t="s">
        <v>331</v>
      </c>
      <c r="C1236" s="37">
        <v>83021205</v>
      </c>
    </row>
    <row r="1237" spans="2:3" x14ac:dyDescent="0.15">
      <c r="B1237" s="38" t="s">
        <v>331</v>
      </c>
      <c r="C1237" s="37">
        <v>83021206</v>
      </c>
    </row>
    <row r="1238" spans="2:3" x14ac:dyDescent="0.15">
      <c r="B1238" s="38" t="s">
        <v>331</v>
      </c>
      <c r="C1238" s="37">
        <v>83021207</v>
      </c>
    </row>
    <row r="1239" spans="2:3" x14ac:dyDescent="0.15">
      <c r="B1239" s="38" t="s">
        <v>331</v>
      </c>
      <c r="C1239" s="37">
        <v>83021208</v>
      </c>
    </row>
    <row r="1240" spans="2:3" x14ac:dyDescent="0.15">
      <c r="B1240" s="38" t="s">
        <v>331</v>
      </c>
      <c r="C1240" s="37">
        <v>83021209</v>
      </c>
    </row>
    <row r="1241" spans="2:3" x14ac:dyDescent="0.15">
      <c r="B1241" s="38" t="s">
        <v>331</v>
      </c>
      <c r="C1241" s="37">
        <v>83021210</v>
      </c>
    </row>
    <row r="1242" spans="2:3" x14ac:dyDescent="0.15">
      <c r="B1242" s="38" t="s">
        <v>331</v>
      </c>
      <c r="C1242" s="37">
        <v>83021211</v>
      </c>
    </row>
    <row r="1243" spans="2:3" x14ac:dyDescent="0.15">
      <c r="B1243" s="38" t="s">
        <v>331</v>
      </c>
      <c r="C1243" s="37">
        <v>83021212</v>
      </c>
    </row>
    <row r="1244" spans="2:3" x14ac:dyDescent="0.15">
      <c r="B1244" s="38" t="s">
        <v>331</v>
      </c>
      <c r="C1244" s="37">
        <v>83021213</v>
      </c>
    </row>
    <row r="1245" spans="2:3" x14ac:dyDescent="0.15">
      <c r="B1245" s="38" t="s">
        <v>331</v>
      </c>
      <c r="C1245" s="37">
        <v>83021214</v>
      </c>
    </row>
    <row r="1246" spans="2:3" x14ac:dyDescent="0.15">
      <c r="B1246" s="38" t="s">
        <v>331</v>
      </c>
      <c r="C1246" s="37">
        <v>83021215</v>
      </c>
    </row>
    <row r="1247" spans="2:3" x14ac:dyDescent="0.15">
      <c r="B1247" s="38" t="s">
        <v>331</v>
      </c>
      <c r="C1247" s="37">
        <v>83021216</v>
      </c>
    </row>
    <row r="1248" spans="2:3" x14ac:dyDescent="0.15">
      <c r="B1248" s="38" t="s">
        <v>331</v>
      </c>
      <c r="C1248" s="37">
        <v>83021217</v>
      </c>
    </row>
    <row r="1249" spans="2:3" x14ac:dyDescent="0.15">
      <c r="B1249" s="38" t="s">
        <v>331</v>
      </c>
      <c r="C1249" s="37">
        <v>83021218</v>
      </c>
    </row>
    <row r="1250" spans="2:3" x14ac:dyDescent="0.15">
      <c r="B1250" s="38" t="s">
        <v>331</v>
      </c>
      <c r="C1250" s="37">
        <v>83021219</v>
      </c>
    </row>
    <row r="1251" spans="2:3" x14ac:dyDescent="0.15">
      <c r="B1251" s="38" t="s">
        <v>331</v>
      </c>
      <c r="C1251" s="37">
        <v>83021220</v>
      </c>
    </row>
    <row r="1252" spans="2:3" x14ac:dyDescent="0.15">
      <c r="B1252" s="32" t="s">
        <v>332</v>
      </c>
      <c r="C1252" s="9">
        <v>83021301</v>
      </c>
    </row>
    <row r="1253" spans="2:3" x14ac:dyDescent="0.15">
      <c r="B1253" s="32" t="s">
        <v>332</v>
      </c>
      <c r="C1253" s="9">
        <v>83021302</v>
      </c>
    </row>
    <row r="1254" spans="2:3" x14ac:dyDescent="0.15">
      <c r="B1254" s="32" t="s">
        <v>332</v>
      </c>
      <c r="C1254" s="9">
        <v>83021303</v>
      </c>
    </row>
    <row r="1255" spans="2:3" x14ac:dyDescent="0.15">
      <c r="B1255" s="32" t="s">
        <v>332</v>
      </c>
      <c r="C1255" s="9">
        <v>83021304</v>
      </c>
    </row>
    <row r="1256" spans="2:3" x14ac:dyDescent="0.15">
      <c r="B1256" s="32" t="s">
        <v>332</v>
      </c>
      <c r="C1256" s="9">
        <v>83021305</v>
      </c>
    </row>
    <row r="1257" spans="2:3" x14ac:dyDescent="0.15">
      <c r="B1257" s="32" t="s">
        <v>332</v>
      </c>
      <c r="C1257" s="9">
        <v>83021306</v>
      </c>
    </row>
    <row r="1258" spans="2:3" x14ac:dyDescent="0.15">
      <c r="B1258" s="32" t="s">
        <v>332</v>
      </c>
      <c r="C1258" s="9">
        <v>83021307</v>
      </c>
    </row>
    <row r="1259" spans="2:3" x14ac:dyDescent="0.15">
      <c r="B1259" s="32" t="s">
        <v>332</v>
      </c>
      <c r="C1259" s="9">
        <v>83021308</v>
      </c>
    </row>
    <row r="1260" spans="2:3" x14ac:dyDescent="0.15">
      <c r="B1260" s="32" t="s">
        <v>332</v>
      </c>
      <c r="C1260" s="9">
        <v>83021309</v>
      </c>
    </row>
    <row r="1261" spans="2:3" x14ac:dyDescent="0.15">
      <c r="B1261" s="32" t="s">
        <v>332</v>
      </c>
      <c r="C1261" s="9">
        <v>83021310</v>
      </c>
    </row>
    <row r="1262" spans="2:3" x14ac:dyDescent="0.15">
      <c r="B1262" s="32" t="s">
        <v>332</v>
      </c>
      <c r="C1262" s="9">
        <v>83021311</v>
      </c>
    </row>
    <row r="1263" spans="2:3" x14ac:dyDescent="0.15">
      <c r="B1263" s="32" t="s">
        <v>332</v>
      </c>
      <c r="C1263" s="9">
        <v>83021312</v>
      </c>
    </row>
    <row r="1264" spans="2:3" x14ac:dyDescent="0.15">
      <c r="B1264" s="32" t="s">
        <v>332</v>
      </c>
      <c r="C1264" s="9">
        <v>83021313</v>
      </c>
    </row>
    <row r="1265" spans="2:3" x14ac:dyDescent="0.15">
      <c r="B1265" s="32" t="s">
        <v>332</v>
      </c>
      <c r="C1265" s="9">
        <v>83021314</v>
      </c>
    </row>
    <row r="1266" spans="2:3" x14ac:dyDescent="0.15">
      <c r="B1266" s="32" t="s">
        <v>332</v>
      </c>
      <c r="C1266" s="9">
        <v>83021315</v>
      </c>
    </row>
    <row r="1267" spans="2:3" x14ac:dyDescent="0.15">
      <c r="B1267" s="32" t="s">
        <v>332</v>
      </c>
      <c r="C1267" s="9">
        <v>83021316</v>
      </c>
    </row>
    <row r="1268" spans="2:3" x14ac:dyDescent="0.15">
      <c r="B1268" s="32" t="s">
        <v>332</v>
      </c>
      <c r="C1268" s="9">
        <v>83021317</v>
      </c>
    </row>
    <row r="1269" spans="2:3" x14ac:dyDescent="0.15">
      <c r="B1269" s="32" t="s">
        <v>332</v>
      </c>
      <c r="C1269" s="9">
        <v>83021318</v>
      </c>
    </row>
    <row r="1270" spans="2:3" x14ac:dyDescent="0.15">
      <c r="B1270" s="32" t="s">
        <v>332</v>
      </c>
      <c r="C1270" s="9">
        <v>83021319</v>
      </c>
    </row>
    <row r="1271" spans="2:3" x14ac:dyDescent="0.15">
      <c r="B1271" s="32" t="s">
        <v>332</v>
      </c>
      <c r="C1271" s="9">
        <v>83021320</v>
      </c>
    </row>
    <row r="1272" spans="2:3" x14ac:dyDescent="0.15">
      <c r="B1272" s="24" t="s">
        <v>333</v>
      </c>
      <c r="C1272" s="24">
        <v>24010000</v>
      </c>
    </row>
    <row r="1273" spans="2:3" x14ac:dyDescent="0.15">
      <c r="B1273" s="24" t="s">
        <v>334</v>
      </c>
      <c r="C1273" s="24">
        <v>24010001</v>
      </c>
    </row>
    <row r="1274" spans="2:3" x14ac:dyDescent="0.15">
      <c r="B1274" s="24" t="s">
        <v>335</v>
      </c>
      <c r="C1274" s="24">
        <v>24010002</v>
      </c>
    </row>
    <row r="1275" spans="2:3" x14ac:dyDescent="0.15">
      <c r="B1275" s="8" t="s">
        <v>336</v>
      </c>
      <c r="C1275" s="24">
        <v>24010003</v>
      </c>
    </row>
    <row r="1276" spans="2:3" x14ac:dyDescent="0.15">
      <c r="B1276" s="12" t="s">
        <v>337</v>
      </c>
      <c r="C1276" s="11">
        <v>10910001</v>
      </c>
    </row>
    <row r="1277" spans="2:3" x14ac:dyDescent="0.15">
      <c r="B1277" s="12" t="s">
        <v>338</v>
      </c>
      <c r="C1277" s="11">
        <v>10910002</v>
      </c>
    </row>
    <row r="1278" spans="2:3" x14ac:dyDescent="0.15">
      <c r="B1278" s="12" t="s">
        <v>339</v>
      </c>
      <c r="C1278" s="11">
        <v>10910003</v>
      </c>
    </row>
    <row r="1279" spans="2:3" x14ac:dyDescent="0.15">
      <c r="B1279" s="12" t="s">
        <v>340</v>
      </c>
      <c r="C1279" s="11">
        <v>10910004</v>
      </c>
    </row>
    <row r="1280" spans="2:3" x14ac:dyDescent="0.15">
      <c r="B1280" s="12" t="s">
        <v>341</v>
      </c>
      <c r="C1280" s="11">
        <v>10910005</v>
      </c>
    </row>
    <row r="1281" spans="2:3" x14ac:dyDescent="0.15">
      <c r="B1281" s="12" t="s">
        <v>342</v>
      </c>
      <c r="C1281" s="11">
        <v>10910006</v>
      </c>
    </row>
    <row r="1282" spans="2:3" x14ac:dyDescent="0.15">
      <c r="B1282" s="19" t="s">
        <v>343</v>
      </c>
      <c r="C1282" s="19">
        <v>24070100</v>
      </c>
    </row>
    <row r="1283" spans="2:3" x14ac:dyDescent="0.15">
      <c r="B1283" s="19" t="s">
        <v>344</v>
      </c>
      <c r="C1283" s="19">
        <v>24070101</v>
      </c>
    </row>
    <row r="1284" spans="2:3" x14ac:dyDescent="0.15">
      <c r="B1284" s="19" t="s">
        <v>345</v>
      </c>
      <c r="C1284" s="19">
        <v>24070102</v>
      </c>
    </row>
    <row r="1285" spans="2:3" x14ac:dyDescent="0.15">
      <c r="B1285" s="19" t="s">
        <v>346</v>
      </c>
      <c r="C1285" s="19">
        <v>24070200</v>
      </c>
    </row>
    <row r="1286" spans="2:3" x14ac:dyDescent="0.15">
      <c r="B1286" s="19" t="s">
        <v>347</v>
      </c>
      <c r="C1286" s="19">
        <v>24070201</v>
      </c>
    </row>
    <row r="1287" spans="2:3" x14ac:dyDescent="0.15">
      <c r="B1287" s="19" t="s">
        <v>348</v>
      </c>
      <c r="C1287" s="19">
        <v>24070202</v>
      </c>
    </row>
    <row r="1288" spans="2:3" x14ac:dyDescent="0.15">
      <c r="B1288" s="19" t="s">
        <v>349</v>
      </c>
      <c r="C1288" s="19">
        <v>24070300</v>
      </c>
    </row>
    <row r="1289" spans="2:3" x14ac:dyDescent="0.15">
      <c r="B1289" s="19" t="s">
        <v>350</v>
      </c>
      <c r="C1289" s="19">
        <v>24070301</v>
      </c>
    </row>
    <row r="1290" spans="2:3" x14ac:dyDescent="0.15">
      <c r="B1290" s="19" t="s">
        <v>351</v>
      </c>
      <c r="C1290" s="19">
        <v>24070302</v>
      </c>
    </row>
    <row r="1291" spans="2:3" x14ac:dyDescent="0.15">
      <c r="B1291" s="20" t="s">
        <v>352</v>
      </c>
      <c r="C1291" s="19">
        <v>24070400</v>
      </c>
    </row>
    <row r="1292" spans="2:3" x14ac:dyDescent="0.15">
      <c r="B1292" s="20" t="s">
        <v>353</v>
      </c>
      <c r="C1292" s="19">
        <v>24070500</v>
      </c>
    </row>
    <row r="1293" spans="2:3" x14ac:dyDescent="0.15">
      <c r="B1293" s="20" t="s">
        <v>354</v>
      </c>
      <c r="C1293" s="19">
        <v>24070600</v>
      </c>
    </row>
    <row r="1294" spans="2:3" x14ac:dyDescent="0.15">
      <c r="B1294" s="20" t="s">
        <v>355</v>
      </c>
      <c r="C1294" s="19">
        <v>24073000</v>
      </c>
    </row>
    <row r="1295" spans="2:3" x14ac:dyDescent="0.15">
      <c r="B1295" s="20" t="s">
        <v>356</v>
      </c>
      <c r="C1295" s="19">
        <v>24073100</v>
      </c>
    </row>
    <row r="1296" spans="2:3" x14ac:dyDescent="0.15">
      <c r="B1296" s="20" t="s">
        <v>357</v>
      </c>
      <c r="C1296" s="19">
        <v>24073200</v>
      </c>
    </row>
    <row r="1297" spans="2:3" x14ac:dyDescent="0.15">
      <c r="B1297" s="20" t="s">
        <v>358</v>
      </c>
      <c r="C1297" s="19">
        <v>24072000</v>
      </c>
    </row>
    <row r="1298" spans="2:3" x14ac:dyDescent="0.15">
      <c r="B1298" s="20" t="s">
        <v>359</v>
      </c>
      <c r="C1298" s="19">
        <v>24072100</v>
      </c>
    </row>
    <row r="1299" spans="2:3" x14ac:dyDescent="0.15">
      <c r="B1299" s="20" t="s">
        <v>360</v>
      </c>
      <c r="C1299" s="19">
        <v>24072200</v>
      </c>
    </row>
    <row r="1300" spans="2:3" x14ac:dyDescent="0.15">
      <c r="B1300" s="24" t="s">
        <v>361</v>
      </c>
      <c r="C1300" s="24">
        <v>10910007</v>
      </c>
    </row>
    <row r="1301" spans="2:3" x14ac:dyDescent="0.15">
      <c r="B1301" s="23" t="s">
        <v>108</v>
      </c>
      <c r="C1301" s="23">
        <v>24071000</v>
      </c>
    </row>
    <row r="1302" spans="2:3" x14ac:dyDescent="0.15">
      <c r="B1302" s="24" t="s">
        <v>362</v>
      </c>
      <c r="C1302" s="23">
        <v>24071001</v>
      </c>
    </row>
    <row r="1303" spans="2:3" x14ac:dyDescent="0.15">
      <c r="B1303" s="24" t="s">
        <v>363</v>
      </c>
      <c r="C1303" s="23">
        <v>24071002</v>
      </c>
    </row>
    <row r="1304" spans="2:3" x14ac:dyDescent="0.15">
      <c r="B1304" s="14" t="s">
        <v>364</v>
      </c>
      <c r="C1304" s="14">
        <v>24071003</v>
      </c>
    </row>
    <row r="1305" spans="2:3" x14ac:dyDescent="0.15">
      <c r="B1305" s="19" t="s">
        <v>365</v>
      </c>
      <c r="C1305" s="14">
        <v>24071004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E1:X18"/>
  <sheetViews>
    <sheetView showGridLines="0" topLeftCell="E8" workbookViewId="0">
      <selection activeCell="U44" sqref="U44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9.5" style="39" customWidth="1"/>
    <col min="19" max="19" width="7.375" style="39" bestFit="1" customWidth="1"/>
    <col min="20" max="21" width="13.125" style="39" bestFit="1" customWidth="1"/>
    <col min="22" max="22" width="14.375" style="39" bestFit="1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482</v>
      </c>
    </row>
    <row r="10" spans="5:24" x14ac:dyDescent="0.15">
      <c r="F10" s="39" t="s">
        <v>386</v>
      </c>
      <c r="G10" s="39" t="s">
        <v>387</v>
      </c>
      <c r="H10" s="39" t="s">
        <v>387</v>
      </c>
      <c r="I10" s="39" t="s">
        <v>485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[{"effectId":101080011,"x":0,"y":0,"layer":1,"delay":0}]</v>
      </c>
    </row>
    <row r="11" spans="5:24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{"type":1,"delay":100,"intensity":10,"time":100,"speed":33}</v>
      </c>
    </row>
    <row r="12" spans="5:24" x14ac:dyDescent="0.15">
      <c r="E12" s="46">
        <v>1</v>
      </c>
      <c r="F12" s="46">
        <v>100</v>
      </c>
      <c r="G12" s="46">
        <v>10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482</v>
      </c>
      <c r="S12" s="39" t="s">
        <v>372</v>
      </c>
      <c r="T12" s="39" t="s">
        <v>387</v>
      </c>
      <c r="U12" s="39" t="s">
        <v>485</v>
      </c>
      <c r="V12" s="39" t="s">
        <v>395</v>
      </c>
      <c r="W12" s="39" t="s">
        <v>396</v>
      </c>
    </row>
    <row r="13" spans="5:24" x14ac:dyDescent="0.15">
      <c r="F13" s="39" t="s">
        <v>487</v>
      </c>
      <c r="G13" s="39">
        <f>VLOOKUP(F13,Sheet1!$B:$C,2,FALSE)</f>
        <v>10108001</v>
      </c>
      <c r="H13" s="39">
        <f>COUNTIF($F$13:F13,F13)</f>
        <v>1</v>
      </c>
      <c r="I13" s="39" t="str">
        <f t="shared" ref="I13" si="0">G13&amp;H13</f>
        <v>101080011</v>
      </c>
      <c r="J13" s="39">
        <v>1</v>
      </c>
      <c r="K13" s="47">
        <v>0</v>
      </c>
      <c r="L13" s="47">
        <v>0</v>
      </c>
      <c r="M13" s="47">
        <v>1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{"effectId":101080011,"x":0,"y":0,"layer":1,"delay":0}</v>
      </c>
    </row>
    <row r="14" spans="5:24" x14ac:dyDescent="0.15">
      <c r="X14" s="39" t="str">
        <f t="shared" ref="X14:X15" si="1">IF(AND(N14&lt;&gt;"",O14&lt;&gt;"",T14&lt;&gt;"",U14&lt;&gt;"",V14&lt;&gt;"",W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P$8&amp;$H$8&amp;$I$9&amp;$H$8&amp;$J$8&amp;S14&amp;$K$8&amp;$H$8&amp;$H$10&amp;$H$8&amp;$J$8&amp;T14&amp;$K$8&amp;$H$8&amp;$I$10&amp;$H$8&amp;$J$8&amp;U14&amp;$K$8&amp;$H$8&amp;$F$11&amp;$H$8&amp;$J$8&amp;V14&amp;$K$8&amp;$H$8&amp;$G$11&amp;$H$8&amp;$J$8&amp;W14&amp;$L$8&amp;$L$8,IF(AND(N14&lt;&gt;"",O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K$8&amp;$H$8&amp;$F$11&amp;$H$8&amp;$J$8&amp;V14&amp;$L$8&amp;$L$8,IF(AND(N14&lt;&gt;"",O14&lt;&gt;"",T14&lt;&gt;"",U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L$8&amp;$L$8,IF(AND(N14&lt;&gt;"",O14&lt;&gt;"",T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L$8&amp;$L$8,IF(N14&lt;&gt;"",$G$8&amp;$H$8&amp;$I$8&amp;$H$8&amp;$J$8&amp;I14&amp;$K$8&amp;$H$8&amp;$N$8&amp;$H$8&amp;$J$8&amp;K14&amp;$K$8&amp;$H$8&amp;$O$8&amp;$H$8&amp;$J$8&amp;L14&amp;$K$8&amp;$H$8&amp;$Q$8&amp;$H$8&amp;$J$8&amp;M14&amp;$K$8&amp;$H$8&amp;$S$8&amp;$H$8&amp;$J$8&amp;N14&amp;$L$8,""))))))</f>
        <v/>
      </c>
    </row>
    <row r="15" spans="5:24" x14ac:dyDescent="0.15">
      <c r="X15" s="39" t="str">
        <f t="shared" si="1"/>
        <v/>
      </c>
    </row>
    <row r="16" spans="5:24" x14ac:dyDescent="0.15">
      <c r="X16" s="39" t="str">
        <f>IF(AND(N16&lt;&gt;"",O16&lt;&gt;"",T16&lt;&gt;"",U16&lt;&gt;"",V16&lt;&gt;"",W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K$8&amp;$H$8&amp;$G$11&amp;$H$8&amp;$J$8&amp;W16&amp;$L$8&amp;$L$8,IF(AND(N16&lt;&gt;"",O16&lt;&gt;"",T16&lt;&gt;"",U16&lt;&gt;"",V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K$8&amp;$H$8&amp;$F$11&amp;$H$8&amp;$J$8&amp;V16&amp;$L$8&amp;$L$8,IF(AND(N16&lt;&gt;"",O16&lt;&gt;"",T16&lt;&gt;"",U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K$8&amp;$H$8&amp;$I$10&amp;$H$8&amp;$J$8&amp;U16&amp;$L$8&amp;$L$8,IF(AND(N16&lt;&gt;"",O16&lt;&gt;"",T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K$8&amp;$H$8&amp;$H$10&amp;$H$8&amp;$J$8&amp;T16&amp;$L$8&amp;$L$8,IF(AND(N16&lt;&gt;"",O16&lt;&gt;""),$G$8&amp;$H$8&amp;$I$8&amp;$H$8&amp;$J$8&amp;I16&amp;$K$8&amp;$H$8&amp;$N$8&amp;$H$8&amp;$J$8&amp;K16&amp;$K$8&amp;$H$8&amp;$O$8&amp;$H$8&amp;$J$8&amp;L16&amp;$K$8&amp;$H$8&amp;$Q$8&amp;$H$8&amp;$J$8&amp;M16&amp;$K$8&amp;$H$8&amp;$S$8&amp;$H$8&amp;$J$8&amp;N16&amp;$K$8&amp;$H$8&amp;$F$9&amp;$H$8&amp;$J$8&amp;$G$8&amp;$H$8&amp;$G$9&amp;$H$8&amp;$J$8&amp;O16&amp;$K$8&amp;$H$8&amp;$H$9&amp;$H$8&amp;$J$8&amp;$F$8&amp;P16&amp;$K$8&amp;Q16&amp;$M$8&amp;$K$8&amp;$H$8&amp;$I$9&amp;$H$8&amp;$J$8&amp;S16&amp;$L$8&amp;$L$8,IF(N16&lt;&gt;"",$G$8&amp;$H$8&amp;$I$8&amp;$H$8&amp;$J$8&amp;I16&amp;$K$8&amp;$H$8&amp;$N$8&amp;$H$8&amp;$J$8&amp;K16&amp;$K$8&amp;$H$8&amp;$O$8&amp;$H$8&amp;$J$8&amp;L16&amp;$K$8&amp;$H$8&amp;$Q$8&amp;$H$8&amp;$J$8&amp;M16&amp;$K$8&amp;$H$8&amp;$S$8&amp;$H$8&amp;$J$8&amp;N16&amp;$L$8,""))))))</f>
        <v/>
      </c>
    </row>
    <row r="17" spans="24:24" x14ac:dyDescent="0.15">
      <c r="X17" s="39" t="str">
        <f>IF(AND(N17&lt;&gt;"",O17&lt;&gt;"",T17&lt;&gt;"",U17&lt;&gt;"",V17&lt;&gt;"",W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K$8&amp;$H$8&amp;$G$11&amp;$H$8&amp;$J$8&amp;W17&amp;$L$8&amp;$L$8,IF(AND(N17&lt;&gt;"",O17&lt;&gt;"",T17&lt;&gt;"",U17&lt;&gt;"",V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K$8&amp;$H$8&amp;$F$11&amp;$H$8&amp;$J$8&amp;V17&amp;$L$8&amp;$L$8,IF(AND(N17&lt;&gt;"",O17&lt;&gt;"",T17&lt;&gt;"",U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K$8&amp;$H$8&amp;$I$10&amp;$H$8&amp;$J$8&amp;U17&amp;$L$8&amp;$L$8,IF(AND(N17&lt;&gt;"",O17&lt;&gt;"",T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K$8&amp;$H$8&amp;$H$10&amp;$H$8&amp;$J$8&amp;T17&amp;$L$8&amp;$L$8,IF(AND(N17&lt;&gt;"",O17&lt;&gt;""),$G$8&amp;$H$8&amp;$I$8&amp;$H$8&amp;$J$8&amp;I17&amp;$K$8&amp;$H$8&amp;$N$8&amp;$H$8&amp;$J$8&amp;K17&amp;$K$8&amp;$H$8&amp;$O$8&amp;$H$8&amp;$J$8&amp;L17&amp;$K$8&amp;$H$8&amp;$Q$8&amp;$H$8&amp;$J$8&amp;M17&amp;$K$8&amp;$H$8&amp;$S$8&amp;$H$8&amp;$J$8&amp;N17&amp;$K$8&amp;$H$8&amp;$F$9&amp;$H$8&amp;$J$8&amp;$G$8&amp;$H$8&amp;$G$9&amp;$H$8&amp;$J$8&amp;O17&amp;$K$8&amp;$H$8&amp;$H$9&amp;$H$8&amp;$J$8&amp;$F$8&amp;P17&amp;$K$8&amp;Q17&amp;$M$8&amp;$K$8&amp;$H$8&amp;$I$9&amp;$H$8&amp;$J$8&amp;S17&amp;$L$8&amp;$L$8,IF(N17&lt;&gt;"",$G$8&amp;$H$8&amp;$I$8&amp;$H$8&amp;$J$8&amp;I17&amp;$K$8&amp;$H$8&amp;$N$8&amp;$H$8&amp;$J$8&amp;K17&amp;$K$8&amp;$H$8&amp;$O$8&amp;$H$8&amp;$J$8&amp;L17&amp;$K$8&amp;$H$8&amp;$Q$8&amp;$H$8&amp;$J$8&amp;M17&amp;$K$8&amp;$H$8&amp;$S$8&amp;$H$8&amp;$J$8&amp;N17&amp;$L$8,""))))))</f>
        <v/>
      </c>
    </row>
    <row r="18" spans="24:24" x14ac:dyDescent="0.15">
      <c r="X18" s="39" t="str">
        <f>IF(AND(N18&lt;&gt;"",O18&lt;&gt;"",T18&lt;&gt;"",U18&lt;&gt;"",V18&lt;&gt;"",W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K$8&amp;$H$8&amp;$G$11&amp;$H$8&amp;$J$8&amp;W18&amp;$L$8&amp;$L$8,IF(AND(N18&lt;&gt;"",O18&lt;&gt;"",T18&lt;&gt;"",U18&lt;&gt;"",V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K$8&amp;$H$8&amp;$F$11&amp;$H$8&amp;$J$8&amp;V18&amp;$L$8&amp;$L$8,IF(AND(N18&lt;&gt;"",O18&lt;&gt;"",T18&lt;&gt;"",U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K$8&amp;$H$8&amp;$I$10&amp;$H$8&amp;$J$8&amp;U18&amp;$L$8&amp;$L$8,IF(AND(N18&lt;&gt;"",O18&lt;&gt;"",T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K$8&amp;$H$8&amp;$H$10&amp;$H$8&amp;$J$8&amp;T18&amp;$L$8&amp;$L$8,IF(AND(N18&lt;&gt;"",O18&lt;&gt;""),$G$8&amp;$H$8&amp;$I$8&amp;$H$8&amp;$J$8&amp;I18&amp;$K$8&amp;$H$8&amp;$N$8&amp;$H$8&amp;$J$8&amp;K18&amp;$K$8&amp;$H$8&amp;$O$8&amp;$H$8&amp;$J$8&amp;L18&amp;$K$8&amp;$H$8&amp;$Q$8&amp;$H$8&amp;$J$8&amp;M18&amp;$K$8&amp;$H$8&amp;$S$8&amp;$H$8&amp;$J$8&amp;N18&amp;$K$8&amp;$H$8&amp;$F$9&amp;$H$8&amp;$J$8&amp;$G$8&amp;$H$8&amp;$G$9&amp;$H$8&amp;$J$8&amp;O18&amp;$K$8&amp;$H$8&amp;$H$9&amp;$H$8&amp;$J$8&amp;$F$8&amp;P18&amp;$K$8&amp;Q18&amp;$M$8&amp;$K$8&amp;$H$8&amp;$I$9&amp;$H$8&amp;$J$8&amp;S18&amp;$L$8&amp;$L$8,IF(N18&lt;&gt;"",$G$8&amp;$H$8&amp;$I$8&amp;$H$8&amp;$J$8&amp;I18&amp;$K$8&amp;$H$8&amp;$N$8&amp;$H$8&amp;$J$8&amp;K18&amp;$K$8&amp;$H$8&amp;$O$8&amp;$H$8&amp;$J$8&amp;L18&amp;$K$8&amp;$H$8&amp;$Q$8&amp;$H$8&amp;$J$8&amp;M18&amp;$K$8&amp;$H$8&amp;$S$8&amp;$H$8&amp;$J$8&amp;N18&amp;$L$8,"")))))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D1:AD18"/>
  <sheetViews>
    <sheetView showGridLines="0" topLeftCell="A8" workbookViewId="0">
      <selection activeCell="O29" sqref="O29"/>
    </sheetView>
  </sheetViews>
  <sheetFormatPr defaultRowHeight="16.5" x14ac:dyDescent="0.15"/>
  <cols>
    <col min="1" max="3" width="2.75" style="39" customWidth="1"/>
    <col min="4" max="4" width="3.25" style="39" customWidth="1"/>
    <col min="5" max="5" width="4.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4:30" hidden="1" x14ac:dyDescent="0.15"/>
    <row r="2" spans="4:30" hidden="1" x14ac:dyDescent="0.15"/>
    <row r="3" spans="4:30" hidden="1" x14ac:dyDescent="0.15"/>
    <row r="4" spans="4:30" hidden="1" x14ac:dyDescent="0.15"/>
    <row r="5" spans="4:30" hidden="1" x14ac:dyDescent="0.15"/>
    <row r="6" spans="4:30" hidden="1" x14ac:dyDescent="0.15"/>
    <row r="7" spans="4:30" hidden="1" x14ac:dyDescent="0.15"/>
    <row r="8" spans="4:30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4:30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585</v>
      </c>
      <c r="K9" s="39" t="s">
        <v>587</v>
      </c>
    </row>
    <row r="10" spans="4:30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[{"effectId":9999,"x":0,"y":0,"layer":0,"delay":0},{"effectId":999991,"x":0,"y":0,"layer":6,"delay":180},{"effectId":999992,"x":0,"y":0,"layer":6,"delay":180}]</v>
      </c>
    </row>
    <row r="11" spans="4:30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D12&amp;$K$8&amp;$H$8&amp;$R$8&amp;$H$8&amp;$J$8&amp;E12&amp;$K$8&amp;$H$8&amp;$I$11&amp;$H$8&amp;$J$8&amp;F12&amp;$K$8&amp;$H$8&amp;$H$11&amp;$H$8&amp;$J$8&amp;G12&amp;$K$8&amp;$H$8&amp;$I$9&amp;$H$8&amp;$J$8&amp;H12&amp;$K$8&amp;$H$8&amp;$J$9&amp;$H$8&amp;$J$8&amp;I12&amp;$K$8&amp;$H$8&amp;$K$9&amp;$H$8&amp;$J$8&amp;$F$8&amp;F13&amp;$K$8&amp;G13&amp;$K$8&amp;H13&amp;$M$8&amp;$L$8</f>
        <v>{"type":1,"delay":200,"intensity":40,"time":500,"speed":40,"angle":90,"increase":[50,-50,3]}</v>
      </c>
    </row>
    <row r="12" spans="4:30" x14ac:dyDescent="0.15">
      <c r="D12" s="46">
        <v>1</v>
      </c>
      <c r="E12" s="46">
        <v>200</v>
      </c>
      <c r="F12" s="46">
        <v>40</v>
      </c>
      <c r="G12" s="46">
        <v>500</v>
      </c>
      <c r="H12" s="46">
        <v>40</v>
      </c>
      <c r="I12" s="46">
        <v>90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4:30" x14ac:dyDescent="0.15">
      <c r="F13" s="39">
        <v>50</v>
      </c>
      <c r="G13" s="39">
        <v>-50</v>
      </c>
      <c r="H13" s="39">
        <v>3</v>
      </c>
      <c r="I13" s="39">
        <v>9999</v>
      </c>
      <c r="J13" s="39" t="s">
        <v>582</v>
      </c>
      <c r="K13" s="47">
        <v>0</v>
      </c>
      <c r="L13" s="47">
        <v>0</v>
      </c>
      <c r="M13" s="47">
        <v>0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17" si="0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{"effectId":9999,"x":0,"y":0,"layer":0,"delay":0}</v>
      </c>
      <c r="AC13" s="39">
        <f>1000/11</f>
        <v>90.909090909090907</v>
      </c>
      <c r="AD13" s="39">
        <f>AC13*2</f>
        <v>181.81818181818181</v>
      </c>
    </row>
    <row r="14" spans="4:30" x14ac:dyDescent="0.15">
      <c r="I14" s="39">
        <v>999991</v>
      </c>
      <c r="J14" s="39" t="s">
        <v>583</v>
      </c>
      <c r="K14" s="47">
        <v>0</v>
      </c>
      <c r="L14" s="47">
        <v>0</v>
      </c>
      <c r="M14" s="47">
        <v>6</v>
      </c>
      <c r="N14" s="47">
        <v>180</v>
      </c>
      <c r="O14" s="47"/>
      <c r="P14" s="47"/>
      <c r="Q14" s="47"/>
      <c r="R14" s="47"/>
      <c r="S14" s="47"/>
      <c r="T14" s="47"/>
      <c r="U14" s="47"/>
      <c r="V14" s="47"/>
      <c r="W14" s="39" t="str">
        <f t="shared" si="0"/>
        <v>{"effectId":999991,"x":0,"y":0,"layer":6,"delay":180}</v>
      </c>
    </row>
    <row r="15" spans="4:30" x14ac:dyDescent="0.15">
      <c r="I15" s="39">
        <v>999992</v>
      </c>
      <c r="J15" s="39" t="s">
        <v>584</v>
      </c>
      <c r="K15" s="47">
        <v>0</v>
      </c>
      <c r="L15" s="47">
        <v>0</v>
      </c>
      <c r="M15" s="47">
        <v>6</v>
      </c>
      <c r="N15" s="47">
        <v>180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0"/>
        <v>{"effectId":999992,"x":0,"y":0,"layer":6,"delay":180}</v>
      </c>
    </row>
    <row r="16" spans="4:30" x14ac:dyDescent="0.15">
      <c r="I16" s="39">
        <v>999992</v>
      </c>
      <c r="J16" s="39" t="s">
        <v>555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39" t="str">
        <f t="shared" si="0"/>
        <v/>
      </c>
    </row>
    <row r="17" spans="9:23" x14ac:dyDescent="0.15">
      <c r="I17" s="39">
        <v>999992</v>
      </c>
      <c r="J17" s="39" t="s">
        <v>556</v>
      </c>
      <c r="K17" s="47"/>
      <c r="L17" s="47"/>
      <c r="M17" s="47"/>
      <c r="N17" s="47"/>
      <c r="O17" s="46"/>
      <c r="P17" s="46"/>
      <c r="Q17" s="46"/>
      <c r="R17" s="46"/>
      <c r="S17" s="46"/>
      <c r="T17" s="46"/>
      <c r="U17" s="46"/>
      <c r="V17" s="46"/>
      <c r="W17" s="39" t="str">
        <f t="shared" si="0"/>
        <v/>
      </c>
    </row>
    <row r="18" spans="9:23" x14ac:dyDescent="0.15">
      <c r="W18" s="39" t="str">
        <f>IF(AND(N18&lt;&gt;"",O18&lt;&gt;"",S18&lt;&gt;"",T18&lt;&gt;"",U18&lt;&gt;"",V18&lt;&gt;""),$G$8&amp;$H$8&amp;$I$8&amp;$H$8&amp;$J$8&amp;I18&amp;$K$8&amp;$H$8&amp;$N$8&amp;$H$8&amp;$J$8&amp;K18&amp;$K$8&amp;$H$8&amp;$O$8&amp;$H$8&amp;$J$8&amp;L18&amp;$K$8&amp;$H$8&amp;$Q$8&amp;$H$8&amp;$J$8&amp;M18&amp;$K$8&amp;$H$8&amp;$R$8&amp;$H$8&amp;$J$8&amp;N18&amp;$K$8&amp;$H$8&amp;$F$9&amp;$H$8&amp;$J$8&amp;$G$8&amp;$H$8&amp;$G$9&amp;$H$8&amp;$J$8&amp;O18&amp;$K$8&amp;$H$8&amp;$H$9&amp;$H$8&amp;$J$8&amp;$F$8&amp;P18&amp;$K$8&amp;Q18&amp;$M$8&amp;$K$8&amp;$H$8&amp;$I$9&amp;$H$8&amp;$J$8&amp;R18&amp;$K$8&amp;$H$8&amp;$H$10&amp;$H$8&amp;$J$8&amp;S18&amp;$K$8&amp;$H$8&amp;$I$10&amp;$H$8&amp;$J$8&amp;T18&amp;$K$8&amp;$H$8&amp;$F$11&amp;$H$8&amp;$J$8&amp;U18&amp;$K$8&amp;$H$8&amp;$G$11&amp;$H$8&amp;$J$8&amp;V18&amp;$L$8&amp;$L$8,IF(AND(N18&lt;&gt;"",O18&lt;&gt;"",S18&lt;&gt;"",T18&lt;&gt;"",U18&lt;&gt;""),$G$8&amp;$H$8&amp;$I$8&amp;$H$8&amp;$J$8&amp;I18&amp;$K$8&amp;$H$8&amp;$N$8&amp;$H$8&amp;$J$8&amp;K18&amp;$K$8&amp;$H$8&amp;$O$8&amp;$H$8&amp;$J$8&amp;L18&amp;$K$8&amp;$H$8&amp;$Q$8&amp;$H$8&amp;$J$8&amp;M18&amp;$K$8&amp;$H$8&amp;$R$8&amp;$H$8&amp;$J$8&amp;N18&amp;$K$8&amp;$H$8&amp;$F$9&amp;$H$8&amp;$J$8&amp;$G$8&amp;$H$8&amp;$G$9&amp;$H$8&amp;$J$8&amp;O18&amp;$K$8&amp;$H$8&amp;$H$9&amp;$H$8&amp;$J$8&amp;$F$8&amp;P18&amp;$K$8&amp;Q18&amp;$M$8&amp;$K$8&amp;$H$8&amp;$I$9&amp;$H$8&amp;$J$8&amp;R18&amp;$K$8&amp;$H$8&amp;$H$10&amp;$H$8&amp;$J$8&amp;S18&amp;$K$8&amp;$H$8&amp;$I$10&amp;$H$8&amp;$J$8&amp;T18&amp;$K$8&amp;$H$8&amp;$F$11&amp;$H$8&amp;$J$8&amp;U18&amp;$L$8&amp;$L$8,IF(AND(N18&lt;&gt;"",O18&lt;&gt;"",S18&lt;&gt;"",T18&lt;&gt;""),$G$8&amp;$H$8&amp;$I$8&amp;$H$8&amp;$J$8&amp;I18&amp;$K$8&amp;$H$8&amp;$N$8&amp;$H$8&amp;$J$8&amp;K18&amp;$K$8&amp;$H$8&amp;$O$8&amp;$H$8&amp;$J$8&amp;L18&amp;$K$8&amp;$H$8&amp;$Q$8&amp;$H$8&amp;$J$8&amp;M18&amp;$K$8&amp;$H$8&amp;$R$8&amp;$H$8&amp;$J$8&amp;N18&amp;$K$8&amp;$H$8&amp;$F$9&amp;$H$8&amp;$J$8&amp;$G$8&amp;$H$8&amp;$G$9&amp;$H$8&amp;$J$8&amp;O18&amp;$K$8&amp;$H$8&amp;$H$9&amp;$H$8&amp;$J$8&amp;$F$8&amp;P18&amp;$K$8&amp;Q18&amp;$M$8&amp;$K$8&amp;$H$8&amp;$I$9&amp;$H$8&amp;$J$8&amp;R18&amp;$K$8&amp;$H$8&amp;$H$10&amp;$H$8&amp;$J$8&amp;S18&amp;$K$8&amp;$H$8&amp;$I$10&amp;$H$8&amp;$J$8&amp;T18&amp;$L$8&amp;$L$8,IF(AND(N18&lt;&gt;"",O18&lt;&gt;"",S18&lt;&gt;""),$G$8&amp;$H$8&amp;$I$8&amp;$H$8&amp;$J$8&amp;I18&amp;$K$8&amp;$H$8&amp;$N$8&amp;$H$8&amp;$J$8&amp;K18&amp;$K$8&amp;$H$8&amp;$O$8&amp;$H$8&amp;$J$8&amp;L18&amp;$K$8&amp;$H$8&amp;$Q$8&amp;$H$8&amp;$J$8&amp;M18&amp;$K$8&amp;$H$8&amp;$R$8&amp;$H$8&amp;$J$8&amp;N18&amp;$K$8&amp;$H$8&amp;$F$9&amp;$H$8&amp;$J$8&amp;$G$8&amp;$H$8&amp;$G$9&amp;$H$8&amp;$J$8&amp;O18&amp;$K$8&amp;$H$8&amp;$H$9&amp;$H$8&amp;$J$8&amp;$F$8&amp;P18&amp;$K$8&amp;Q18&amp;$M$8&amp;$K$8&amp;$H$8&amp;$I$9&amp;$H$8&amp;$J$8&amp;R18&amp;$K$8&amp;$H$8&amp;$H$10&amp;$H$8&amp;$J$8&amp;S18&amp;$L$8&amp;$L$8,IF(AND(N18&lt;&gt;"",O18&lt;&gt;""),$G$8&amp;$H$8&amp;$I$8&amp;$H$8&amp;$J$8&amp;I18&amp;$K$8&amp;$H$8&amp;$N$8&amp;$H$8&amp;$J$8&amp;K18&amp;$K$8&amp;$H$8&amp;$O$8&amp;$H$8&amp;$J$8&amp;L18&amp;$K$8&amp;$H$8&amp;$Q$8&amp;$H$8&amp;$J$8&amp;M18&amp;$K$8&amp;$H$8&amp;$R$8&amp;$H$8&amp;$J$8&amp;N18&amp;$K$8&amp;$H$8&amp;$F$9&amp;$H$8&amp;$J$8&amp;$G$8&amp;$H$8&amp;$G$9&amp;$H$8&amp;$J$8&amp;O18&amp;$K$8&amp;$H$8&amp;$H$9&amp;$H$8&amp;$J$8&amp;$F$8&amp;P18&amp;$K$8&amp;Q18&amp;$M$8&amp;$K$8&amp;$H$8&amp;$I$9&amp;$H$8&amp;$J$8&amp;R18&amp;$L$8&amp;$L$8,IF(N18&lt;&gt;"",$G$8&amp;$H$8&amp;$I$8&amp;$H$8&amp;$J$8&amp;I18&amp;$K$8&amp;$H$8&amp;$N$8&amp;$H$8&amp;$J$8&amp;K18&amp;$K$8&amp;$H$8&amp;$O$8&amp;$H$8&amp;$J$8&amp;L18&amp;$K$8&amp;$H$8&amp;$Q$8&amp;$H$8&amp;$J$8&amp;M18&amp;$K$8&amp;$H$8&amp;$R$8&amp;$H$8&amp;$J$8&amp;N18&amp;$L$8,""))))))</f>
        <v/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E1:AB57"/>
  <sheetViews>
    <sheetView showGridLines="0" workbookViewId="0">
      <selection sqref="A1:XFD104857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7.125" style="39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0.625" style="39" customWidth="1"/>
    <col min="24" max="24" width="6.625" style="39" customWidth="1"/>
    <col min="25" max="16384" width="9" style="39"/>
  </cols>
  <sheetData>
    <row r="1" spans="5:28" x14ac:dyDescent="0.15">
      <c r="F1" s="39" t="s">
        <v>190</v>
      </c>
      <c r="G1" s="39" t="s">
        <v>191</v>
      </c>
      <c r="H1" s="39" t="s">
        <v>192</v>
      </c>
      <c r="I1" s="39" t="s">
        <v>193</v>
      </c>
      <c r="J1" s="39" t="s">
        <v>194</v>
      </c>
      <c r="K1" s="39" t="s">
        <v>195</v>
      </c>
      <c r="L1" s="39" t="s">
        <v>197</v>
      </c>
      <c r="M1" s="39" t="s">
        <v>196</v>
      </c>
      <c r="N1" s="39" t="s">
        <v>199</v>
      </c>
      <c r="O1" s="39" t="s">
        <v>200</v>
      </c>
      <c r="P1" s="39" t="s">
        <v>195</v>
      </c>
      <c r="Q1" s="39" t="s">
        <v>201</v>
      </c>
      <c r="R1" s="39" t="s">
        <v>202</v>
      </c>
      <c r="T1" s="39">
        <v>270</v>
      </c>
      <c r="U1" s="39">
        <v>190</v>
      </c>
    </row>
    <row r="2" spans="5:28" x14ac:dyDescent="0.15">
      <c r="F2" s="39" t="s">
        <v>369</v>
      </c>
      <c r="G2" s="39" t="s">
        <v>370</v>
      </c>
      <c r="H2" s="39" t="s">
        <v>371</v>
      </c>
      <c r="I2" s="39" t="s">
        <v>372</v>
      </c>
    </row>
    <row r="3" spans="5:28" x14ac:dyDescent="0.15">
      <c r="F3" s="39" t="s">
        <v>386</v>
      </c>
      <c r="G3" s="39" t="s">
        <v>387</v>
      </c>
      <c r="H3" s="39" t="s">
        <v>387</v>
      </c>
      <c r="I3" s="39" t="s">
        <v>386</v>
      </c>
      <c r="J3" s="39" t="s">
        <v>438</v>
      </c>
      <c r="K3" s="40" t="str">
        <f>$F$1&amp;IF(W6="","",IF(W7="",W6,W6&amp;$P$1))&amp;IF(W7="","",IF(W8="",W7,W7&amp;$P$1))&amp;IF(W8="","",IF(W9="",W8,W8&amp;$P$1))&amp;IF(W9="","",IF(W10="",W9,W9&amp;$P$1))&amp;IF(W10="","",IF(W11="",W10,W10&amp;$P$1))&amp;IF(W11="","",IF(W12="",W11,W11&amp;$P$1))&amp;IF(W12="","",IF(W13="",W12,W12&amp;$P$1))&amp;IF(W13="","",IF(W14="",W13,W13&amp;$P$1))&amp;IF(W14="","",IF(W15="",W14,W14&amp;$P$1))&amp;IF(W15="","",IF(W16="",W15,W15&amp;$P$1))&amp;IF(W16="","",IF(W17="",W16,W16&amp;$P$1))&amp;IF(W17="","",IF(W18="",W17,W17&amp;$P$1))&amp;IF(W18="","",IF(W19="",W18,W18&amp;$P$1))&amp;IF(W19="","",IF(W20="",W19,W19&amp;$P$1))&amp;IF(W20="","",IF(W21="",W20,W20&amp;$P$1))&amp;IF(W21="","",IF(W22="",W21,W21&amp;$P$1))&amp;IF(W22="","",IF(W23="",W22,W22&amp;$P$1))&amp;IF(W23="","",IF(W24="",W23,W23&amp;$P$1))&amp;IF(W24="","",IF(W25="",W24,W24&amp;$P$1))&amp;IF(W25="","",IF(W26="",W25,W25&amp;$P$1))&amp;IF(W26="","",IF(W27="",W26,W26&amp;$P$1))&amp;IF(W27="","",IF(W28="",W27,W27&amp;$P$1))&amp;IF(W28="","",IF(W29="",W28,W28&amp;$P$1))&amp;IF(W29="","",IF(W30="",W29,W29&amp;$P$1))&amp;IF(W30="","",IF(W31="",W30,W30&amp;$P$1))&amp;IF(W31="","",IF(W32="",W31,W31&amp;$P$1))&amp;IF(W32="","",IF(W33="",W32,W32&amp;$P$1))&amp;IF(W33="","",IF(W34="",W33,W33&amp;$P$1))&amp;IF(W34="","",IF(W35="",W34,W34&amp;$P$1))&amp;IF(W35="","",IF(W36="",W35,W35&amp;$P$1))&amp;IF(W36="","",IF(W37="",W36,W36&amp;$P$1))&amp;IF(W37="","",IF(W38="",W37,W37&amp;$P$1))&amp;IF(W38="","",IF(W39="",W38,W38&amp;$P$1))&amp;IF(W39="","",IF(W40="",W39,W39&amp;$P$1))&amp;IF(W40="","",IF(W41="",W40,W40&amp;$P$1))&amp;IF(W41="","",IF(W42="",W41,W41&amp;$P$1))&amp;IF(W42="","",IF(W43="",W42,W42&amp;$P$1))&amp;IF(W43="","",IF(W44="",W43,W43&amp;$P$1))&amp;IF(W44="","",IF(W45="",W44,W44&amp;$P$1))&amp;IF(W45="","",IF(W46="",W45,W45&amp;$P$1))&amp;IF(W46="","",IF(W47="",W46,W46&amp;$P$1))&amp;IF(W47="","",IF(W48="",W47,W47&amp;$P$1))&amp;IF(W48="","",IF(W49="",W48,W48&amp;$P$1))&amp;IF(W49="","",IF(W50="",W49,W49&amp;$P$1))&amp;IF(W50="","",IF(W51="",W50,W50&amp;$P$1))&amp;IF(W51="","",IF(W52="",W51,W51&amp;$P$1))&amp;IF(W52="","",IF(W53="",W52,W52&amp;$P$1))&amp;IF(W53="","",IF(W54="",W53,W53&amp;$P$1))&amp;IF(W54="","",IF(W55="",W54,W54&amp;$P$1))&amp;IF(W55="","",IF(W56="",W55,W55&amp;$P$1))&amp;IF(W56="","",IF(W57="",W56,W56&amp;$P$1))&amp;IF(W57="","",IF(W58="",W57,W57&amp;$P$1))&amp;$M$1</f>
        <v>[{"effectId":10061,"x":0,"y":-90,"layer":0,"delay":0},{"effectId":10062,"x":65,"y":-250,"layer":0,"delay":100},{"effectId":10062,"x":-65,"y":-250,"layer":0,"delay":100},{"effectId":10063,"x":130,"y":-380,"layer":0,"delay":200},{"effectId":10063,"x":0,"y":-400,"layer":0,"delay":200},{"effectId":10063,"x":-130,"y":-380,"layer":0,"delay":200}]</v>
      </c>
    </row>
    <row r="4" spans="5:28" x14ac:dyDescent="0.15">
      <c r="F4" s="39" t="s">
        <v>395</v>
      </c>
      <c r="G4" s="39" t="s">
        <v>396</v>
      </c>
      <c r="H4" s="39" t="s">
        <v>462</v>
      </c>
      <c r="I4" s="39" t="s">
        <v>463</v>
      </c>
      <c r="J4" s="39" t="s">
        <v>461</v>
      </c>
      <c r="K4" s="39" t="str">
        <f>$G$1&amp;$H$1&amp;$G$2&amp;$H$1&amp;$J$1&amp;E5&amp;$K$1&amp;$H$1&amp;$R$1&amp;$H$1&amp;$J$1&amp;F5&amp;$K$1&amp;$H$1&amp;$I$4&amp;$H$1&amp;$J$1&amp;G5&amp;$K$1&amp;$H$1&amp;$H$4&amp;$H$1&amp;$J$1&amp;H5&amp;$K$1&amp;$H$1&amp;$I$2&amp;$H$1&amp;$J$1&amp;I5&amp;$L$1</f>
        <v>{"type":1,"delay":50,"intensity":10,"time":230,"speed":33}</v>
      </c>
    </row>
    <row r="5" spans="5:28" x14ac:dyDescent="0.15">
      <c r="E5" s="46">
        <v>1</v>
      </c>
      <c r="F5" s="46">
        <v>50</v>
      </c>
      <c r="G5" s="46">
        <v>10</v>
      </c>
      <c r="H5" s="46">
        <v>230</v>
      </c>
      <c r="I5" s="46">
        <v>33</v>
      </c>
      <c r="K5" s="39" t="s">
        <v>373</v>
      </c>
      <c r="L5" s="39" t="s">
        <v>374</v>
      </c>
      <c r="M5" s="39" t="s">
        <v>375</v>
      </c>
      <c r="N5" s="39" t="s">
        <v>376</v>
      </c>
      <c r="O5" s="39" t="s">
        <v>433</v>
      </c>
      <c r="P5" s="39" t="s">
        <v>434</v>
      </c>
      <c r="R5" s="39" t="s">
        <v>435</v>
      </c>
      <c r="S5" s="39" t="s">
        <v>387</v>
      </c>
      <c r="T5" s="39" t="s">
        <v>386</v>
      </c>
      <c r="U5" s="39" t="s">
        <v>395</v>
      </c>
      <c r="V5" s="39" t="s">
        <v>396</v>
      </c>
    </row>
    <row r="6" spans="5:28" x14ac:dyDescent="0.15">
      <c r="F6" s="39" t="s">
        <v>570</v>
      </c>
      <c r="G6" s="39">
        <v>1006</v>
      </c>
      <c r="H6" s="39">
        <f>COUNTIF($F$6:F6,F6)</f>
        <v>1</v>
      </c>
      <c r="I6" s="39" t="str">
        <f t="shared" ref="I6:I11" si="0">G6&amp;H6</f>
        <v>10061</v>
      </c>
      <c r="J6" s="49" t="s">
        <v>571</v>
      </c>
      <c r="K6" s="43">
        <v>0</v>
      </c>
      <c r="L6" s="43">
        <v>-90</v>
      </c>
      <c r="M6" s="43">
        <v>0</v>
      </c>
      <c r="N6" s="43">
        <v>0</v>
      </c>
      <c r="O6" s="46"/>
      <c r="P6" s="46"/>
      <c r="Q6" s="46"/>
      <c r="R6" s="46"/>
      <c r="S6" s="46"/>
      <c r="T6" s="46"/>
      <c r="U6" s="46"/>
      <c r="V6" s="46"/>
      <c r="W6" s="39" t="str">
        <f t="shared" ref="W6:W24" si="1">IF(AND(N6&lt;&gt;"",O6&lt;&gt;"",S6&lt;&gt;"",T6&lt;&gt;"",U6&lt;&gt;"",V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K$1&amp;$H$1&amp;$G$4&amp;$H$1&amp;$J$1&amp;V6&amp;$L$1&amp;$L$1,IF(AND(N6&lt;&gt;"",O6&lt;&gt;"",S6&lt;&gt;"",T6&lt;&gt;"",U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L$1&amp;$L$1,IF(AND(N6&lt;&gt;"",O6&lt;&gt;"",S6&lt;&gt;"",T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L$1&amp;$L$1,IF(AND(N6&lt;&gt;"",O6&lt;&gt;"",S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L$1&amp;$L$1,IF(AND(N6&lt;&gt;"",O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L$1&amp;$L$1,IF(N6&lt;&gt;"",$G$1&amp;$H$1&amp;$I$1&amp;$H$1&amp;$J$1&amp;I6&amp;$K$1&amp;$H$1&amp;$N$1&amp;$H$1&amp;$J$1&amp;K6&amp;$K$1&amp;$H$1&amp;$O$1&amp;$H$1&amp;$J$1&amp;L6&amp;$K$1&amp;$H$1&amp;$Q$1&amp;$H$1&amp;$J$1&amp;M6&amp;$K$1&amp;$H$1&amp;$R$1&amp;$H$1&amp;$J$1&amp;N6&amp;$L$1,""))))))</f>
        <v>{"effectId":10061,"x":0,"y":-90,"layer":0,"delay":0}</v>
      </c>
    </row>
    <row r="7" spans="5:28" x14ac:dyDescent="0.15">
      <c r="F7" s="39" t="s">
        <v>570</v>
      </c>
      <c r="G7" s="39">
        <v>1006</v>
      </c>
      <c r="H7" s="39">
        <f>COUNTIF($F$6:F7,F7)</f>
        <v>2</v>
      </c>
      <c r="I7" s="39" t="str">
        <f t="shared" si="0"/>
        <v>10062</v>
      </c>
      <c r="J7" s="49"/>
      <c r="K7" s="44">
        <v>65</v>
      </c>
      <c r="L7" s="44">
        <v>-250</v>
      </c>
      <c r="M7" s="44">
        <v>0</v>
      </c>
      <c r="N7" s="44">
        <v>100</v>
      </c>
      <c r="O7" s="46"/>
      <c r="P7" s="46"/>
      <c r="Q7" s="46"/>
      <c r="R7" s="46"/>
      <c r="S7" s="46"/>
      <c r="T7" s="46"/>
      <c r="U7" s="46"/>
      <c r="V7" s="46"/>
      <c r="W7" s="39" t="str">
        <f t="shared" si="1"/>
        <v>{"effectId":10062,"x":65,"y":-250,"layer":0,"delay":100}</v>
      </c>
    </row>
    <row r="8" spans="5:28" x14ac:dyDescent="0.15">
      <c r="F8" s="39" t="s">
        <v>570</v>
      </c>
      <c r="G8" s="39">
        <v>1006</v>
      </c>
      <c r="H8" s="39">
        <v>2</v>
      </c>
      <c r="I8" s="39" t="str">
        <f t="shared" si="0"/>
        <v>10062</v>
      </c>
      <c r="J8" s="49"/>
      <c r="K8" s="44">
        <v>-65</v>
      </c>
      <c r="L8" s="44">
        <v>-250</v>
      </c>
      <c r="M8" s="44">
        <v>0</v>
      </c>
      <c r="N8" s="44">
        <f>N7</f>
        <v>100</v>
      </c>
      <c r="O8" s="46"/>
      <c r="P8" s="46"/>
      <c r="Q8" s="46"/>
      <c r="R8" s="46"/>
      <c r="S8" s="46"/>
      <c r="T8" s="46"/>
      <c r="U8" s="46"/>
      <c r="V8" s="46"/>
      <c r="W8" s="39" t="str">
        <f t="shared" si="1"/>
        <v>{"effectId":10062,"x":-65,"y":-250,"layer":0,"delay":100}</v>
      </c>
    </row>
    <row r="9" spans="5:28" x14ac:dyDescent="0.15">
      <c r="F9" s="39" t="s">
        <v>570</v>
      </c>
      <c r="G9" s="39">
        <v>1006</v>
      </c>
      <c r="H9" s="39">
        <v>3</v>
      </c>
      <c r="I9" s="39" t="str">
        <f t="shared" si="0"/>
        <v>10063</v>
      </c>
      <c r="J9" s="49"/>
      <c r="K9" s="43">
        <v>130</v>
      </c>
      <c r="L9" s="43">
        <v>-380</v>
      </c>
      <c r="M9" s="43">
        <f>M6</f>
        <v>0</v>
      </c>
      <c r="N9" s="43">
        <v>200</v>
      </c>
      <c r="O9" s="46"/>
      <c r="P9" s="46"/>
      <c r="Q9" s="46"/>
      <c r="R9" s="46"/>
      <c r="S9" s="46"/>
      <c r="T9" s="46"/>
      <c r="U9" s="46"/>
      <c r="V9" s="46"/>
      <c r="W9" s="39" t="str">
        <f t="shared" si="1"/>
        <v>{"effectId":10063,"x":130,"y":-380,"layer":0,"delay":200}</v>
      </c>
      <c r="X9" s="45"/>
    </row>
    <row r="10" spans="5:28" x14ac:dyDescent="0.15">
      <c r="F10" s="39" t="s">
        <v>570</v>
      </c>
      <c r="G10" s="39">
        <v>1006</v>
      </c>
      <c r="H10" s="39">
        <v>3</v>
      </c>
      <c r="I10" s="39" t="str">
        <f t="shared" si="0"/>
        <v>10063</v>
      </c>
      <c r="J10" s="49"/>
      <c r="K10" s="43">
        <v>0</v>
      </c>
      <c r="L10" s="43">
        <v>-400</v>
      </c>
      <c r="M10" s="43">
        <f t="shared" ref="M10" si="2">M7</f>
        <v>0</v>
      </c>
      <c r="N10" s="43">
        <f>N9</f>
        <v>200</v>
      </c>
      <c r="O10" s="46"/>
      <c r="P10" s="46"/>
      <c r="Q10" s="46"/>
      <c r="R10" s="46"/>
      <c r="S10" s="46"/>
      <c r="T10" s="46"/>
      <c r="U10" s="46"/>
      <c r="V10" s="46"/>
      <c r="W10" s="39" t="str">
        <f t="shared" si="1"/>
        <v>{"effectId":10063,"x":0,"y":-400,"layer":0,"delay":200}</v>
      </c>
      <c r="X10" s="45"/>
    </row>
    <row r="11" spans="5:28" x14ac:dyDescent="0.15">
      <c r="F11" s="39" t="s">
        <v>570</v>
      </c>
      <c r="G11" s="39">
        <v>1006</v>
      </c>
      <c r="H11" s="39">
        <v>3</v>
      </c>
      <c r="I11" s="39" t="str">
        <f t="shared" si="0"/>
        <v>10063</v>
      </c>
      <c r="J11" s="49"/>
      <c r="K11" s="43">
        <v>-130</v>
      </c>
      <c r="L11" s="43">
        <v>-380</v>
      </c>
      <c r="M11" s="43">
        <f t="shared" ref="M11" si="3">M8</f>
        <v>0</v>
      </c>
      <c r="N11" s="43">
        <f>N10</f>
        <v>200</v>
      </c>
      <c r="O11" s="46"/>
      <c r="P11" s="46"/>
      <c r="Q11" s="46"/>
      <c r="R11" s="46"/>
      <c r="S11" s="46"/>
      <c r="T11" s="46"/>
      <c r="U11" s="46"/>
      <c r="V11" s="46"/>
      <c r="W11" s="39" t="str">
        <f t="shared" si="1"/>
        <v>{"effectId":10063,"x":-130,"y":-380,"layer":0,"delay":200}</v>
      </c>
      <c r="X11" s="45"/>
    </row>
    <row r="12" spans="5:28" x14ac:dyDescent="0.15">
      <c r="J12" s="49"/>
      <c r="K12" s="44"/>
      <c r="L12" s="44"/>
      <c r="M12" s="44"/>
      <c r="N12" s="44"/>
      <c r="O12" s="46"/>
      <c r="P12" s="46"/>
      <c r="Q12" s="46"/>
      <c r="R12" s="46"/>
      <c r="S12" s="46"/>
      <c r="T12" s="46"/>
      <c r="U12" s="46"/>
      <c r="V12" s="46"/>
      <c r="W12" s="39" t="str">
        <f t="shared" si="1"/>
        <v/>
      </c>
      <c r="X12" s="45"/>
    </row>
    <row r="13" spans="5:28" x14ac:dyDescent="0.15">
      <c r="J13" s="49"/>
      <c r="K13" s="44"/>
      <c r="L13" s="44"/>
      <c r="M13" s="44"/>
      <c r="N13" s="44"/>
      <c r="O13" s="46"/>
      <c r="P13" s="46"/>
      <c r="Q13" s="46"/>
      <c r="R13" s="46"/>
      <c r="S13" s="46"/>
      <c r="T13" s="46"/>
      <c r="U13" s="46"/>
      <c r="V13" s="46"/>
      <c r="W13" s="39" t="str">
        <f t="shared" si="1"/>
        <v/>
      </c>
      <c r="X13" s="45"/>
      <c r="Y13" s="2"/>
      <c r="Z13" s="2"/>
      <c r="AA13" s="2"/>
      <c r="AB13" s="2"/>
    </row>
    <row r="14" spans="5:28" x14ac:dyDescent="0.15">
      <c r="J14" s="4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/>
      </c>
      <c r="X14" s="48"/>
      <c r="Y14" s="2"/>
      <c r="Z14" s="2"/>
      <c r="AA14" s="2"/>
      <c r="AB14" s="2"/>
    </row>
    <row r="15" spans="5:28" x14ac:dyDescent="0.15">
      <c r="J15" s="4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39" t="str">
        <f t="shared" si="1"/>
        <v/>
      </c>
      <c r="X15" s="48"/>
      <c r="Y15" s="2"/>
      <c r="Z15" s="2"/>
      <c r="AA15" s="2"/>
      <c r="AB15" s="2"/>
    </row>
    <row r="16" spans="5:28" x14ac:dyDescent="0.15">
      <c r="J16" s="4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39" t="str">
        <f t="shared" si="1"/>
        <v/>
      </c>
      <c r="X16" s="48"/>
      <c r="Y16" s="2"/>
      <c r="Z16" s="2"/>
      <c r="AA16" s="2"/>
      <c r="AB16" s="2"/>
    </row>
    <row r="17" spans="10:28" x14ac:dyDescent="0.15">
      <c r="J17" s="4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9" t="str">
        <f t="shared" si="1"/>
        <v/>
      </c>
      <c r="X17" s="48"/>
      <c r="Y17" s="2"/>
      <c r="Z17" s="2"/>
      <c r="AA17" s="2"/>
      <c r="AB17" s="2"/>
    </row>
    <row r="18" spans="10:28" x14ac:dyDescent="0.15">
      <c r="J18" s="49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39" t="str">
        <f t="shared" si="1"/>
        <v/>
      </c>
      <c r="X18" s="48"/>
      <c r="Y18" s="2"/>
      <c r="Z18" s="2"/>
      <c r="AA18" s="2"/>
      <c r="AB18" s="2"/>
    </row>
    <row r="19" spans="10:28" x14ac:dyDescent="0.15">
      <c r="J19" s="49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9" t="str">
        <f t="shared" si="1"/>
        <v/>
      </c>
      <c r="X19" s="48"/>
      <c r="Y19" s="2"/>
      <c r="Z19" s="2"/>
      <c r="AA19" s="2"/>
      <c r="AB19" s="2"/>
    </row>
    <row r="20" spans="10:28" x14ac:dyDescent="0.15">
      <c r="J20" s="49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9" t="str">
        <f t="shared" si="1"/>
        <v/>
      </c>
      <c r="X20" s="48"/>
      <c r="Y20" s="2"/>
      <c r="Z20" s="2"/>
      <c r="AA20" s="2"/>
      <c r="AB20" s="2"/>
    </row>
    <row r="21" spans="10:28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9" t="str">
        <f t="shared" si="1"/>
        <v/>
      </c>
      <c r="X21" s="48"/>
      <c r="Y21" s="2"/>
      <c r="Z21" s="2"/>
      <c r="AA21" s="2"/>
      <c r="AB21" s="2"/>
    </row>
    <row r="22" spans="10:28" x14ac:dyDescent="0.15">
      <c r="J22" s="49"/>
      <c r="K22" s="43"/>
      <c r="L22" s="43"/>
      <c r="M22" s="43"/>
      <c r="N22" s="43"/>
      <c r="O22" s="46"/>
      <c r="P22" s="46"/>
      <c r="Q22" s="46"/>
      <c r="R22" s="46"/>
      <c r="S22" s="46"/>
      <c r="T22" s="46"/>
      <c r="U22" s="46"/>
      <c r="V22" s="46"/>
      <c r="W22" s="39" t="str">
        <f t="shared" si="1"/>
        <v/>
      </c>
    </row>
    <row r="23" spans="10:28" x14ac:dyDescent="0.15">
      <c r="J23" s="49"/>
      <c r="K23" s="44"/>
      <c r="L23" s="44"/>
      <c r="M23" s="44"/>
      <c r="N23" s="44"/>
      <c r="O23" s="44"/>
      <c r="P23" s="50"/>
      <c r="Q23" s="50"/>
      <c r="R23" s="50"/>
      <c r="S23" s="50"/>
      <c r="T23" s="50"/>
      <c r="U23" s="50"/>
      <c r="V23" s="50"/>
      <c r="W23" s="39" t="str">
        <f t="shared" si="1"/>
        <v/>
      </c>
    </row>
    <row r="24" spans="10:28" x14ac:dyDescent="0.15">
      <c r="J24" s="49"/>
      <c r="K24" s="44"/>
      <c r="L24" s="44"/>
      <c r="M24" s="44"/>
      <c r="N24" s="44"/>
      <c r="O24" s="44"/>
      <c r="P24" s="50"/>
      <c r="Q24" s="50"/>
      <c r="R24" s="50"/>
      <c r="S24" s="50"/>
      <c r="T24" s="50"/>
      <c r="U24" s="50"/>
      <c r="V24" s="50"/>
      <c r="W24" s="39" t="str">
        <f t="shared" si="1"/>
        <v/>
      </c>
    </row>
    <row r="25" spans="10:28" x14ac:dyDescent="0.15">
      <c r="J25" s="49"/>
      <c r="K25" s="44"/>
      <c r="L25" s="44"/>
      <c r="M25" s="44"/>
      <c r="N25" s="44"/>
      <c r="O25" s="44"/>
      <c r="P25" s="50"/>
      <c r="Q25" s="50"/>
      <c r="R25" s="50"/>
      <c r="S25" s="50"/>
      <c r="T25" s="50"/>
      <c r="U25" s="50"/>
      <c r="V25" s="50"/>
    </row>
    <row r="26" spans="10:28" x14ac:dyDescent="0.15">
      <c r="J26" s="49"/>
      <c r="K26" s="44"/>
      <c r="L26" s="44"/>
      <c r="M26" s="44"/>
      <c r="N26" s="44"/>
      <c r="O26" s="44"/>
      <c r="P26" s="50"/>
      <c r="Q26" s="50"/>
      <c r="R26" s="50"/>
      <c r="S26" s="50"/>
      <c r="T26" s="50"/>
      <c r="U26" s="50"/>
      <c r="V26" s="50"/>
    </row>
    <row r="27" spans="10:28" x14ac:dyDescent="0.15">
      <c r="J27" s="49"/>
      <c r="K27" s="44"/>
      <c r="L27" s="44"/>
      <c r="M27" s="44"/>
      <c r="N27" s="44"/>
      <c r="O27" s="44"/>
      <c r="P27" s="50"/>
      <c r="Q27" s="50"/>
      <c r="R27" s="50"/>
      <c r="S27" s="50"/>
      <c r="T27" s="50"/>
      <c r="U27" s="50"/>
      <c r="V27" s="50"/>
    </row>
    <row r="28" spans="10:28" x14ac:dyDescent="0.15">
      <c r="J28" s="49"/>
      <c r="K28" s="44"/>
      <c r="L28" s="44"/>
      <c r="M28" s="44"/>
      <c r="N28" s="44"/>
      <c r="O28" s="44"/>
      <c r="P28" s="50"/>
      <c r="Q28" s="50"/>
      <c r="R28" s="50"/>
      <c r="S28" s="50"/>
      <c r="T28" s="50"/>
      <c r="U28" s="50"/>
      <c r="V28" s="50"/>
    </row>
    <row r="29" spans="10:28" x14ac:dyDescent="0.15">
      <c r="J29" s="49"/>
      <c r="K29" s="44"/>
      <c r="L29" s="44"/>
      <c r="M29" s="44"/>
      <c r="N29" s="44"/>
      <c r="O29" s="44"/>
      <c r="P29" s="50"/>
      <c r="Q29" s="50"/>
      <c r="R29" s="50"/>
      <c r="S29" s="50"/>
      <c r="T29" s="50"/>
      <c r="U29" s="50"/>
      <c r="V29" s="50"/>
    </row>
    <row r="30" spans="10:28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</row>
    <row r="31" spans="10:28" x14ac:dyDescent="0.15">
      <c r="J31" s="49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0:28" x14ac:dyDescent="0.15">
      <c r="J32" s="49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0:23" x14ac:dyDescent="0.15">
      <c r="J33" s="49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10:23" x14ac:dyDescent="0.15">
      <c r="J34" s="49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10:23" x14ac:dyDescent="0.15">
      <c r="J35" s="49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10:23" x14ac:dyDescent="0.15">
      <c r="J36" s="49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spans="10:23" x14ac:dyDescent="0.15">
      <c r="J37" s="49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10:23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3" x14ac:dyDescent="0.15">
      <c r="J39" s="49"/>
      <c r="W39" s="39" t="str">
        <f t="shared" ref="W39:W57" si="4">IF(AND(N39&lt;&gt;"",O39&lt;&gt;"",S39&lt;&gt;"",T39&lt;&gt;"",U39&lt;&gt;"",V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K$1&amp;$H$1&amp;$G$4&amp;$H$1&amp;$J$1&amp;V39&amp;$L$1&amp;$L$1,IF(AND(N39&lt;&gt;"",O39&lt;&gt;"",S39&lt;&gt;"",T39&lt;&gt;"",U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L$1&amp;$L$1,IF(AND(N39&lt;&gt;"",O39&lt;&gt;"",S39&lt;&gt;"",T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L$1&amp;$L$1,IF(AND(N39&lt;&gt;"",O39&lt;&gt;"",S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L$1&amp;$L$1,IF(AND(N39&lt;&gt;"",O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L$1&amp;$L$1,IF(N39&lt;&gt;"",$G$1&amp;$H$1&amp;$I$1&amp;$H$1&amp;$J$1&amp;I39&amp;$K$1&amp;$H$1&amp;$N$1&amp;$H$1&amp;$J$1&amp;K39&amp;$K$1&amp;$H$1&amp;$O$1&amp;$H$1&amp;$J$1&amp;L39&amp;$K$1&amp;$H$1&amp;$Q$1&amp;$H$1&amp;$J$1&amp;M39&amp;$K$1&amp;$H$1&amp;$R$1&amp;$H$1&amp;$J$1&amp;N39&amp;$L$1,""))))))</f>
        <v/>
      </c>
    </row>
    <row r="40" spans="10:23" x14ac:dyDescent="0.15">
      <c r="J40" s="49"/>
      <c r="W40" s="39" t="str">
        <f t="shared" si="4"/>
        <v/>
      </c>
    </row>
    <row r="41" spans="10:23" x14ac:dyDescent="0.15">
      <c r="J41" s="49"/>
      <c r="W41" s="39" t="str">
        <f t="shared" si="4"/>
        <v/>
      </c>
    </row>
    <row r="42" spans="10:23" x14ac:dyDescent="0.15">
      <c r="J42" s="49"/>
      <c r="W42" s="39" t="str">
        <f t="shared" si="4"/>
        <v/>
      </c>
    </row>
    <row r="43" spans="10:23" x14ac:dyDescent="0.15">
      <c r="J43" s="49"/>
      <c r="W43" s="39" t="str">
        <f t="shared" si="4"/>
        <v/>
      </c>
    </row>
    <row r="44" spans="10:23" x14ac:dyDescent="0.15">
      <c r="J44" s="49"/>
      <c r="W44" s="39" t="str">
        <f t="shared" si="4"/>
        <v/>
      </c>
    </row>
    <row r="45" spans="10:23" x14ac:dyDescent="0.15">
      <c r="J45" s="49"/>
      <c r="W45" s="39" t="str">
        <f t="shared" si="4"/>
        <v/>
      </c>
    </row>
    <row r="46" spans="10:23" x14ac:dyDescent="0.15">
      <c r="J46" s="49"/>
      <c r="W46" s="39" t="str">
        <f t="shared" si="4"/>
        <v/>
      </c>
    </row>
    <row r="47" spans="10:23" x14ac:dyDescent="0.15">
      <c r="J47" s="49"/>
      <c r="W47" s="39" t="str">
        <f t="shared" si="4"/>
        <v/>
      </c>
    </row>
    <row r="48" spans="10:23" x14ac:dyDescent="0.15">
      <c r="J48" s="49"/>
      <c r="W48" s="39" t="str">
        <f t="shared" si="4"/>
        <v/>
      </c>
    </row>
    <row r="49" spans="10:23" x14ac:dyDescent="0.15">
      <c r="J49" s="49"/>
      <c r="W49" s="39" t="str">
        <f t="shared" si="4"/>
        <v/>
      </c>
    </row>
    <row r="50" spans="10:23" x14ac:dyDescent="0.15">
      <c r="J50" s="49"/>
      <c r="W50" s="39" t="str">
        <f t="shared" si="4"/>
        <v/>
      </c>
    </row>
    <row r="51" spans="10:23" x14ac:dyDescent="0.15">
      <c r="J51" s="49"/>
      <c r="W51" s="39" t="str">
        <f t="shared" si="4"/>
        <v/>
      </c>
    </row>
    <row r="52" spans="10:23" x14ac:dyDescent="0.15">
      <c r="J52" s="49"/>
      <c r="W52" s="39" t="str">
        <f t="shared" si="4"/>
        <v/>
      </c>
    </row>
    <row r="53" spans="10:23" x14ac:dyDescent="0.15">
      <c r="J53" s="49"/>
      <c r="W53" s="39" t="str">
        <f t="shared" si="4"/>
        <v/>
      </c>
    </row>
    <row r="54" spans="10:23" x14ac:dyDescent="0.15">
      <c r="J54" s="49"/>
      <c r="W54" s="39" t="str">
        <f t="shared" si="4"/>
        <v/>
      </c>
    </row>
    <row r="55" spans="10:23" x14ac:dyDescent="0.15">
      <c r="W55" s="39" t="str">
        <f t="shared" si="4"/>
        <v/>
      </c>
    </row>
    <row r="56" spans="10:23" x14ac:dyDescent="0.15">
      <c r="W56" s="39" t="str">
        <f t="shared" si="4"/>
        <v/>
      </c>
    </row>
    <row r="57" spans="10:23" x14ac:dyDescent="0.15">
      <c r="W57" s="39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E1:AB57"/>
  <sheetViews>
    <sheetView showGridLines="0" workbookViewId="0">
      <selection sqref="A1:XFD104857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7.125" style="39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0.625" style="39" customWidth="1"/>
    <col min="24" max="24" width="6.625" style="39" customWidth="1"/>
    <col min="25" max="16384" width="9" style="39"/>
  </cols>
  <sheetData>
    <row r="1" spans="5:28" x14ac:dyDescent="0.15">
      <c r="F1" s="39" t="s">
        <v>190</v>
      </c>
      <c r="G1" s="39" t="s">
        <v>191</v>
      </c>
      <c r="H1" s="39" t="s">
        <v>192</v>
      </c>
      <c r="I1" s="39" t="s">
        <v>193</v>
      </c>
      <c r="J1" s="39" t="s">
        <v>194</v>
      </c>
      <c r="K1" s="39" t="s">
        <v>195</v>
      </c>
      <c r="L1" s="39" t="s">
        <v>197</v>
      </c>
      <c r="M1" s="39" t="s">
        <v>196</v>
      </c>
      <c r="N1" s="39" t="s">
        <v>199</v>
      </c>
      <c r="O1" s="39" t="s">
        <v>200</v>
      </c>
      <c r="P1" s="39" t="s">
        <v>195</v>
      </c>
      <c r="Q1" s="39" t="s">
        <v>201</v>
      </c>
      <c r="R1" s="39" t="s">
        <v>202</v>
      </c>
      <c r="T1" s="39">
        <v>270</v>
      </c>
      <c r="U1" s="39">
        <v>190</v>
      </c>
    </row>
    <row r="2" spans="5:28" x14ac:dyDescent="0.15">
      <c r="F2" s="39" t="s">
        <v>369</v>
      </c>
      <c r="G2" s="39" t="s">
        <v>370</v>
      </c>
      <c r="H2" s="39" t="s">
        <v>371</v>
      </c>
      <c r="I2" s="39" t="s">
        <v>372</v>
      </c>
    </row>
    <row r="3" spans="5:28" x14ac:dyDescent="0.15">
      <c r="F3" s="39" t="s">
        <v>386</v>
      </c>
      <c r="G3" s="39" t="s">
        <v>387</v>
      </c>
      <c r="H3" s="39" t="s">
        <v>387</v>
      </c>
      <c r="I3" s="39" t="s">
        <v>386</v>
      </c>
      <c r="J3" s="39" t="s">
        <v>438</v>
      </c>
      <c r="K3" s="40" t="str">
        <f>$F$1&amp;IF(W6="","",IF(W7="",W6,W6&amp;$P$1))&amp;IF(W7="","",IF(W8="",W7,W7&amp;$P$1))&amp;IF(W8="","",IF(W9="",W8,W8&amp;$P$1))&amp;IF(W9="","",IF(W10="",W9,W9&amp;$P$1))&amp;IF(W10="","",IF(W11="",W10,W10&amp;$P$1))&amp;IF(W11="","",IF(W12="",W11,W11&amp;$P$1))&amp;IF(W12="","",IF(W13="",W12,W12&amp;$P$1))&amp;IF(W13="","",IF(W14="",W13,W13&amp;$P$1))&amp;IF(W14="","",IF(W15="",W14,W14&amp;$P$1))&amp;IF(W15="","",IF(W16="",W15,W15&amp;$P$1))&amp;IF(W16="","",IF(W17="",W16,W16&amp;$P$1))&amp;IF(W17="","",IF(W18="",W17,W17&amp;$P$1))&amp;IF(W18="","",IF(W19="",W18,W18&amp;$P$1))&amp;IF(W19="","",IF(W20="",W19,W19&amp;$P$1))&amp;IF(W20="","",IF(W21="",W20,W20&amp;$P$1))&amp;IF(W21="","",IF(W22="",W21,W21&amp;$P$1))&amp;IF(W22="","",IF(W23="",W22,W22&amp;$P$1))&amp;IF(W23="","",IF(W24="",W23,W23&amp;$P$1))&amp;IF(W24="","",IF(W25="",W24,W24&amp;$P$1))&amp;IF(W25="","",IF(W26="",W25,W25&amp;$P$1))&amp;IF(W26="","",IF(W27="",W26,W26&amp;$P$1))&amp;IF(W27="","",IF(W28="",W27,W27&amp;$P$1))&amp;IF(W28="","",IF(W29="",W28,W28&amp;$P$1))&amp;IF(W29="","",IF(W30="",W29,W29&amp;$P$1))&amp;IF(W30="","",IF(W31="",W30,W30&amp;$P$1))&amp;IF(W31="","",IF(W32="",W31,W31&amp;$P$1))&amp;IF(W32="","",IF(W33="",W32,W32&amp;$P$1))&amp;IF(W33="","",IF(W34="",W33,W33&amp;$P$1))&amp;IF(W34="","",IF(W35="",W34,W34&amp;$P$1))&amp;IF(W35="","",IF(W36="",W35,W35&amp;$P$1))&amp;IF(W36="","",IF(W37="",W36,W36&amp;$P$1))&amp;IF(W37="","",IF(W38="",W37,W37&amp;$P$1))&amp;IF(W38="","",IF(W39="",W38,W38&amp;$P$1))&amp;IF(W39="","",IF(W40="",W39,W39&amp;$P$1))&amp;IF(W40="","",IF(W41="",W40,W40&amp;$P$1))&amp;IF(W41="","",IF(W42="",W41,W41&amp;$P$1))&amp;IF(W42="","",IF(W43="",W42,W42&amp;$P$1))&amp;IF(W43="","",IF(W44="",W43,W43&amp;$P$1))&amp;IF(W44="","",IF(W45="",W44,W44&amp;$P$1))&amp;IF(W45="","",IF(W46="",W45,W45&amp;$P$1))&amp;IF(W46="","",IF(W47="",W46,W46&amp;$P$1))&amp;IF(W47="","",IF(W48="",W47,W47&amp;$P$1))&amp;IF(W48="","",IF(W49="",W48,W48&amp;$P$1))&amp;IF(W49="","",IF(W50="",W49,W49&amp;$P$1))&amp;IF(W50="","",IF(W51="",W50,W50&amp;$P$1))&amp;IF(W51="","",IF(W52="",W51,W51&amp;$P$1))&amp;IF(W52="","",IF(W53="",W52,W52&amp;$P$1))&amp;IF(W53="","",IF(W54="",W53,W53&amp;$P$1))&amp;IF(W54="","",IF(W55="",W54,W54&amp;$P$1))&amp;IF(W55="","",IF(W56="",W55,W55&amp;$P$1))&amp;IF(W56="","",IF(W57="",W56,W56&amp;$P$1))&amp;IF(W57="","",IF(W58="",W57,W57&amp;$P$1))&amp;$M$1</f>
        <v>[{"effectId":20061,"x":0,"y":0,"layer":0,"delay":0},{"effectId":20062,"x":80,"y":-30,"layer":0,"delay":50},{"effectId":20063,"x":-80,"y":30,"layer":0,"delay":100},{"effectId":20064,"x":50,"y":20,"layer":0,"delay":150},{"effectId":20065,"x":-20,"y":0,"layer":0,"delay":200}]</v>
      </c>
    </row>
    <row r="4" spans="5:28" x14ac:dyDescent="0.15">
      <c r="F4" s="39" t="s">
        <v>395</v>
      </c>
      <c r="G4" s="39" t="s">
        <v>396</v>
      </c>
      <c r="H4" s="39" t="s">
        <v>462</v>
      </c>
      <c r="I4" s="39" t="s">
        <v>463</v>
      </c>
      <c r="J4" s="39" t="s">
        <v>461</v>
      </c>
      <c r="K4" s="39" t="str">
        <f>$G$1&amp;$H$1&amp;$G$2&amp;$H$1&amp;$J$1&amp;E5&amp;$K$1&amp;$H$1&amp;$R$1&amp;$H$1&amp;$J$1&amp;F5&amp;$K$1&amp;$H$1&amp;$I$4&amp;$H$1&amp;$J$1&amp;G5&amp;$K$1&amp;$H$1&amp;$H$4&amp;$H$1&amp;$J$1&amp;H5&amp;$K$1&amp;$H$1&amp;$I$2&amp;$H$1&amp;$J$1&amp;I5&amp;$L$1</f>
        <v>{"type":1,"delay":50,"intensity":10,"time":200,"speed":33}</v>
      </c>
    </row>
    <row r="5" spans="5:28" x14ac:dyDescent="0.15">
      <c r="E5" s="46">
        <v>1</v>
      </c>
      <c r="F5" s="46">
        <v>50</v>
      </c>
      <c r="G5" s="46">
        <v>10</v>
      </c>
      <c r="H5" s="46">
        <v>200</v>
      </c>
      <c r="I5" s="46">
        <v>33</v>
      </c>
      <c r="K5" s="39" t="s">
        <v>373</v>
      </c>
      <c r="L5" s="39" t="s">
        <v>374</v>
      </c>
      <c r="M5" s="39" t="s">
        <v>375</v>
      </c>
      <c r="N5" s="39" t="s">
        <v>376</v>
      </c>
      <c r="O5" s="39" t="s">
        <v>433</v>
      </c>
      <c r="P5" s="39" t="s">
        <v>434</v>
      </c>
      <c r="R5" s="39" t="s">
        <v>435</v>
      </c>
      <c r="S5" s="39" t="s">
        <v>387</v>
      </c>
      <c r="T5" s="39" t="s">
        <v>386</v>
      </c>
      <c r="U5" s="39" t="s">
        <v>395</v>
      </c>
      <c r="V5" s="39" t="s">
        <v>396</v>
      </c>
    </row>
    <row r="6" spans="5:28" x14ac:dyDescent="0.15">
      <c r="F6" s="39" t="s">
        <v>573</v>
      </c>
      <c r="G6" s="39">
        <v>2006</v>
      </c>
      <c r="H6" s="39">
        <f>COUNTIF($F$6:F6,F6)</f>
        <v>1</v>
      </c>
      <c r="I6" s="39" t="str">
        <f t="shared" ref="I6:I10" si="0">G6&amp;H6</f>
        <v>20061</v>
      </c>
      <c r="J6" s="49" t="s">
        <v>574</v>
      </c>
      <c r="K6" s="47">
        <v>0</v>
      </c>
      <c r="L6" s="47">
        <v>0</v>
      </c>
      <c r="M6" s="43">
        <v>0</v>
      </c>
      <c r="N6" s="43">
        <v>0</v>
      </c>
      <c r="O6" s="46"/>
      <c r="P6" s="46"/>
      <c r="Q6" s="46"/>
      <c r="R6" s="46"/>
      <c r="S6" s="46"/>
      <c r="T6" s="46"/>
      <c r="U6" s="46"/>
      <c r="V6" s="46"/>
      <c r="W6" s="39" t="str">
        <f t="shared" ref="W6:W24" si="1">IF(AND(N6&lt;&gt;"",O6&lt;&gt;"",S6&lt;&gt;"",T6&lt;&gt;"",U6&lt;&gt;"",V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K$1&amp;$H$1&amp;$G$4&amp;$H$1&amp;$J$1&amp;V6&amp;$L$1&amp;$L$1,IF(AND(N6&lt;&gt;"",O6&lt;&gt;"",S6&lt;&gt;"",T6&lt;&gt;"",U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L$1&amp;$L$1,IF(AND(N6&lt;&gt;"",O6&lt;&gt;"",S6&lt;&gt;"",T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L$1&amp;$L$1,IF(AND(N6&lt;&gt;"",O6&lt;&gt;"",S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L$1&amp;$L$1,IF(AND(N6&lt;&gt;"",O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L$1&amp;$L$1,IF(N6&lt;&gt;"",$G$1&amp;$H$1&amp;$I$1&amp;$H$1&amp;$J$1&amp;I6&amp;$K$1&amp;$H$1&amp;$N$1&amp;$H$1&amp;$J$1&amp;K6&amp;$K$1&amp;$H$1&amp;$O$1&amp;$H$1&amp;$J$1&amp;L6&amp;$K$1&amp;$H$1&amp;$Q$1&amp;$H$1&amp;$J$1&amp;M6&amp;$K$1&amp;$H$1&amp;$R$1&amp;$H$1&amp;$J$1&amp;N6&amp;$L$1,""))))))</f>
        <v>{"effectId":20061,"x":0,"y":0,"layer":0,"delay":0}</v>
      </c>
    </row>
    <row r="7" spans="5:28" x14ac:dyDescent="0.15">
      <c r="F7" s="39" t="s">
        <v>573</v>
      </c>
      <c r="G7" s="39">
        <v>2006</v>
      </c>
      <c r="H7" s="39">
        <f>COUNTIF($F$6:F7,F7)</f>
        <v>2</v>
      </c>
      <c r="I7" s="39" t="str">
        <f t="shared" si="0"/>
        <v>20062</v>
      </c>
      <c r="J7" s="49" t="s">
        <v>511</v>
      </c>
      <c r="K7" s="47">
        <v>80</v>
      </c>
      <c r="L7" s="47">
        <v>-30</v>
      </c>
      <c r="M7" s="44">
        <v>0</v>
      </c>
      <c r="N7" s="44">
        <v>50</v>
      </c>
      <c r="O7" s="46"/>
      <c r="P7" s="46"/>
      <c r="Q7" s="46"/>
      <c r="R7" s="46"/>
      <c r="S7" s="46"/>
      <c r="T7" s="46"/>
      <c r="U7" s="46"/>
      <c r="V7" s="46"/>
      <c r="W7" s="39" t="str">
        <f t="shared" si="1"/>
        <v>{"effectId":20062,"x":80,"y":-30,"layer":0,"delay":50}</v>
      </c>
    </row>
    <row r="8" spans="5:28" x14ac:dyDescent="0.15">
      <c r="F8" s="39" t="s">
        <v>573</v>
      </c>
      <c r="G8" s="39">
        <v>2006</v>
      </c>
      <c r="H8" s="39">
        <v>3</v>
      </c>
      <c r="I8" s="39" t="str">
        <f t="shared" si="0"/>
        <v>20063</v>
      </c>
      <c r="J8" s="49" t="s">
        <v>512</v>
      </c>
      <c r="K8" s="47">
        <v>-80</v>
      </c>
      <c r="L8" s="47">
        <v>30</v>
      </c>
      <c r="M8" s="44">
        <v>0</v>
      </c>
      <c r="N8" s="44">
        <v>100</v>
      </c>
      <c r="O8" s="46"/>
      <c r="P8" s="46"/>
      <c r="Q8" s="46"/>
      <c r="R8" s="46"/>
      <c r="S8" s="46"/>
      <c r="T8" s="46"/>
      <c r="U8" s="46"/>
      <c r="V8" s="46"/>
      <c r="W8" s="39" t="str">
        <f t="shared" si="1"/>
        <v>{"effectId":20063,"x":-80,"y":30,"layer":0,"delay":100}</v>
      </c>
    </row>
    <row r="9" spans="5:28" x14ac:dyDescent="0.15">
      <c r="F9" s="39" t="s">
        <v>573</v>
      </c>
      <c r="G9" s="39">
        <v>2006</v>
      </c>
      <c r="H9" s="39">
        <v>4</v>
      </c>
      <c r="I9" s="39" t="str">
        <f t="shared" si="0"/>
        <v>20064</v>
      </c>
      <c r="J9" s="49" t="s">
        <v>513</v>
      </c>
      <c r="K9" s="47">
        <v>50</v>
      </c>
      <c r="L9" s="47">
        <v>20</v>
      </c>
      <c r="M9" s="43">
        <f>M6</f>
        <v>0</v>
      </c>
      <c r="N9" s="43">
        <v>150</v>
      </c>
      <c r="O9" s="46"/>
      <c r="P9" s="46"/>
      <c r="Q9" s="46"/>
      <c r="R9" s="46"/>
      <c r="S9" s="46"/>
      <c r="T9" s="46"/>
      <c r="U9" s="46"/>
      <c r="V9" s="46"/>
      <c r="W9" s="39" t="str">
        <f t="shared" si="1"/>
        <v>{"effectId":20064,"x":50,"y":20,"layer":0,"delay":150}</v>
      </c>
      <c r="X9" s="45"/>
    </row>
    <row r="10" spans="5:28" x14ac:dyDescent="0.15">
      <c r="F10" s="39" t="s">
        <v>573</v>
      </c>
      <c r="G10" s="39">
        <v>2006</v>
      </c>
      <c r="H10" s="39">
        <v>5</v>
      </c>
      <c r="I10" s="39" t="str">
        <f t="shared" si="0"/>
        <v>20065</v>
      </c>
      <c r="J10" s="49" t="s">
        <v>575</v>
      </c>
      <c r="K10" s="43">
        <v>-20</v>
      </c>
      <c r="L10" s="43">
        <v>0</v>
      </c>
      <c r="M10" s="43">
        <f t="shared" ref="M10" si="2">M7</f>
        <v>0</v>
      </c>
      <c r="N10" s="43">
        <v>200</v>
      </c>
      <c r="O10" s="46"/>
      <c r="P10" s="46"/>
      <c r="Q10" s="46"/>
      <c r="R10" s="46"/>
      <c r="S10" s="46"/>
      <c r="T10" s="46"/>
      <c r="U10" s="46"/>
      <c r="V10" s="46"/>
      <c r="W10" s="39" t="str">
        <f t="shared" si="1"/>
        <v>{"effectId":20065,"x":-20,"y":0,"layer":0,"delay":200}</v>
      </c>
      <c r="X10" s="45"/>
    </row>
    <row r="11" spans="5:28" x14ac:dyDescent="0.15">
      <c r="J11" s="49"/>
      <c r="K11" s="43"/>
      <c r="L11" s="43"/>
      <c r="M11" s="43"/>
      <c r="N11" s="43"/>
      <c r="O11" s="46"/>
      <c r="P11" s="46"/>
      <c r="Q11" s="46"/>
      <c r="R11" s="46"/>
      <c r="S11" s="46"/>
      <c r="T11" s="46"/>
      <c r="U11" s="46"/>
      <c r="V11" s="46"/>
      <c r="W11" s="39" t="str">
        <f t="shared" si="1"/>
        <v/>
      </c>
      <c r="X11" s="45"/>
    </row>
    <row r="12" spans="5:28" x14ac:dyDescent="0.15">
      <c r="J12" s="49"/>
      <c r="K12" s="44"/>
      <c r="L12" s="44"/>
      <c r="M12" s="44"/>
      <c r="N12" s="44"/>
      <c r="O12" s="46"/>
      <c r="P12" s="46"/>
      <c r="Q12" s="46"/>
      <c r="R12" s="46"/>
      <c r="S12" s="46"/>
      <c r="T12" s="46"/>
      <c r="U12" s="46"/>
      <c r="V12" s="46"/>
      <c r="W12" s="39" t="str">
        <f t="shared" si="1"/>
        <v/>
      </c>
      <c r="X12" s="45"/>
    </row>
    <row r="13" spans="5:28" x14ac:dyDescent="0.15">
      <c r="J13" s="49"/>
      <c r="K13" s="44"/>
      <c r="L13" s="44"/>
      <c r="M13" s="44"/>
      <c r="N13" s="44"/>
      <c r="O13" s="46"/>
      <c r="P13" s="46"/>
      <c r="Q13" s="46"/>
      <c r="R13" s="46"/>
      <c r="S13" s="46"/>
      <c r="T13" s="46"/>
      <c r="U13" s="46"/>
      <c r="V13" s="46"/>
      <c r="W13" s="39" t="str">
        <f t="shared" si="1"/>
        <v/>
      </c>
      <c r="X13" s="45"/>
      <c r="Y13" s="2"/>
      <c r="Z13" s="2"/>
      <c r="AA13" s="2"/>
      <c r="AB13" s="2"/>
    </row>
    <row r="14" spans="5:28" x14ac:dyDescent="0.15">
      <c r="J14" s="4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/>
      </c>
      <c r="X14" s="48"/>
      <c r="Y14" s="2"/>
      <c r="Z14" s="2"/>
      <c r="AA14" s="2"/>
      <c r="AB14" s="2"/>
    </row>
    <row r="15" spans="5:28" x14ac:dyDescent="0.15">
      <c r="J15" s="4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39" t="str">
        <f t="shared" si="1"/>
        <v/>
      </c>
      <c r="X15" s="48"/>
      <c r="Y15" s="2"/>
      <c r="Z15" s="2"/>
      <c r="AA15" s="2"/>
      <c r="AB15" s="2"/>
    </row>
    <row r="16" spans="5:28" x14ac:dyDescent="0.15">
      <c r="J16" s="4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39" t="str">
        <f t="shared" si="1"/>
        <v/>
      </c>
      <c r="X16" s="48"/>
      <c r="Y16" s="2"/>
      <c r="Z16" s="2"/>
      <c r="AA16" s="2"/>
      <c r="AB16" s="2"/>
    </row>
    <row r="17" spans="10:28" x14ac:dyDescent="0.15">
      <c r="J17" s="4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9" t="str">
        <f t="shared" si="1"/>
        <v/>
      </c>
      <c r="X17" s="48"/>
      <c r="Y17" s="2"/>
      <c r="Z17" s="2"/>
      <c r="AA17" s="2"/>
      <c r="AB17" s="2"/>
    </row>
    <row r="18" spans="10:28" x14ac:dyDescent="0.15">
      <c r="J18" s="49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39" t="str">
        <f t="shared" si="1"/>
        <v/>
      </c>
      <c r="X18" s="48"/>
      <c r="Y18" s="2"/>
      <c r="Z18" s="2"/>
      <c r="AA18" s="2"/>
      <c r="AB18" s="2"/>
    </row>
    <row r="19" spans="10:28" x14ac:dyDescent="0.15">
      <c r="J19" s="49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9" t="str">
        <f t="shared" si="1"/>
        <v/>
      </c>
      <c r="X19" s="48"/>
      <c r="Y19" s="2"/>
      <c r="Z19" s="2"/>
      <c r="AA19" s="2"/>
      <c r="AB19" s="2"/>
    </row>
    <row r="20" spans="10:28" x14ac:dyDescent="0.15">
      <c r="J20" s="49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9" t="str">
        <f t="shared" si="1"/>
        <v/>
      </c>
      <c r="X20" s="48"/>
      <c r="Y20" s="2"/>
      <c r="Z20" s="2"/>
      <c r="AA20" s="2"/>
      <c r="AB20" s="2"/>
    </row>
    <row r="21" spans="10:28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9" t="str">
        <f t="shared" si="1"/>
        <v/>
      </c>
      <c r="X21" s="48"/>
      <c r="Y21" s="2"/>
      <c r="Z21" s="2"/>
      <c r="AA21" s="2"/>
      <c r="AB21" s="2"/>
    </row>
    <row r="22" spans="10:28" x14ac:dyDescent="0.15">
      <c r="J22" s="49"/>
      <c r="K22" s="43"/>
      <c r="L22" s="43"/>
      <c r="M22" s="43"/>
      <c r="N22" s="43"/>
      <c r="O22" s="46"/>
      <c r="P22" s="46"/>
      <c r="Q22" s="46"/>
      <c r="R22" s="46"/>
      <c r="S22" s="46"/>
      <c r="T22" s="46"/>
      <c r="U22" s="46"/>
      <c r="V22" s="46"/>
      <c r="W22" s="39" t="str">
        <f t="shared" si="1"/>
        <v/>
      </c>
    </row>
    <row r="23" spans="10:28" x14ac:dyDescent="0.15">
      <c r="J23" s="49"/>
      <c r="K23" s="44"/>
      <c r="L23" s="44"/>
      <c r="M23" s="44"/>
      <c r="N23" s="44"/>
      <c r="O23" s="44"/>
      <c r="P23" s="50"/>
      <c r="Q23" s="50"/>
      <c r="R23" s="50"/>
      <c r="S23" s="50"/>
      <c r="T23" s="50"/>
      <c r="U23" s="50"/>
      <c r="V23" s="50"/>
      <c r="W23" s="39" t="str">
        <f t="shared" si="1"/>
        <v/>
      </c>
    </row>
    <row r="24" spans="10:28" x14ac:dyDescent="0.15">
      <c r="J24" s="49"/>
      <c r="K24" s="44"/>
      <c r="L24" s="44"/>
      <c r="M24" s="44"/>
      <c r="N24" s="44"/>
      <c r="O24" s="44"/>
      <c r="P24" s="50"/>
      <c r="Q24" s="50"/>
      <c r="R24" s="50"/>
      <c r="S24" s="50"/>
      <c r="T24" s="50"/>
      <c r="U24" s="50"/>
      <c r="V24" s="50"/>
      <c r="W24" s="39" t="str">
        <f t="shared" si="1"/>
        <v/>
      </c>
    </row>
    <row r="25" spans="10:28" x14ac:dyDescent="0.15">
      <c r="J25" s="49"/>
      <c r="K25" s="44"/>
      <c r="L25" s="44"/>
      <c r="M25" s="44"/>
      <c r="N25" s="44"/>
      <c r="O25" s="44"/>
      <c r="P25" s="50"/>
      <c r="Q25" s="50"/>
      <c r="R25" s="50"/>
      <c r="S25" s="50"/>
      <c r="T25" s="50"/>
      <c r="U25" s="50"/>
      <c r="V25" s="50"/>
    </row>
    <row r="26" spans="10:28" x14ac:dyDescent="0.15">
      <c r="J26" s="49"/>
      <c r="K26" s="44"/>
      <c r="L26" s="44"/>
      <c r="M26" s="44"/>
      <c r="N26" s="44"/>
      <c r="O26" s="44"/>
      <c r="P26" s="50"/>
      <c r="Q26" s="50"/>
      <c r="R26" s="50"/>
      <c r="S26" s="50"/>
      <c r="T26" s="50"/>
      <c r="U26" s="50"/>
      <c r="V26" s="50"/>
    </row>
    <row r="27" spans="10:28" x14ac:dyDescent="0.15">
      <c r="J27" s="49"/>
      <c r="K27" s="44"/>
      <c r="L27" s="44"/>
      <c r="M27" s="44"/>
      <c r="N27" s="44"/>
      <c r="O27" s="44"/>
      <c r="P27" s="50"/>
      <c r="Q27" s="50"/>
      <c r="R27" s="50"/>
      <c r="S27" s="50"/>
      <c r="T27" s="50"/>
      <c r="U27" s="50"/>
      <c r="V27" s="50"/>
    </row>
    <row r="28" spans="10:28" x14ac:dyDescent="0.15">
      <c r="J28" s="49"/>
      <c r="K28" s="44"/>
      <c r="L28" s="44"/>
      <c r="M28" s="44"/>
      <c r="N28" s="44"/>
      <c r="O28" s="44"/>
      <c r="P28" s="50"/>
      <c r="Q28" s="50"/>
      <c r="R28" s="50"/>
      <c r="S28" s="50"/>
      <c r="T28" s="50"/>
      <c r="U28" s="50"/>
      <c r="V28" s="50"/>
    </row>
    <row r="29" spans="10:28" x14ac:dyDescent="0.15">
      <c r="J29" s="49"/>
      <c r="K29" s="44"/>
      <c r="L29" s="44"/>
      <c r="M29" s="44"/>
      <c r="N29" s="44"/>
      <c r="O29" s="44"/>
      <c r="P29" s="50"/>
      <c r="Q29" s="50"/>
      <c r="R29" s="50"/>
      <c r="S29" s="50"/>
      <c r="T29" s="50"/>
      <c r="U29" s="50"/>
      <c r="V29" s="50"/>
    </row>
    <row r="30" spans="10:28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</row>
    <row r="31" spans="10:28" x14ac:dyDescent="0.15">
      <c r="J31" s="49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0:28" x14ac:dyDescent="0.15">
      <c r="J32" s="49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0:23" x14ac:dyDescent="0.15">
      <c r="J33" s="49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10:23" x14ac:dyDescent="0.15">
      <c r="J34" s="49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10:23" x14ac:dyDescent="0.15">
      <c r="J35" s="49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10:23" x14ac:dyDescent="0.15">
      <c r="J36" s="49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spans="10:23" x14ac:dyDescent="0.15">
      <c r="J37" s="49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10:23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3" x14ac:dyDescent="0.15">
      <c r="J39" s="49"/>
      <c r="W39" s="39" t="str">
        <f t="shared" ref="W39:W57" si="3">IF(AND(N39&lt;&gt;"",O39&lt;&gt;"",S39&lt;&gt;"",T39&lt;&gt;"",U39&lt;&gt;"",V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K$1&amp;$H$1&amp;$G$4&amp;$H$1&amp;$J$1&amp;V39&amp;$L$1&amp;$L$1,IF(AND(N39&lt;&gt;"",O39&lt;&gt;"",S39&lt;&gt;"",T39&lt;&gt;"",U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L$1&amp;$L$1,IF(AND(N39&lt;&gt;"",O39&lt;&gt;"",S39&lt;&gt;"",T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L$1&amp;$L$1,IF(AND(N39&lt;&gt;"",O39&lt;&gt;"",S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L$1&amp;$L$1,IF(AND(N39&lt;&gt;"",O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L$1&amp;$L$1,IF(N39&lt;&gt;"",$G$1&amp;$H$1&amp;$I$1&amp;$H$1&amp;$J$1&amp;I39&amp;$K$1&amp;$H$1&amp;$N$1&amp;$H$1&amp;$J$1&amp;K39&amp;$K$1&amp;$H$1&amp;$O$1&amp;$H$1&amp;$J$1&amp;L39&amp;$K$1&amp;$H$1&amp;$Q$1&amp;$H$1&amp;$J$1&amp;M39&amp;$K$1&amp;$H$1&amp;$R$1&amp;$H$1&amp;$J$1&amp;N39&amp;$L$1,""))))))</f>
        <v/>
      </c>
    </row>
    <row r="40" spans="10:23" x14ac:dyDescent="0.15">
      <c r="J40" s="49"/>
      <c r="W40" s="39" t="str">
        <f t="shared" si="3"/>
        <v/>
      </c>
    </row>
    <row r="41" spans="10:23" x14ac:dyDescent="0.15">
      <c r="J41" s="49"/>
      <c r="W41" s="39" t="str">
        <f t="shared" si="3"/>
        <v/>
      </c>
    </row>
    <row r="42" spans="10:23" x14ac:dyDescent="0.15">
      <c r="J42" s="49"/>
      <c r="W42" s="39" t="str">
        <f t="shared" si="3"/>
        <v/>
      </c>
    </row>
    <row r="43" spans="10:23" x14ac:dyDescent="0.15">
      <c r="J43" s="49"/>
      <c r="W43" s="39" t="str">
        <f t="shared" si="3"/>
        <v/>
      </c>
    </row>
    <row r="44" spans="10:23" x14ac:dyDescent="0.15">
      <c r="J44" s="49"/>
      <c r="W44" s="39" t="str">
        <f t="shared" si="3"/>
        <v/>
      </c>
    </row>
    <row r="45" spans="10:23" x14ac:dyDescent="0.15">
      <c r="J45" s="49"/>
      <c r="W45" s="39" t="str">
        <f t="shared" si="3"/>
        <v/>
      </c>
    </row>
    <row r="46" spans="10:23" x14ac:dyDescent="0.15">
      <c r="J46" s="49"/>
      <c r="W46" s="39" t="str">
        <f t="shared" si="3"/>
        <v/>
      </c>
    </row>
    <row r="47" spans="10:23" x14ac:dyDescent="0.15">
      <c r="J47" s="49"/>
      <c r="W47" s="39" t="str">
        <f t="shared" si="3"/>
        <v/>
      </c>
    </row>
    <row r="48" spans="10:23" x14ac:dyDescent="0.15">
      <c r="J48" s="49"/>
      <c r="W48" s="39" t="str">
        <f t="shared" si="3"/>
        <v/>
      </c>
    </row>
    <row r="49" spans="10:23" x14ac:dyDescent="0.15">
      <c r="J49" s="49"/>
      <c r="W49" s="39" t="str">
        <f t="shared" si="3"/>
        <v/>
      </c>
    </row>
    <row r="50" spans="10:23" x14ac:dyDescent="0.15">
      <c r="J50" s="49"/>
      <c r="W50" s="39" t="str">
        <f t="shared" si="3"/>
        <v/>
      </c>
    </row>
    <row r="51" spans="10:23" x14ac:dyDescent="0.15">
      <c r="J51" s="49"/>
      <c r="W51" s="39" t="str">
        <f t="shared" si="3"/>
        <v/>
      </c>
    </row>
    <row r="52" spans="10:23" x14ac:dyDescent="0.15">
      <c r="J52" s="49"/>
      <c r="W52" s="39" t="str">
        <f t="shared" si="3"/>
        <v/>
      </c>
    </row>
    <row r="53" spans="10:23" x14ac:dyDescent="0.15">
      <c r="J53" s="49"/>
      <c r="W53" s="39" t="str">
        <f t="shared" si="3"/>
        <v/>
      </c>
    </row>
    <row r="54" spans="10:23" x14ac:dyDescent="0.15">
      <c r="J54" s="49"/>
      <c r="W54" s="39" t="str">
        <f t="shared" si="3"/>
        <v/>
      </c>
    </row>
    <row r="55" spans="10:23" x14ac:dyDescent="0.15">
      <c r="W55" s="39" t="str">
        <f t="shared" si="3"/>
        <v/>
      </c>
    </row>
    <row r="56" spans="10:23" x14ac:dyDescent="0.15">
      <c r="W56" s="39" t="str">
        <f t="shared" si="3"/>
        <v/>
      </c>
    </row>
    <row r="57" spans="10:23" x14ac:dyDescent="0.15">
      <c r="W57" s="39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E1:AB57"/>
  <sheetViews>
    <sheetView showGridLines="0" workbookViewId="0">
      <selection sqref="A1:XFD104857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7.125" style="39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0.625" style="39" customWidth="1"/>
    <col min="24" max="24" width="6.625" style="39" customWidth="1"/>
    <col min="25" max="16384" width="9" style="39"/>
  </cols>
  <sheetData>
    <row r="1" spans="5:28" x14ac:dyDescent="0.15">
      <c r="F1" s="39" t="s">
        <v>190</v>
      </c>
      <c r="G1" s="39" t="s">
        <v>191</v>
      </c>
      <c r="H1" s="39" t="s">
        <v>192</v>
      </c>
      <c r="I1" s="39" t="s">
        <v>193</v>
      </c>
      <c r="J1" s="39" t="s">
        <v>194</v>
      </c>
      <c r="K1" s="39" t="s">
        <v>195</v>
      </c>
      <c r="L1" s="39" t="s">
        <v>197</v>
      </c>
      <c r="M1" s="39" t="s">
        <v>196</v>
      </c>
      <c r="N1" s="39" t="s">
        <v>199</v>
      </c>
      <c r="O1" s="39" t="s">
        <v>200</v>
      </c>
      <c r="P1" s="39" t="s">
        <v>195</v>
      </c>
      <c r="Q1" s="39" t="s">
        <v>201</v>
      </c>
      <c r="R1" s="39" t="s">
        <v>202</v>
      </c>
      <c r="T1" s="39">
        <v>270</v>
      </c>
      <c r="U1" s="39">
        <v>190</v>
      </c>
    </row>
    <row r="2" spans="5:28" x14ac:dyDescent="0.15">
      <c r="F2" s="39" t="s">
        <v>369</v>
      </c>
      <c r="G2" s="39" t="s">
        <v>370</v>
      </c>
      <c r="H2" s="39" t="s">
        <v>371</v>
      </c>
      <c r="I2" s="39" t="s">
        <v>372</v>
      </c>
    </row>
    <row r="3" spans="5:28" x14ac:dyDescent="0.15">
      <c r="F3" s="39" t="s">
        <v>386</v>
      </c>
      <c r="G3" s="39" t="s">
        <v>387</v>
      </c>
      <c r="H3" s="39" t="s">
        <v>387</v>
      </c>
      <c r="I3" s="39" t="s">
        <v>386</v>
      </c>
      <c r="J3" s="39" t="s">
        <v>438</v>
      </c>
      <c r="K3" s="40" t="str">
        <f>$F$1&amp;IF(W6="","",IF(W7="",W6,W6&amp;$P$1))&amp;IF(W7="","",IF(W8="",W7,W7&amp;$P$1))&amp;IF(W8="","",IF(W9="",W8,W8&amp;$P$1))&amp;IF(W9="","",IF(W10="",W9,W9&amp;$P$1))&amp;IF(W10="","",IF(W11="",W10,W10&amp;$P$1))&amp;IF(W11="","",IF(W12="",W11,W11&amp;$P$1))&amp;IF(W12="","",IF(W13="",W12,W12&amp;$P$1))&amp;IF(W13="","",IF(W14="",W13,W13&amp;$P$1))&amp;IF(W14="","",IF(W15="",W14,W14&amp;$P$1))&amp;IF(W15="","",IF(W16="",W15,W15&amp;$P$1))&amp;IF(W16="","",IF(W17="",W16,W16&amp;$P$1))&amp;IF(W17="","",IF(W18="",W17,W17&amp;$P$1))&amp;IF(W18="","",IF(W19="",W18,W18&amp;$P$1))&amp;IF(W19="","",IF(W20="",W19,W19&amp;$P$1))&amp;IF(W20="","",IF(W21="",W20,W20&amp;$P$1))&amp;IF(W21="","",IF(W22="",W21,W21&amp;$P$1))&amp;IF(W22="","",IF(W23="",W22,W22&amp;$P$1))&amp;IF(W23="","",IF(W24="",W23,W23&amp;$P$1))&amp;IF(W24="","",IF(W25="",W24,W24&amp;$P$1))&amp;IF(W25="","",IF(W26="",W25,W25&amp;$P$1))&amp;IF(W26="","",IF(W27="",W26,W26&amp;$P$1))&amp;IF(W27="","",IF(W28="",W27,W27&amp;$P$1))&amp;IF(W28="","",IF(W29="",W28,W28&amp;$P$1))&amp;IF(W29="","",IF(W30="",W29,W29&amp;$P$1))&amp;IF(W30="","",IF(W31="",W30,W30&amp;$P$1))&amp;IF(W31="","",IF(W32="",W31,W31&amp;$P$1))&amp;IF(W32="","",IF(W33="",W32,W32&amp;$P$1))&amp;IF(W33="","",IF(W34="",W33,W33&amp;$P$1))&amp;IF(W34="","",IF(W35="",W34,W34&amp;$P$1))&amp;IF(W35="","",IF(W36="",W35,W35&amp;$P$1))&amp;IF(W36="","",IF(W37="",W36,W36&amp;$P$1))&amp;IF(W37="","",IF(W38="",W37,W37&amp;$P$1))&amp;IF(W38="","",IF(W39="",W38,W38&amp;$P$1))&amp;IF(W39="","",IF(W40="",W39,W39&amp;$P$1))&amp;IF(W40="","",IF(W41="",W40,W40&amp;$P$1))&amp;IF(W41="","",IF(W42="",W41,W41&amp;$P$1))&amp;IF(W42="","",IF(W43="",W42,W42&amp;$P$1))&amp;IF(W43="","",IF(W44="",W43,W43&amp;$P$1))&amp;IF(W44="","",IF(W45="",W44,W44&amp;$P$1))&amp;IF(W45="","",IF(W46="",W45,W45&amp;$P$1))&amp;IF(W46="","",IF(W47="",W46,W46&amp;$P$1))&amp;IF(W47="","",IF(W48="",W47,W47&amp;$P$1))&amp;IF(W48="","",IF(W49="",W48,W48&amp;$P$1))&amp;IF(W49="","",IF(W50="",W49,W49&amp;$P$1))&amp;IF(W50="","",IF(W51="",W50,W50&amp;$P$1))&amp;IF(W51="","",IF(W52="",W51,W51&amp;$P$1))&amp;IF(W52="","",IF(W53="",W52,W52&amp;$P$1))&amp;IF(W53="","",IF(W54="",W53,W53&amp;$P$1))&amp;IF(W54="","",IF(W55="",W54,W54&amp;$P$1))&amp;IF(W55="","",IF(W56="",W55,W55&amp;$P$1))&amp;IF(W56="","",IF(W57="",W56,W56&amp;$P$1))&amp;IF(W57="","",IF(W58="",W57,W57&amp;$P$1))&amp;$M$1</f>
        <v>[{"effectId":20071,"x":0,"y":0,"layer":0,"delay":0}]</v>
      </c>
    </row>
    <row r="4" spans="5:28" x14ac:dyDescent="0.15">
      <c r="F4" s="39" t="s">
        <v>395</v>
      </c>
      <c r="G4" s="39" t="s">
        <v>396</v>
      </c>
      <c r="H4" s="39" t="s">
        <v>462</v>
      </c>
      <c r="I4" s="39" t="s">
        <v>463</v>
      </c>
      <c r="J4" s="39" t="s">
        <v>461</v>
      </c>
      <c r="K4" s="39" t="str">
        <f>$G$1&amp;$H$1&amp;$G$2&amp;$H$1&amp;$J$1&amp;E5&amp;$K$1&amp;$H$1&amp;$R$1&amp;$H$1&amp;$J$1&amp;F5&amp;$K$1&amp;$H$1&amp;$I$4&amp;$H$1&amp;$J$1&amp;G5&amp;$K$1&amp;$H$1&amp;$H$4&amp;$H$1&amp;$J$1&amp;H5&amp;$K$1&amp;$H$1&amp;$I$2&amp;$H$1&amp;$J$1&amp;I5&amp;$L$1</f>
        <v>{"type":1,"delay":50,"intensity":10,"time":200,"speed":33}</v>
      </c>
    </row>
    <row r="5" spans="5:28" x14ac:dyDescent="0.15">
      <c r="E5" s="46">
        <v>1</v>
      </c>
      <c r="F5" s="46">
        <v>50</v>
      </c>
      <c r="G5" s="46">
        <v>10</v>
      </c>
      <c r="H5" s="46">
        <v>200</v>
      </c>
      <c r="I5" s="46">
        <v>33</v>
      </c>
      <c r="K5" s="39" t="s">
        <v>373</v>
      </c>
      <c r="L5" s="39" t="s">
        <v>374</v>
      </c>
      <c r="M5" s="39" t="s">
        <v>375</v>
      </c>
      <c r="N5" s="39" t="s">
        <v>376</v>
      </c>
      <c r="O5" s="39" t="s">
        <v>433</v>
      </c>
      <c r="P5" s="39" t="s">
        <v>434</v>
      </c>
      <c r="R5" s="39" t="s">
        <v>435</v>
      </c>
      <c r="S5" s="39" t="s">
        <v>387</v>
      </c>
      <c r="T5" s="39" t="s">
        <v>386</v>
      </c>
      <c r="U5" s="39" t="s">
        <v>395</v>
      </c>
      <c r="V5" s="39" t="s">
        <v>396</v>
      </c>
    </row>
    <row r="6" spans="5:28" x14ac:dyDescent="0.15">
      <c r="F6" s="39" t="s">
        <v>577</v>
      </c>
      <c r="G6" s="39">
        <v>2007</v>
      </c>
      <c r="H6" s="39">
        <f>COUNTIF($F$6:F6,F6)</f>
        <v>1</v>
      </c>
      <c r="I6" s="39" t="str">
        <f t="shared" ref="I6" si="0">G6&amp;H6</f>
        <v>20071</v>
      </c>
      <c r="J6" s="49" t="s">
        <v>574</v>
      </c>
      <c r="K6" s="47">
        <v>0</v>
      </c>
      <c r="L6" s="47">
        <v>0</v>
      </c>
      <c r="M6" s="43">
        <v>0</v>
      </c>
      <c r="N6" s="43">
        <v>0</v>
      </c>
      <c r="O6" s="46"/>
      <c r="P6" s="46"/>
      <c r="Q6" s="46"/>
      <c r="R6" s="46"/>
      <c r="S6" s="46"/>
      <c r="T6" s="46"/>
      <c r="U6" s="46"/>
      <c r="V6" s="46"/>
      <c r="W6" s="39" t="str">
        <f t="shared" ref="W6:W24" si="1">IF(AND(N6&lt;&gt;"",O6&lt;&gt;"",S6&lt;&gt;"",T6&lt;&gt;"",U6&lt;&gt;"",V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K$1&amp;$H$1&amp;$G$4&amp;$H$1&amp;$J$1&amp;V6&amp;$L$1&amp;$L$1,IF(AND(N6&lt;&gt;"",O6&lt;&gt;"",S6&lt;&gt;"",T6&lt;&gt;"",U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L$1&amp;$L$1,IF(AND(N6&lt;&gt;"",O6&lt;&gt;"",S6&lt;&gt;"",T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L$1&amp;$L$1,IF(AND(N6&lt;&gt;"",O6&lt;&gt;"",S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L$1&amp;$L$1,IF(AND(N6&lt;&gt;"",O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L$1&amp;$L$1,IF(N6&lt;&gt;"",$G$1&amp;$H$1&amp;$I$1&amp;$H$1&amp;$J$1&amp;I6&amp;$K$1&amp;$H$1&amp;$N$1&amp;$H$1&amp;$J$1&amp;K6&amp;$K$1&amp;$H$1&amp;$O$1&amp;$H$1&amp;$J$1&amp;L6&amp;$K$1&amp;$H$1&amp;$Q$1&amp;$H$1&amp;$J$1&amp;M6&amp;$K$1&amp;$H$1&amp;$R$1&amp;$H$1&amp;$J$1&amp;N6&amp;$L$1,""))))))</f>
        <v>{"effectId":20071,"x":0,"y":0,"layer":0,"delay":0}</v>
      </c>
    </row>
    <row r="7" spans="5:28" x14ac:dyDescent="0.15">
      <c r="J7" s="49"/>
      <c r="K7" s="47"/>
      <c r="L7" s="47"/>
      <c r="M7" s="44"/>
      <c r="N7" s="44"/>
      <c r="O7" s="46"/>
      <c r="P7" s="46"/>
      <c r="Q7" s="46"/>
      <c r="R7" s="46"/>
      <c r="S7" s="46"/>
      <c r="T7" s="46"/>
      <c r="U7" s="46"/>
      <c r="V7" s="46"/>
      <c r="W7" s="39" t="str">
        <f t="shared" si="1"/>
        <v/>
      </c>
    </row>
    <row r="8" spans="5:28" x14ac:dyDescent="0.15">
      <c r="J8" s="49"/>
      <c r="K8" s="47"/>
      <c r="L8" s="47"/>
      <c r="M8" s="44"/>
      <c r="N8" s="44"/>
      <c r="O8" s="46"/>
      <c r="P8" s="46"/>
      <c r="Q8" s="46"/>
      <c r="R8" s="46"/>
      <c r="S8" s="46"/>
      <c r="T8" s="46"/>
      <c r="U8" s="46"/>
      <c r="V8" s="46"/>
      <c r="W8" s="39" t="str">
        <f t="shared" si="1"/>
        <v/>
      </c>
    </row>
    <row r="9" spans="5:28" x14ac:dyDescent="0.15">
      <c r="J9" s="49"/>
      <c r="K9" s="47"/>
      <c r="L9" s="47"/>
      <c r="M9" s="43"/>
      <c r="N9" s="43"/>
      <c r="O9" s="46"/>
      <c r="P9" s="46"/>
      <c r="Q9" s="46"/>
      <c r="R9" s="46"/>
      <c r="S9" s="46"/>
      <c r="T9" s="46"/>
      <c r="U9" s="46"/>
      <c r="V9" s="46"/>
      <c r="W9" s="39" t="str">
        <f t="shared" si="1"/>
        <v/>
      </c>
      <c r="X9" s="45"/>
    </row>
    <row r="10" spans="5:28" x14ac:dyDescent="0.15">
      <c r="J10" s="49"/>
      <c r="K10" s="43"/>
      <c r="L10" s="43"/>
      <c r="M10" s="43"/>
      <c r="N10" s="43"/>
      <c r="O10" s="46"/>
      <c r="P10" s="46"/>
      <c r="Q10" s="46"/>
      <c r="R10" s="46"/>
      <c r="S10" s="46"/>
      <c r="T10" s="46"/>
      <c r="U10" s="46"/>
      <c r="V10" s="46"/>
      <c r="W10" s="39" t="str">
        <f t="shared" si="1"/>
        <v/>
      </c>
      <c r="X10" s="45"/>
    </row>
    <row r="11" spans="5:28" x14ac:dyDescent="0.15">
      <c r="J11" s="49"/>
      <c r="K11" s="43"/>
      <c r="L11" s="43"/>
      <c r="M11" s="43"/>
      <c r="N11" s="43"/>
      <c r="O11" s="46"/>
      <c r="P11" s="46"/>
      <c r="Q11" s="46"/>
      <c r="R11" s="46"/>
      <c r="S11" s="46"/>
      <c r="T11" s="46"/>
      <c r="U11" s="46"/>
      <c r="V11" s="46"/>
      <c r="W11" s="39" t="str">
        <f t="shared" si="1"/>
        <v/>
      </c>
      <c r="X11" s="45"/>
    </row>
    <row r="12" spans="5:28" x14ac:dyDescent="0.15">
      <c r="J12" s="49"/>
      <c r="K12" s="44"/>
      <c r="L12" s="44"/>
      <c r="M12" s="44"/>
      <c r="N12" s="44"/>
      <c r="O12" s="46"/>
      <c r="P12" s="46"/>
      <c r="Q12" s="46"/>
      <c r="R12" s="46"/>
      <c r="S12" s="46"/>
      <c r="T12" s="46"/>
      <c r="U12" s="46"/>
      <c r="V12" s="46"/>
      <c r="W12" s="39" t="str">
        <f t="shared" si="1"/>
        <v/>
      </c>
      <c r="X12" s="45"/>
    </row>
    <row r="13" spans="5:28" x14ac:dyDescent="0.15">
      <c r="J13" s="49"/>
      <c r="K13" s="44"/>
      <c r="L13" s="44"/>
      <c r="M13" s="44"/>
      <c r="N13" s="44"/>
      <c r="O13" s="46"/>
      <c r="P13" s="46"/>
      <c r="Q13" s="46"/>
      <c r="R13" s="46"/>
      <c r="S13" s="46"/>
      <c r="T13" s="46"/>
      <c r="U13" s="46"/>
      <c r="V13" s="46"/>
      <c r="W13" s="39" t="str">
        <f t="shared" si="1"/>
        <v/>
      </c>
      <c r="X13" s="45"/>
      <c r="Y13" s="2"/>
      <c r="Z13" s="2"/>
      <c r="AA13" s="2"/>
      <c r="AB13" s="2"/>
    </row>
    <row r="14" spans="5:28" x14ac:dyDescent="0.15">
      <c r="J14" s="4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/>
      </c>
      <c r="X14" s="48"/>
      <c r="Y14" s="2"/>
      <c r="Z14" s="2"/>
      <c r="AA14" s="2"/>
      <c r="AB14" s="2"/>
    </row>
    <row r="15" spans="5:28" x14ac:dyDescent="0.15">
      <c r="J15" s="4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39" t="str">
        <f t="shared" si="1"/>
        <v/>
      </c>
      <c r="X15" s="48"/>
      <c r="Y15" s="2"/>
      <c r="Z15" s="2"/>
      <c r="AA15" s="2"/>
      <c r="AB15" s="2"/>
    </row>
    <row r="16" spans="5:28" x14ac:dyDescent="0.15">
      <c r="J16" s="4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39" t="str">
        <f t="shared" si="1"/>
        <v/>
      </c>
      <c r="X16" s="48"/>
      <c r="Y16" s="2"/>
      <c r="Z16" s="2"/>
      <c r="AA16" s="2"/>
      <c r="AB16" s="2"/>
    </row>
    <row r="17" spans="10:28" x14ac:dyDescent="0.15">
      <c r="J17" s="4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9" t="str">
        <f t="shared" si="1"/>
        <v/>
      </c>
      <c r="X17" s="48"/>
      <c r="Y17" s="2"/>
      <c r="Z17" s="2"/>
      <c r="AA17" s="2"/>
      <c r="AB17" s="2"/>
    </row>
    <row r="18" spans="10:28" x14ac:dyDescent="0.15">
      <c r="J18" s="49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39" t="str">
        <f t="shared" si="1"/>
        <v/>
      </c>
      <c r="X18" s="48"/>
      <c r="Y18" s="2"/>
      <c r="Z18" s="2"/>
      <c r="AA18" s="2"/>
      <c r="AB18" s="2"/>
    </row>
    <row r="19" spans="10:28" x14ac:dyDescent="0.15">
      <c r="J19" s="49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9" t="str">
        <f t="shared" si="1"/>
        <v/>
      </c>
      <c r="X19" s="48"/>
      <c r="Y19" s="2"/>
      <c r="Z19" s="2"/>
      <c r="AA19" s="2"/>
      <c r="AB19" s="2"/>
    </row>
    <row r="20" spans="10:28" x14ac:dyDescent="0.15">
      <c r="J20" s="49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9" t="str">
        <f t="shared" si="1"/>
        <v/>
      </c>
      <c r="X20" s="48"/>
      <c r="Y20" s="2"/>
      <c r="Z20" s="2"/>
      <c r="AA20" s="2"/>
      <c r="AB20" s="2"/>
    </row>
    <row r="21" spans="10:28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9" t="str">
        <f t="shared" si="1"/>
        <v/>
      </c>
      <c r="X21" s="48"/>
      <c r="Y21" s="2"/>
      <c r="Z21" s="2"/>
      <c r="AA21" s="2"/>
      <c r="AB21" s="2"/>
    </row>
    <row r="22" spans="10:28" x14ac:dyDescent="0.15">
      <c r="J22" s="49"/>
      <c r="K22" s="43"/>
      <c r="L22" s="43"/>
      <c r="M22" s="43"/>
      <c r="N22" s="43"/>
      <c r="O22" s="46"/>
      <c r="P22" s="46"/>
      <c r="Q22" s="46"/>
      <c r="R22" s="46"/>
      <c r="S22" s="46"/>
      <c r="T22" s="46"/>
      <c r="U22" s="46"/>
      <c r="V22" s="46"/>
      <c r="W22" s="39" t="str">
        <f t="shared" si="1"/>
        <v/>
      </c>
    </row>
    <row r="23" spans="10:28" x14ac:dyDescent="0.15">
      <c r="J23" s="49"/>
      <c r="K23" s="44"/>
      <c r="L23" s="44"/>
      <c r="M23" s="44"/>
      <c r="N23" s="44"/>
      <c r="O23" s="44"/>
      <c r="P23" s="50"/>
      <c r="Q23" s="50"/>
      <c r="R23" s="50"/>
      <c r="S23" s="50"/>
      <c r="T23" s="50"/>
      <c r="U23" s="50"/>
      <c r="V23" s="50"/>
      <c r="W23" s="39" t="str">
        <f t="shared" si="1"/>
        <v/>
      </c>
    </row>
    <row r="24" spans="10:28" x14ac:dyDescent="0.15">
      <c r="J24" s="49"/>
      <c r="K24" s="44"/>
      <c r="L24" s="44"/>
      <c r="M24" s="44"/>
      <c r="N24" s="44"/>
      <c r="O24" s="44"/>
      <c r="P24" s="50"/>
      <c r="Q24" s="50"/>
      <c r="R24" s="50"/>
      <c r="S24" s="50"/>
      <c r="T24" s="50"/>
      <c r="U24" s="50"/>
      <c r="V24" s="50"/>
      <c r="W24" s="39" t="str">
        <f t="shared" si="1"/>
        <v/>
      </c>
    </row>
    <row r="25" spans="10:28" x14ac:dyDescent="0.15">
      <c r="J25" s="49"/>
      <c r="K25" s="44"/>
      <c r="L25" s="44"/>
      <c r="M25" s="44"/>
      <c r="N25" s="44"/>
      <c r="O25" s="44"/>
      <c r="P25" s="50"/>
      <c r="Q25" s="50"/>
      <c r="R25" s="50"/>
      <c r="S25" s="50"/>
      <c r="T25" s="50"/>
      <c r="U25" s="50"/>
      <c r="V25" s="50"/>
    </row>
    <row r="26" spans="10:28" x14ac:dyDescent="0.15">
      <c r="J26" s="49"/>
      <c r="K26" s="44"/>
      <c r="L26" s="44"/>
      <c r="M26" s="44"/>
      <c r="N26" s="44"/>
      <c r="O26" s="44"/>
      <c r="P26" s="50"/>
      <c r="Q26" s="50"/>
      <c r="R26" s="50"/>
      <c r="S26" s="50"/>
      <c r="T26" s="50"/>
      <c r="U26" s="50"/>
      <c r="V26" s="50"/>
    </row>
    <row r="27" spans="10:28" x14ac:dyDescent="0.15">
      <c r="J27" s="49"/>
      <c r="K27" s="44"/>
      <c r="L27" s="44"/>
      <c r="M27" s="44"/>
      <c r="N27" s="44"/>
      <c r="O27" s="44"/>
      <c r="P27" s="50"/>
      <c r="Q27" s="50"/>
      <c r="R27" s="50"/>
      <c r="S27" s="50"/>
      <c r="T27" s="50"/>
      <c r="U27" s="50"/>
      <c r="V27" s="50"/>
    </row>
    <row r="28" spans="10:28" x14ac:dyDescent="0.15">
      <c r="J28" s="49"/>
      <c r="K28" s="44"/>
      <c r="L28" s="44"/>
      <c r="M28" s="44"/>
      <c r="N28" s="44"/>
      <c r="O28" s="44"/>
      <c r="P28" s="50"/>
      <c r="Q28" s="50"/>
      <c r="R28" s="50"/>
      <c r="S28" s="50"/>
      <c r="T28" s="50"/>
      <c r="U28" s="50"/>
      <c r="V28" s="50"/>
    </row>
    <row r="29" spans="10:28" x14ac:dyDescent="0.15">
      <c r="J29" s="49"/>
      <c r="K29" s="44"/>
      <c r="L29" s="44"/>
      <c r="M29" s="44"/>
      <c r="N29" s="44"/>
      <c r="O29" s="44"/>
      <c r="P29" s="50"/>
      <c r="Q29" s="50"/>
      <c r="R29" s="50"/>
      <c r="S29" s="50"/>
      <c r="T29" s="50"/>
      <c r="U29" s="50"/>
      <c r="V29" s="50"/>
    </row>
    <row r="30" spans="10:28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</row>
    <row r="31" spans="10:28" x14ac:dyDescent="0.15">
      <c r="J31" s="49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0:28" x14ac:dyDescent="0.15">
      <c r="J32" s="49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0:23" x14ac:dyDescent="0.15">
      <c r="J33" s="49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10:23" x14ac:dyDescent="0.15">
      <c r="J34" s="49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10:23" x14ac:dyDescent="0.15">
      <c r="J35" s="49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10:23" x14ac:dyDescent="0.15">
      <c r="J36" s="49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spans="10:23" x14ac:dyDescent="0.15">
      <c r="J37" s="49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10:23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3" x14ac:dyDescent="0.15">
      <c r="J39" s="49"/>
      <c r="W39" s="39" t="str">
        <f t="shared" ref="W39:W57" si="2">IF(AND(N39&lt;&gt;"",O39&lt;&gt;"",S39&lt;&gt;"",T39&lt;&gt;"",U39&lt;&gt;"",V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K$1&amp;$H$1&amp;$G$4&amp;$H$1&amp;$J$1&amp;V39&amp;$L$1&amp;$L$1,IF(AND(N39&lt;&gt;"",O39&lt;&gt;"",S39&lt;&gt;"",T39&lt;&gt;"",U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L$1&amp;$L$1,IF(AND(N39&lt;&gt;"",O39&lt;&gt;"",S39&lt;&gt;"",T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L$1&amp;$L$1,IF(AND(N39&lt;&gt;"",O39&lt;&gt;"",S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L$1&amp;$L$1,IF(AND(N39&lt;&gt;"",O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L$1&amp;$L$1,IF(N39&lt;&gt;"",$G$1&amp;$H$1&amp;$I$1&amp;$H$1&amp;$J$1&amp;I39&amp;$K$1&amp;$H$1&amp;$N$1&amp;$H$1&amp;$J$1&amp;K39&amp;$K$1&amp;$H$1&amp;$O$1&amp;$H$1&amp;$J$1&amp;L39&amp;$K$1&amp;$H$1&amp;$Q$1&amp;$H$1&amp;$J$1&amp;M39&amp;$K$1&amp;$H$1&amp;$R$1&amp;$H$1&amp;$J$1&amp;N39&amp;$L$1,""))))))</f>
        <v/>
      </c>
    </row>
    <row r="40" spans="10:23" x14ac:dyDescent="0.15">
      <c r="J40" s="49"/>
      <c r="W40" s="39" t="str">
        <f t="shared" si="2"/>
        <v/>
      </c>
    </row>
    <row r="41" spans="10:23" x14ac:dyDescent="0.15">
      <c r="J41" s="49"/>
      <c r="W41" s="39" t="str">
        <f t="shared" si="2"/>
        <v/>
      </c>
    </row>
    <row r="42" spans="10:23" x14ac:dyDescent="0.15">
      <c r="J42" s="49"/>
      <c r="W42" s="39" t="str">
        <f t="shared" si="2"/>
        <v/>
      </c>
    </row>
    <row r="43" spans="10:23" x14ac:dyDescent="0.15">
      <c r="J43" s="49"/>
      <c r="W43" s="39" t="str">
        <f t="shared" si="2"/>
        <v/>
      </c>
    </row>
    <row r="44" spans="10:23" x14ac:dyDescent="0.15">
      <c r="J44" s="49"/>
      <c r="W44" s="39" t="str">
        <f t="shared" si="2"/>
        <v/>
      </c>
    </row>
    <row r="45" spans="10:23" x14ac:dyDescent="0.15">
      <c r="J45" s="49"/>
      <c r="W45" s="39" t="str">
        <f t="shared" si="2"/>
        <v/>
      </c>
    </row>
    <row r="46" spans="10:23" x14ac:dyDescent="0.15">
      <c r="J46" s="49"/>
      <c r="W46" s="39" t="str">
        <f t="shared" si="2"/>
        <v/>
      </c>
    </row>
    <row r="47" spans="10:23" x14ac:dyDescent="0.15">
      <c r="J47" s="49"/>
      <c r="W47" s="39" t="str">
        <f t="shared" si="2"/>
        <v/>
      </c>
    </row>
    <row r="48" spans="10:23" x14ac:dyDescent="0.15">
      <c r="J48" s="49"/>
      <c r="W48" s="39" t="str">
        <f t="shared" si="2"/>
        <v/>
      </c>
    </row>
    <row r="49" spans="10:23" x14ac:dyDescent="0.15">
      <c r="J49" s="49"/>
      <c r="W49" s="39" t="str">
        <f t="shared" si="2"/>
        <v/>
      </c>
    </row>
    <row r="50" spans="10:23" x14ac:dyDescent="0.15">
      <c r="J50" s="49"/>
      <c r="W50" s="39" t="str">
        <f t="shared" si="2"/>
        <v/>
      </c>
    </row>
    <row r="51" spans="10:23" x14ac:dyDescent="0.15">
      <c r="J51" s="49"/>
      <c r="W51" s="39" t="str">
        <f t="shared" si="2"/>
        <v/>
      </c>
    </row>
    <row r="52" spans="10:23" x14ac:dyDescent="0.15">
      <c r="J52" s="49"/>
      <c r="W52" s="39" t="str">
        <f t="shared" si="2"/>
        <v/>
      </c>
    </row>
    <row r="53" spans="10:23" x14ac:dyDescent="0.15">
      <c r="J53" s="49"/>
      <c r="W53" s="39" t="str">
        <f t="shared" si="2"/>
        <v/>
      </c>
    </row>
    <row r="54" spans="10:23" x14ac:dyDescent="0.15">
      <c r="J54" s="49"/>
      <c r="W54" s="39" t="str">
        <f t="shared" si="2"/>
        <v/>
      </c>
    </row>
    <row r="55" spans="10:23" x14ac:dyDescent="0.15">
      <c r="W55" s="39" t="str">
        <f t="shared" si="2"/>
        <v/>
      </c>
    </row>
    <row r="56" spans="10:23" x14ac:dyDescent="0.15">
      <c r="W56" s="39" t="str">
        <f t="shared" si="2"/>
        <v/>
      </c>
    </row>
    <row r="57" spans="10:23" x14ac:dyDescent="0.15">
      <c r="W57" s="39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E1:AB57"/>
  <sheetViews>
    <sheetView showGridLines="0" workbookViewId="0">
      <selection activeCell="J6" sqref="J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7.125" style="39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0.625" style="39" customWidth="1"/>
    <col min="24" max="24" width="6.625" style="39" customWidth="1"/>
    <col min="25" max="16384" width="9" style="39"/>
  </cols>
  <sheetData>
    <row r="1" spans="5:28" x14ac:dyDescent="0.15">
      <c r="F1" s="39" t="s">
        <v>190</v>
      </c>
      <c r="G1" s="39" t="s">
        <v>191</v>
      </c>
      <c r="H1" s="39" t="s">
        <v>192</v>
      </c>
      <c r="I1" s="39" t="s">
        <v>193</v>
      </c>
      <c r="J1" s="39" t="s">
        <v>194</v>
      </c>
      <c r="K1" s="39" t="s">
        <v>195</v>
      </c>
      <c r="L1" s="39" t="s">
        <v>197</v>
      </c>
      <c r="M1" s="39" t="s">
        <v>196</v>
      </c>
      <c r="N1" s="39" t="s">
        <v>199</v>
      </c>
      <c r="O1" s="39" t="s">
        <v>200</v>
      </c>
      <c r="P1" s="39" t="s">
        <v>195</v>
      </c>
      <c r="Q1" s="39" t="s">
        <v>201</v>
      </c>
      <c r="R1" s="39" t="s">
        <v>202</v>
      </c>
      <c r="T1" s="39">
        <v>270</v>
      </c>
      <c r="U1" s="39">
        <v>190</v>
      </c>
    </row>
    <row r="2" spans="5:28" x14ac:dyDescent="0.15">
      <c r="F2" s="39" t="s">
        <v>369</v>
      </c>
      <c r="G2" s="39" t="s">
        <v>370</v>
      </c>
      <c r="H2" s="39" t="s">
        <v>371</v>
      </c>
      <c r="I2" s="39" t="s">
        <v>372</v>
      </c>
    </row>
    <row r="3" spans="5:28" x14ac:dyDescent="0.15">
      <c r="F3" s="39" t="s">
        <v>386</v>
      </c>
      <c r="G3" s="39" t="s">
        <v>387</v>
      </c>
      <c r="H3" s="39" t="s">
        <v>387</v>
      </c>
      <c r="I3" s="39" t="s">
        <v>386</v>
      </c>
      <c r="J3" s="39" t="s">
        <v>438</v>
      </c>
      <c r="K3" s="40" t="str">
        <f>$F$1&amp;IF(W6="","",IF(W7="",W6,W6&amp;$P$1))&amp;IF(W7="","",IF(W8="",W7,W7&amp;$P$1))&amp;IF(W8="","",IF(W9="",W8,W8&amp;$P$1))&amp;IF(W9="","",IF(W10="",W9,W9&amp;$P$1))&amp;IF(W10="","",IF(W11="",W10,W10&amp;$P$1))&amp;IF(W11="","",IF(W12="",W11,W11&amp;$P$1))&amp;IF(W12="","",IF(W13="",W12,W12&amp;$P$1))&amp;IF(W13="","",IF(W14="",W13,W13&amp;$P$1))&amp;IF(W14="","",IF(W15="",W14,W14&amp;$P$1))&amp;IF(W15="","",IF(W16="",W15,W15&amp;$P$1))&amp;IF(W16="","",IF(W17="",W16,W16&amp;$P$1))&amp;IF(W17="","",IF(W18="",W17,W17&amp;$P$1))&amp;IF(W18="","",IF(W19="",W18,W18&amp;$P$1))&amp;IF(W19="","",IF(W20="",W19,W19&amp;$P$1))&amp;IF(W20="","",IF(W21="",W20,W20&amp;$P$1))&amp;IF(W21="","",IF(W22="",W21,W21&amp;$P$1))&amp;IF(W22="","",IF(W23="",W22,W22&amp;$P$1))&amp;IF(W23="","",IF(W24="",W23,W23&amp;$P$1))&amp;IF(W24="","",IF(W25="",W24,W24&amp;$P$1))&amp;IF(W25="","",IF(W26="",W25,W25&amp;$P$1))&amp;IF(W26="","",IF(W27="",W26,W26&amp;$P$1))&amp;IF(W27="","",IF(W28="",W27,W27&amp;$P$1))&amp;IF(W28="","",IF(W29="",W28,W28&amp;$P$1))&amp;IF(W29="","",IF(W30="",W29,W29&amp;$P$1))&amp;IF(W30="","",IF(W31="",W30,W30&amp;$P$1))&amp;IF(W31="","",IF(W32="",W31,W31&amp;$P$1))&amp;IF(W32="","",IF(W33="",W32,W32&amp;$P$1))&amp;IF(W33="","",IF(W34="",W33,W33&amp;$P$1))&amp;IF(W34="","",IF(W35="",W34,W34&amp;$P$1))&amp;IF(W35="","",IF(W36="",W35,W35&amp;$P$1))&amp;IF(W36="","",IF(W37="",W36,W36&amp;$P$1))&amp;IF(W37="","",IF(W38="",W37,W37&amp;$P$1))&amp;IF(W38="","",IF(W39="",W38,W38&amp;$P$1))&amp;IF(W39="","",IF(W40="",W39,W39&amp;$P$1))&amp;IF(W40="","",IF(W41="",W40,W40&amp;$P$1))&amp;IF(W41="","",IF(W42="",W41,W41&amp;$P$1))&amp;IF(W42="","",IF(W43="",W42,W42&amp;$P$1))&amp;IF(W43="","",IF(W44="",W43,W43&amp;$P$1))&amp;IF(W44="","",IF(W45="",W44,W44&amp;$P$1))&amp;IF(W45="","",IF(W46="",W45,W45&amp;$P$1))&amp;IF(W46="","",IF(W47="",W46,W46&amp;$P$1))&amp;IF(W47="","",IF(W48="",W47,W47&amp;$P$1))&amp;IF(W48="","",IF(W49="",W48,W48&amp;$P$1))&amp;IF(W49="","",IF(W50="",W49,W49&amp;$P$1))&amp;IF(W50="","",IF(W51="",W50,W50&amp;$P$1))&amp;IF(W51="","",IF(W52="",W51,W51&amp;$P$1))&amp;IF(W52="","",IF(W53="",W52,W52&amp;$P$1))&amp;IF(W53="","",IF(W54="",W53,W53&amp;$P$1))&amp;IF(W54="","",IF(W55="",W54,W54&amp;$P$1))&amp;IF(W55="","",IF(W56="",W55,W55&amp;$P$1))&amp;IF(W56="","",IF(W57="",W56,W56&amp;$P$1))&amp;IF(W57="","",IF(W58="",W57,W57&amp;$P$1))&amp;$M$1</f>
        <v>[{"effectId":30061,"x":0,"y":0,"layer":0,"delay":0}]</v>
      </c>
    </row>
    <row r="4" spans="5:28" x14ac:dyDescent="0.15">
      <c r="F4" s="39" t="s">
        <v>395</v>
      </c>
      <c r="G4" s="39" t="s">
        <v>396</v>
      </c>
      <c r="H4" s="39" t="s">
        <v>462</v>
      </c>
      <c r="I4" s="39" t="s">
        <v>463</v>
      </c>
      <c r="J4" s="39" t="s">
        <v>461</v>
      </c>
      <c r="K4" s="39" t="str">
        <f>$G$1&amp;$H$1&amp;$G$2&amp;$H$1&amp;$J$1&amp;E5&amp;$K$1&amp;$H$1&amp;$R$1&amp;$H$1&amp;$J$1&amp;F5&amp;$K$1&amp;$H$1&amp;$I$4&amp;$H$1&amp;$J$1&amp;G5&amp;$K$1&amp;$H$1&amp;$H$4&amp;$H$1&amp;$J$1&amp;H5&amp;$K$1&amp;$H$1&amp;$I$2&amp;$H$1&amp;$J$1&amp;I5&amp;$L$1</f>
        <v>{"type":1,"delay":50,"intensity":10,"time":200,"speed":33}</v>
      </c>
    </row>
    <row r="5" spans="5:28" x14ac:dyDescent="0.15">
      <c r="E5" s="46">
        <v>1</v>
      </c>
      <c r="F5" s="46">
        <v>50</v>
      </c>
      <c r="G5" s="46">
        <v>10</v>
      </c>
      <c r="H5" s="46">
        <v>200</v>
      </c>
      <c r="I5" s="46">
        <v>33</v>
      </c>
      <c r="K5" s="39" t="s">
        <v>373</v>
      </c>
      <c r="L5" s="39" t="s">
        <v>374</v>
      </c>
      <c r="M5" s="39" t="s">
        <v>375</v>
      </c>
      <c r="N5" s="39" t="s">
        <v>376</v>
      </c>
      <c r="O5" s="39" t="s">
        <v>433</v>
      </c>
      <c r="P5" s="39" t="s">
        <v>434</v>
      </c>
      <c r="R5" s="39" t="s">
        <v>435</v>
      </c>
      <c r="S5" s="39" t="s">
        <v>387</v>
      </c>
      <c r="T5" s="39" t="s">
        <v>386</v>
      </c>
      <c r="U5" s="39" t="s">
        <v>395</v>
      </c>
      <c r="V5" s="39" t="s">
        <v>396</v>
      </c>
    </row>
    <row r="6" spans="5:28" x14ac:dyDescent="0.15">
      <c r="F6" s="39" t="s">
        <v>581</v>
      </c>
      <c r="G6" s="39">
        <v>3006</v>
      </c>
      <c r="H6" s="39">
        <f>COUNTIF($F$6:F6,F6)</f>
        <v>1</v>
      </c>
      <c r="I6" s="39" t="str">
        <f t="shared" ref="I6" si="0">G6&amp;H6</f>
        <v>30061</v>
      </c>
      <c r="J6" s="49"/>
      <c r="K6" s="47">
        <v>0</v>
      </c>
      <c r="L6" s="47">
        <v>0</v>
      </c>
      <c r="M6" s="43">
        <v>0</v>
      </c>
      <c r="N6" s="43">
        <v>0</v>
      </c>
      <c r="O6" s="46"/>
      <c r="P6" s="46"/>
      <c r="Q6" s="46"/>
      <c r="R6" s="46"/>
      <c r="S6" s="46"/>
      <c r="T6" s="46"/>
      <c r="U6" s="46"/>
      <c r="V6" s="46"/>
      <c r="W6" s="39" t="str">
        <f t="shared" ref="W6:W24" si="1">IF(AND(N6&lt;&gt;"",O6&lt;&gt;"",S6&lt;&gt;"",T6&lt;&gt;"",U6&lt;&gt;"",V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K$1&amp;$H$1&amp;$G$4&amp;$H$1&amp;$J$1&amp;V6&amp;$L$1&amp;$L$1,IF(AND(N6&lt;&gt;"",O6&lt;&gt;"",S6&lt;&gt;"",T6&lt;&gt;"",U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K$1&amp;$H$1&amp;$F$4&amp;$H$1&amp;$J$1&amp;U6&amp;$L$1&amp;$L$1,IF(AND(N6&lt;&gt;"",O6&lt;&gt;"",S6&lt;&gt;"",T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K$1&amp;$H$1&amp;$I$3&amp;$H$1&amp;$J$1&amp;T6&amp;$L$1&amp;$L$1,IF(AND(N6&lt;&gt;"",O6&lt;&gt;"",S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K$1&amp;$H$1&amp;$H$3&amp;$H$1&amp;$J$1&amp;S6&amp;$L$1&amp;$L$1,IF(AND(N6&lt;&gt;"",O6&lt;&gt;""),$G$1&amp;$H$1&amp;$I$1&amp;$H$1&amp;$J$1&amp;I6&amp;$K$1&amp;$H$1&amp;$N$1&amp;$H$1&amp;$J$1&amp;K6&amp;$K$1&amp;$H$1&amp;$O$1&amp;$H$1&amp;$J$1&amp;L6&amp;$K$1&amp;$H$1&amp;$Q$1&amp;$H$1&amp;$J$1&amp;M6&amp;$K$1&amp;$H$1&amp;$R$1&amp;$H$1&amp;$J$1&amp;N6&amp;$K$1&amp;$H$1&amp;$F$2&amp;$H$1&amp;$J$1&amp;$G$1&amp;$H$1&amp;$G$2&amp;$H$1&amp;$J$1&amp;O6&amp;$K$1&amp;$H$1&amp;$H$2&amp;$H$1&amp;$J$1&amp;$F$1&amp;P6&amp;$K$1&amp;Q6&amp;$M$1&amp;$K$1&amp;$H$1&amp;$I$2&amp;$H$1&amp;$J$1&amp;R6&amp;$L$1&amp;$L$1,IF(N6&lt;&gt;"",$G$1&amp;$H$1&amp;$I$1&amp;$H$1&amp;$J$1&amp;I6&amp;$K$1&amp;$H$1&amp;$N$1&amp;$H$1&amp;$J$1&amp;K6&amp;$K$1&amp;$H$1&amp;$O$1&amp;$H$1&amp;$J$1&amp;L6&amp;$K$1&amp;$H$1&amp;$Q$1&amp;$H$1&amp;$J$1&amp;M6&amp;$K$1&amp;$H$1&amp;$R$1&amp;$H$1&amp;$J$1&amp;N6&amp;$L$1,""))))))</f>
        <v>{"effectId":30061,"x":0,"y":0,"layer":0,"delay":0}</v>
      </c>
    </row>
    <row r="7" spans="5:28" x14ac:dyDescent="0.15">
      <c r="J7" s="49"/>
      <c r="K7" s="47"/>
      <c r="L7" s="47"/>
      <c r="M7" s="44"/>
      <c r="N7" s="44"/>
      <c r="O7" s="46"/>
      <c r="P7" s="46"/>
      <c r="Q7" s="46"/>
      <c r="R7" s="46"/>
      <c r="S7" s="46"/>
      <c r="T7" s="46"/>
      <c r="U7" s="46"/>
      <c r="V7" s="46"/>
      <c r="W7" s="39" t="str">
        <f t="shared" si="1"/>
        <v/>
      </c>
    </row>
    <row r="8" spans="5:28" x14ac:dyDescent="0.15">
      <c r="J8" s="49"/>
      <c r="K8" s="47"/>
      <c r="L8" s="47"/>
      <c r="M8" s="44"/>
      <c r="N8" s="44"/>
      <c r="O8" s="46"/>
      <c r="P8" s="46"/>
      <c r="Q8" s="46"/>
      <c r="R8" s="46"/>
      <c r="S8" s="46"/>
      <c r="T8" s="46"/>
      <c r="U8" s="46"/>
      <c r="V8" s="46"/>
      <c r="W8" s="39" t="str">
        <f t="shared" si="1"/>
        <v/>
      </c>
    </row>
    <row r="9" spans="5:28" x14ac:dyDescent="0.15">
      <c r="J9" s="49"/>
      <c r="K9" s="47"/>
      <c r="L9" s="47"/>
      <c r="M9" s="43"/>
      <c r="N9" s="43"/>
      <c r="O9" s="46"/>
      <c r="P9" s="46"/>
      <c r="Q9" s="46"/>
      <c r="R9" s="46"/>
      <c r="S9" s="46"/>
      <c r="T9" s="46"/>
      <c r="U9" s="46"/>
      <c r="V9" s="46"/>
      <c r="W9" s="39" t="str">
        <f t="shared" si="1"/>
        <v/>
      </c>
      <c r="X9" s="45"/>
    </row>
    <row r="10" spans="5:28" x14ac:dyDescent="0.15">
      <c r="J10" s="49"/>
      <c r="K10" s="43"/>
      <c r="L10" s="43"/>
      <c r="M10" s="43"/>
      <c r="N10" s="43"/>
      <c r="O10" s="46"/>
      <c r="P10" s="46"/>
      <c r="Q10" s="46"/>
      <c r="R10" s="46"/>
      <c r="S10" s="46"/>
      <c r="T10" s="46"/>
      <c r="U10" s="46"/>
      <c r="V10" s="46"/>
      <c r="W10" s="39" t="str">
        <f t="shared" si="1"/>
        <v/>
      </c>
      <c r="X10" s="45"/>
    </row>
    <row r="11" spans="5:28" x14ac:dyDescent="0.15">
      <c r="J11" s="49"/>
      <c r="K11" s="43"/>
      <c r="L11" s="43"/>
      <c r="M11" s="43"/>
      <c r="N11" s="43"/>
      <c r="O11" s="46"/>
      <c r="P11" s="46"/>
      <c r="Q11" s="46"/>
      <c r="R11" s="46"/>
      <c r="S11" s="46"/>
      <c r="T11" s="46"/>
      <c r="U11" s="46"/>
      <c r="V11" s="46"/>
      <c r="W11" s="39" t="str">
        <f t="shared" si="1"/>
        <v/>
      </c>
      <c r="X11" s="45"/>
    </row>
    <row r="12" spans="5:28" x14ac:dyDescent="0.15">
      <c r="J12" s="49"/>
      <c r="K12" s="44"/>
      <c r="L12" s="44"/>
      <c r="M12" s="44"/>
      <c r="N12" s="44"/>
      <c r="O12" s="46"/>
      <c r="P12" s="46"/>
      <c r="Q12" s="46"/>
      <c r="R12" s="46"/>
      <c r="S12" s="46"/>
      <c r="T12" s="46"/>
      <c r="U12" s="46"/>
      <c r="V12" s="46"/>
      <c r="W12" s="39" t="str">
        <f t="shared" si="1"/>
        <v/>
      </c>
      <c r="X12" s="45"/>
    </row>
    <row r="13" spans="5:28" x14ac:dyDescent="0.15">
      <c r="J13" s="49"/>
      <c r="K13" s="44"/>
      <c r="L13" s="44"/>
      <c r="M13" s="44"/>
      <c r="N13" s="44"/>
      <c r="O13" s="46"/>
      <c r="P13" s="46"/>
      <c r="Q13" s="46"/>
      <c r="R13" s="46"/>
      <c r="S13" s="46"/>
      <c r="T13" s="46"/>
      <c r="U13" s="46"/>
      <c r="V13" s="46"/>
      <c r="W13" s="39" t="str">
        <f t="shared" si="1"/>
        <v/>
      </c>
      <c r="X13" s="45"/>
      <c r="Y13" s="2"/>
      <c r="Z13" s="2"/>
      <c r="AA13" s="2"/>
      <c r="AB13" s="2"/>
    </row>
    <row r="14" spans="5:28" x14ac:dyDescent="0.15">
      <c r="J14" s="4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/>
      </c>
      <c r="X14" s="48"/>
      <c r="Y14" s="2"/>
      <c r="Z14" s="2"/>
      <c r="AA14" s="2"/>
      <c r="AB14" s="2"/>
    </row>
    <row r="15" spans="5:28" x14ac:dyDescent="0.15">
      <c r="J15" s="4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39" t="str">
        <f t="shared" si="1"/>
        <v/>
      </c>
      <c r="X15" s="48"/>
      <c r="Y15" s="2"/>
      <c r="Z15" s="2"/>
      <c r="AA15" s="2"/>
      <c r="AB15" s="2"/>
    </row>
    <row r="16" spans="5:28" x14ac:dyDescent="0.15">
      <c r="J16" s="49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39" t="str">
        <f t="shared" si="1"/>
        <v/>
      </c>
      <c r="X16" s="48"/>
      <c r="Y16" s="2"/>
      <c r="Z16" s="2"/>
      <c r="AA16" s="2"/>
      <c r="AB16" s="2"/>
    </row>
    <row r="17" spans="10:28" x14ac:dyDescent="0.15">
      <c r="J17" s="4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9" t="str">
        <f t="shared" si="1"/>
        <v/>
      </c>
      <c r="X17" s="48"/>
      <c r="Y17" s="2"/>
      <c r="Z17" s="2"/>
      <c r="AA17" s="2"/>
      <c r="AB17" s="2"/>
    </row>
    <row r="18" spans="10:28" x14ac:dyDescent="0.15">
      <c r="J18" s="49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39" t="str">
        <f t="shared" si="1"/>
        <v/>
      </c>
      <c r="X18" s="48"/>
      <c r="Y18" s="2"/>
      <c r="Z18" s="2"/>
      <c r="AA18" s="2"/>
      <c r="AB18" s="2"/>
    </row>
    <row r="19" spans="10:28" x14ac:dyDescent="0.15">
      <c r="J19" s="49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9" t="str">
        <f t="shared" si="1"/>
        <v/>
      </c>
      <c r="X19" s="48"/>
      <c r="Y19" s="2"/>
      <c r="Z19" s="2"/>
      <c r="AA19" s="2"/>
      <c r="AB19" s="2"/>
    </row>
    <row r="20" spans="10:28" x14ac:dyDescent="0.15">
      <c r="J20" s="49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9" t="str">
        <f t="shared" si="1"/>
        <v/>
      </c>
      <c r="X20" s="48"/>
      <c r="Y20" s="2"/>
      <c r="Z20" s="2"/>
      <c r="AA20" s="2"/>
      <c r="AB20" s="2"/>
    </row>
    <row r="21" spans="10:28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9" t="str">
        <f t="shared" si="1"/>
        <v/>
      </c>
      <c r="X21" s="48"/>
      <c r="Y21" s="2"/>
      <c r="Z21" s="2"/>
      <c r="AA21" s="2"/>
      <c r="AB21" s="2"/>
    </row>
    <row r="22" spans="10:28" x14ac:dyDescent="0.15">
      <c r="J22" s="49"/>
      <c r="K22" s="43"/>
      <c r="L22" s="43"/>
      <c r="M22" s="43"/>
      <c r="N22" s="43"/>
      <c r="O22" s="46"/>
      <c r="P22" s="46"/>
      <c r="Q22" s="46"/>
      <c r="R22" s="46"/>
      <c r="S22" s="46"/>
      <c r="T22" s="46"/>
      <c r="U22" s="46"/>
      <c r="V22" s="46"/>
      <c r="W22" s="39" t="str">
        <f t="shared" si="1"/>
        <v/>
      </c>
    </row>
    <row r="23" spans="10:28" x14ac:dyDescent="0.15">
      <c r="J23" s="49"/>
      <c r="K23" s="44"/>
      <c r="L23" s="44"/>
      <c r="M23" s="44"/>
      <c r="N23" s="44"/>
      <c r="O23" s="44"/>
      <c r="P23" s="50"/>
      <c r="Q23" s="50"/>
      <c r="R23" s="50"/>
      <c r="S23" s="50"/>
      <c r="T23" s="50"/>
      <c r="U23" s="50"/>
      <c r="V23" s="50"/>
      <c r="W23" s="39" t="str">
        <f t="shared" si="1"/>
        <v/>
      </c>
    </row>
    <row r="24" spans="10:28" x14ac:dyDescent="0.15">
      <c r="J24" s="49"/>
      <c r="K24" s="44"/>
      <c r="L24" s="44"/>
      <c r="M24" s="44"/>
      <c r="N24" s="44"/>
      <c r="O24" s="44"/>
      <c r="P24" s="50"/>
      <c r="Q24" s="50"/>
      <c r="R24" s="50"/>
      <c r="S24" s="50"/>
      <c r="T24" s="50"/>
      <c r="U24" s="50"/>
      <c r="V24" s="50"/>
      <c r="W24" s="39" t="str">
        <f t="shared" si="1"/>
        <v/>
      </c>
    </row>
    <row r="25" spans="10:28" x14ac:dyDescent="0.15">
      <c r="J25" s="49"/>
      <c r="K25" s="44"/>
      <c r="L25" s="44"/>
      <c r="M25" s="44"/>
      <c r="N25" s="44"/>
      <c r="O25" s="44"/>
      <c r="P25" s="50"/>
      <c r="Q25" s="50"/>
      <c r="R25" s="50"/>
      <c r="S25" s="50"/>
      <c r="T25" s="50"/>
      <c r="U25" s="50"/>
      <c r="V25" s="50"/>
    </row>
    <row r="26" spans="10:28" x14ac:dyDescent="0.15">
      <c r="J26" s="49"/>
      <c r="K26" s="44"/>
      <c r="L26" s="44"/>
      <c r="M26" s="44"/>
      <c r="N26" s="44"/>
      <c r="O26" s="44"/>
      <c r="P26" s="50"/>
      <c r="Q26" s="50"/>
      <c r="R26" s="50"/>
      <c r="S26" s="50"/>
      <c r="T26" s="50"/>
      <c r="U26" s="50"/>
      <c r="V26" s="50"/>
    </row>
    <row r="27" spans="10:28" x14ac:dyDescent="0.15">
      <c r="J27" s="49"/>
      <c r="K27" s="44"/>
      <c r="L27" s="44"/>
      <c r="M27" s="44"/>
      <c r="N27" s="44"/>
      <c r="O27" s="44"/>
      <c r="P27" s="50"/>
      <c r="Q27" s="50"/>
      <c r="R27" s="50"/>
      <c r="S27" s="50"/>
      <c r="T27" s="50"/>
      <c r="U27" s="50"/>
      <c r="V27" s="50"/>
    </row>
    <row r="28" spans="10:28" x14ac:dyDescent="0.15">
      <c r="J28" s="49"/>
      <c r="K28" s="44"/>
      <c r="L28" s="44"/>
      <c r="M28" s="44"/>
      <c r="N28" s="44"/>
      <c r="O28" s="44"/>
      <c r="P28" s="50"/>
      <c r="Q28" s="50"/>
      <c r="R28" s="50"/>
      <c r="S28" s="50"/>
      <c r="T28" s="50"/>
      <c r="U28" s="50"/>
      <c r="V28" s="50"/>
    </row>
    <row r="29" spans="10:28" x14ac:dyDescent="0.15">
      <c r="J29" s="49"/>
      <c r="K29" s="44"/>
      <c r="L29" s="44"/>
      <c r="M29" s="44"/>
      <c r="N29" s="44"/>
      <c r="O29" s="44"/>
      <c r="P29" s="50"/>
      <c r="Q29" s="50"/>
      <c r="R29" s="50"/>
      <c r="S29" s="50"/>
      <c r="T29" s="50"/>
      <c r="U29" s="50"/>
      <c r="V29" s="50"/>
    </row>
    <row r="30" spans="10:28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</row>
    <row r="31" spans="10:28" x14ac:dyDescent="0.15">
      <c r="J31" s="49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0:28" x14ac:dyDescent="0.15">
      <c r="J32" s="49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0:23" x14ac:dyDescent="0.15">
      <c r="J33" s="49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10:23" x14ac:dyDescent="0.15">
      <c r="J34" s="49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10:23" x14ac:dyDescent="0.15">
      <c r="J35" s="49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10:23" x14ac:dyDescent="0.15">
      <c r="J36" s="49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spans="10:23" x14ac:dyDescent="0.15">
      <c r="J37" s="49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10:23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3" x14ac:dyDescent="0.15">
      <c r="J39" s="49"/>
      <c r="W39" s="39" t="str">
        <f t="shared" ref="W39:W57" si="2">IF(AND(N39&lt;&gt;"",O39&lt;&gt;"",S39&lt;&gt;"",T39&lt;&gt;"",U39&lt;&gt;"",V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K$1&amp;$H$1&amp;$G$4&amp;$H$1&amp;$J$1&amp;V39&amp;$L$1&amp;$L$1,IF(AND(N39&lt;&gt;"",O39&lt;&gt;"",S39&lt;&gt;"",T39&lt;&gt;"",U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K$1&amp;$H$1&amp;$F$4&amp;$H$1&amp;$J$1&amp;U39&amp;$L$1&amp;$L$1,IF(AND(N39&lt;&gt;"",O39&lt;&gt;"",S39&lt;&gt;"",T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K$1&amp;$H$1&amp;$I$3&amp;$H$1&amp;$J$1&amp;T39&amp;$L$1&amp;$L$1,IF(AND(N39&lt;&gt;"",O39&lt;&gt;"",S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K$1&amp;$H$1&amp;$H$3&amp;$H$1&amp;$J$1&amp;S39&amp;$L$1&amp;$L$1,IF(AND(N39&lt;&gt;"",O39&lt;&gt;""),$G$1&amp;$H$1&amp;$I$1&amp;$H$1&amp;$J$1&amp;I39&amp;$K$1&amp;$H$1&amp;$N$1&amp;$H$1&amp;$J$1&amp;K39&amp;$K$1&amp;$H$1&amp;$O$1&amp;$H$1&amp;$J$1&amp;L39&amp;$K$1&amp;$H$1&amp;$Q$1&amp;$H$1&amp;$J$1&amp;M39&amp;$K$1&amp;$H$1&amp;$R$1&amp;$H$1&amp;$J$1&amp;N39&amp;$K$1&amp;$H$1&amp;$F$2&amp;$H$1&amp;$J$1&amp;$G$1&amp;$H$1&amp;$G$2&amp;$H$1&amp;$J$1&amp;O39&amp;$K$1&amp;$H$1&amp;$H$2&amp;$H$1&amp;$J$1&amp;$F$1&amp;P39&amp;$K$1&amp;Q39&amp;$M$1&amp;$K$1&amp;$H$1&amp;$I$2&amp;$H$1&amp;$J$1&amp;R39&amp;$L$1&amp;$L$1,IF(N39&lt;&gt;"",$G$1&amp;$H$1&amp;$I$1&amp;$H$1&amp;$J$1&amp;I39&amp;$K$1&amp;$H$1&amp;$N$1&amp;$H$1&amp;$J$1&amp;K39&amp;$K$1&amp;$H$1&amp;$O$1&amp;$H$1&amp;$J$1&amp;L39&amp;$K$1&amp;$H$1&amp;$Q$1&amp;$H$1&amp;$J$1&amp;M39&amp;$K$1&amp;$H$1&amp;$R$1&amp;$H$1&amp;$J$1&amp;N39&amp;$L$1,""))))))</f>
        <v/>
      </c>
    </row>
    <row r="40" spans="10:23" x14ac:dyDescent="0.15">
      <c r="J40" s="49"/>
      <c r="W40" s="39" t="str">
        <f t="shared" si="2"/>
        <v/>
      </c>
    </row>
    <row r="41" spans="10:23" x14ac:dyDescent="0.15">
      <c r="J41" s="49"/>
      <c r="W41" s="39" t="str">
        <f t="shared" si="2"/>
        <v/>
      </c>
    </row>
    <row r="42" spans="10:23" x14ac:dyDescent="0.15">
      <c r="J42" s="49"/>
      <c r="W42" s="39" t="str">
        <f t="shared" si="2"/>
        <v/>
      </c>
    </row>
    <row r="43" spans="10:23" x14ac:dyDescent="0.15">
      <c r="J43" s="49"/>
      <c r="W43" s="39" t="str">
        <f t="shared" si="2"/>
        <v/>
      </c>
    </row>
    <row r="44" spans="10:23" x14ac:dyDescent="0.15">
      <c r="J44" s="49"/>
      <c r="W44" s="39" t="str">
        <f t="shared" si="2"/>
        <v/>
      </c>
    </row>
    <row r="45" spans="10:23" x14ac:dyDescent="0.15">
      <c r="J45" s="49"/>
      <c r="W45" s="39" t="str">
        <f t="shared" si="2"/>
        <v/>
      </c>
    </row>
    <row r="46" spans="10:23" x14ac:dyDescent="0.15">
      <c r="J46" s="49"/>
      <c r="W46" s="39" t="str">
        <f t="shared" si="2"/>
        <v/>
      </c>
    </row>
    <row r="47" spans="10:23" x14ac:dyDescent="0.15">
      <c r="J47" s="49"/>
      <c r="W47" s="39" t="str">
        <f t="shared" si="2"/>
        <v/>
      </c>
    </row>
    <row r="48" spans="10:23" x14ac:dyDescent="0.15">
      <c r="J48" s="49"/>
      <c r="W48" s="39" t="str">
        <f t="shared" si="2"/>
        <v/>
      </c>
    </row>
    <row r="49" spans="10:23" x14ac:dyDescent="0.15">
      <c r="J49" s="49"/>
      <c r="W49" s="39" t="str">
        <f t="shared" si="2"/>
        <v/>
      </c>
    </row>
    <row r="50" spans="10:23" x14ac:dyDescent="0.15">
      <c r="J50" s="49"/>
      <c r="W50" s="39" t="str">
        <f t="shared" si="2"/>
        <v/>
      </c>
    </row>
    <row r="51" spans="10:23" x14ac:dyDescent="0.15">
      <c r="J51" s="49"/>
      <c r="W51" s="39" t="str">
        <f t="shared" si="2"/>
        <v/>
      </c>
    </row>
    <row r="52" spans="10:23" x14ac:dyDescent="0.15">
      <c r="J52" s="49"/>
      <c r="W52" s="39" t="str">
        <f t="shared" si="2"/>
        <v/>
      </c>
    </row>
    <row r="53" spans="10:23" x14ac:dyDescent="0.15">
      <c r="J53" s="49"/>
      <c r="W53" s="39" t="str">
        <f t="shared" si="2"/>
        <v/>
      </c>
    </row>
    <row r="54" spans="10:23" x14ac:dyDescent="0.15">
      <c r="J54" s="49"/>
      <c r="W54" s="39" t="str">
        <f t="shared" si="2"/>
        <v/>
      </c>
    </row>
    <row r="55" spans="10:23" x14ac:dyDescent="0.15">
      <c r="W55" s="39" t="str">
        <f t="shared" si="2"/>
        <v/>
      </c>
    </row>
    <row r="56" spans="10:23" x14ac:dyDescent="0.15">
      <c r="W56" s="39" t="str">
        <f t="shared" si="2"/>
        <v/>
      </c>
    </row>
    <row r="57" spans="10:23" x14ac:dyDescent="0.15">
      <c r="W57" s="39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E1:W41"/>
  <sheetViews>
    <sheetView showGridLines="0" topLeftCell="A8" workbookViewId="0">
      <selection activeCell="S38" sqref="S38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102030011,"x":45,"y":-90,"layer":1,"delay":0},{"effectId":102030012,"x":-45,"y":-90,"layer":1,"delay":0},{"effectId":102030013,"x":85,"y":-170,"layer":1,"delay":83},{"effectId":102030014,"x":0,"y":-190,"layer":1,"delay":83},{"effectId":102030015,"x":-85,"y":-170,"layer":1,"delay":83},{"effectId":102030016,"x":130,"y":-260,"layer":1,"delay":166},{"effectId":102030017,"x":50,"y":-286,"layer":1,"delay":166},{"effectId":102030018,"x":-130,"y":-260,"layer":1,"delay":166},{"effectId":102030019,"x":-50,"y":-286,"layer":1,"delay":166},{"effectId":1020300110,"x":175,"y":-350,"layer":1,"delay":249},{"effectId":1020300111,"x":90,"y":-381,"layer":1,"delay":249},{"effectId":1020300112,"x":0,"y":-391,"layer":1,"delay":249},{"effectId":1020300113,"x":-175,"y":-350,"layer":1,"delay":249},{"effectId":1020300114,"x":-90,"y":-381,"layer":1,"delay":249},{"effectId":1020300115,"x":230,"y":-460,"layer":1,"delay":349},{"effectId":1020300116,"x":146,"y":-493,"layer":1,"delay":349},{"effectId":1020300117,"x":57,"y":-511,"layer":1,"delay":349},{"effectId":1020300118,"x":-230,"y":-460,"layer":1,"delay":349},{"effectId":1020300119,"x":-146,"y":-493,"layer":1,"delay":349},{"effectId":1020300120,"x":-57,"y":-511,"layer":1,"delay":349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{"type":1,"delay":100,"intensity":10,"time":100,"speed":33}</v>
      </c>
    </row>
    <row r="12" spans="5:23" x14ac:dyDescent="0.15">
      <c r="E12" s="46">
        <v>1</v>
      </c>
      <c r="F12" s="46">
        <v>100</v>
      </c>
      <c r="G12" s="46">
        <v>10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442</v>
      </c>
      <c r="G13" s="39">
        <f>VLOOKUP(F13,Sheet1!$B:$C,2,FALSE)</f>
        <v>10203001</v>
      </c>
      <c r="H13" s="39">
        <f>COUNTIF($F$13:F13,F13)</f>
        <v>1</v>
      </c>
      <c r="I13" s="39" t="str">
        <f t="shared" ref="I13:I32" si="0">G13&amp;H13</f>
        <v>102030011</v>
      </c>
      <c r="J13" s="39" t="s">
        <v>445</v>
      </c>
      <c r="K13" s="44">
        <v>45</v>
      </c>
      <c r="L13" s="44">
        <v>-90</v>
      </c>
      <c r="M13" s="44">
        <v>1</v>
      </c>
      <c r="N13" s="44">
        <v>0</v>
      </c>
      <c r="O13" s="44"/>
      <c r="P13" s="44"/>
      <c r="Q13" s="44"/>
      <c r="R13" s="44"/>
      <c r="S13" s="44"/>
      <c r="T13" s="44"/>
      <c r="U13" s="44"/>
      <c r="V13" s="44"/>
      <c r="W13" s="39" t="str">
        <f t="shared" ref="W13:W32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{"effectId":102030011,"x":45,"y":-90,"layer":1,"delay":0}</v>
      </c>
    </row>
    <row r="14" spans="5:23" x14ac:dyDescent="0.15">
      <c r="F14" s="39" t="s">
        <v>442</v>
      </c>
      <c r="G14" s="39">
        <f>VLOOKUP(F14,Sheet1!$B:$C,2,FALSE)</f>
        <v>10203001</v>
      </c>
      <c r="H14" s="39">
        <f>COUNTIF($F$13:F14,F14)</f>
        <v>2</v>
      </c>
      <c r="I14" s="39" t="str">
        <f t="shared" si="0"/>
        <v>102030012</v>
      </c>
      <c r="K14" s="44">
        <f>-K13</f>
        <v>-45</v>
      </c>
      <c r="L14" s="44">
        <f>L13</f>
        <v>-90</v>
      </c>
      <c r="M14" s="44">
        <v>1</v>
      </c>
      <c r="N14" s="44">
        <v>0</v>
      </c>
      <c r="O14" s="44"/>
      <c r="P14" s="44"/>
      <c r="Q14" s="44"/>
      <c r="R14" s="44"/>
      <c r="S14" s="44"/>
      <c r="T14" s="44"/>
      <c r="U14" s="44"/>
      <c r="V14" s="44"/>
      <c r="W14" s="39" t="str">
        <f t="shared" si="1"/>
        <v>{"effectId":102030012,"x":-45,"y":-90,"layer":1,"delay":0}</v>
      </c>
    </row>
    <row r="15" spans="5:23" x14ac:dyDescent="0.15">
      <c r="F15" s="39" t="s">
        <v>442</v>
      </c>
      <c r="G15" s="39">
        <f>VLOOKUP(F15,Sheet1!$B:$C,2,FALSE)</f>
        <v>10203001</v>
      </c>
      <c r="H15" s="39">
        <f>COUNTIF($F$13:F15,F15)</f>
        <v>3</v>
      </c>
      <c r="I15" s="39" t="str">
        <f t="shared" si="0"/>
        <v>102030013</v>
      </c>
      <c r="J15" s="39" t="s">
        <v>446</v>
      </c>
      <c r="K15" s="47">
        <v>85</v>
      </c>
      <c r="L15" s="47">
        <v>-170</v>
      </c>
      <c r="M15" s="47">
        <v>1</v>
      </c>
      <c r="N15" s="47">
        <f>ROUND(1000/$H$35*J16,0)</f>
        <v>83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1"/>
        <v>{"effectId":102030013,"x":85,"y":-170,"layer":1,"delay":83}</v>
      </c>
    </row>
    <row r="16" spans="5:23" x14ac:dyDescent="0.15">
      <c r="F16" s="39" t="s">
        <v>442</v>
      </c>
      <c r="G16" s="39">
        <f>VLOOKUP(F16,Sheet1!$B:$C,2,FALSE)</f>
        <v>10203001</v>
      </c>
      <c r="H16" s="39">
        <f>COUNTIF($F$13:F16,F16)</f>
        <v>4</v>
      </c>
      <c r="I16" s="39" t="str">
        <f t="shared" si="0"/>
        <v>102030014</v>
      </c>
      <c r="J16" s="39">
        <v>5</v>
      </c>
      <c r="K16" s="47">
        <v>0</v>
      </c>
      <c r="L16" s="47">
        <v>-190</v>
      </c>
      <c r="M16" s="47">
        <v>1</v>
      </c>
      <c r="N16" s="47">
        <f>N15</f>
        <v>83</v>
      </c>
      <c r="O16" s="47"/>
      <c r="P16" s="47"/>
      <c r="Q16" s="47"/>
      <c r="R16" s="47"/>
      <c r="S16" s="47"/>
      <c r="T16" s="47"/>
      <c r="U16" s="47"/>
      <c r="V16" s="47"/>
      <c r="W16" s="39" t="str">
        <f t="shared" si="1"/>
        <v>{"effectId":102030014,"x":0,"y":-190,"layer":1,"delay":83}</v>
      </c>
    </row>
    <row r="17" spans="6:23" x14ac:dyDescent="0.15">
      <c r="F17" s="39" t="s">
        <v>442</v>
      </c>
      <c r="G17" s="39">
        <f>VLOOKUP(F17,Sheet1!$B:$C,2,FALSE)</f>
        <v>10203001</v>
      </c>
      <c r="H17" s="39">
        <f>COUNTIF($F$13:F17,F17)</f>
        <v>5</v>
      </c>
      <c r="I17" s="39" t="str">
        <f t="shared" si="0"/>
        <v>102030015</v>
      </c>
      <c r="K17" s="47">
        <f>-K15</f>
        <v>-85</v>
      </c>
      <c r="L17" s="47">
        <f>L15</f>
        <v>-170</v>
      </c>
      <c r="M17" s="47">
        <v>1</v>
      </c>
      <c r="N17" s="47">
        <f>N16</f>
        <v>83</v>
      </c>
      <c r="O17" s="47"/>
      <c r="P17" s="47"/>
      <c r="Q17" s="47"/>
      <c r="R17" s="47"/>
      <c r="S17" s="47"/>
      <c r="T17" s="47"/>
      <c r="U17" s="47"/>
      <c r="V17" s="47"/>
      <c r="W17" s="39" t="str">
        <f t="shared" si="1"/>
        <v>{"effectId":102030015,"x":-85,"y":-170,"layer":1,"delay":83}</v>
      </c>
    </row>
    <row r="18" spans="6:23" x14ac:dyDescent="0.15">
      <c r="F18" s="39" t="s">
        <v>442</v>
      </c>
      <c r="G18" s="39">
        <f>VLOOKUP(F18,Sheet1!$B:$C,2,FALSE)</f>
        <v>10203001</v>
      </c>
      <c r="H18" s="39">
        <f>COUNTIF($F$13:F18,F18)</f>
        <v>6</v>
      </c>
      <c r="I18" s="39" t="str">
        <f t="shared" si="0"/>
        <v>102030016</v>
      </c>
      <c r="J18" s="39" t="s">
        <v>447</v>
      </c>
      <c r="K18" s="44">
        <v>130</v>
      </c>
      <c r="L18" s="44">
        <v>-260</v>
      </c>
      <c r="M18" s="44">
        <v>1</v>
      </c>
      <c r="N18" s="44">
        <f>ROUND(1000/$H$35*J19,0)+N15</f>
        <v>166</v>
      </c>
      <c r="O18" s="44"/>
      <c r="P18" s="44"/>
      <c r="Q18" s="44"/>
      <c r="R18" s="44"/>
      <c r="S18" s="44"/>
      <c r="T18" s="44"/>
      <c r="U18" s="44"/>
      <c r="V18" s="44"/>
      <c r="W18" s="39" t="str">
        <f t="shared" si="1"/>
        <v>{"effectId":102030016,"x":130,"y":-260,"layer":1,"delay":166}</v>
      </c>
    </row>
    <row r="19" spans="6:23" x14ac:dyDescent="0.15">
      <c r="F19" s="39" t="s">
        <v>442</v>
      </c>
      <c r="G19" s="39">
        <f>VLOOKUP(F19,Sheet1!$B:$C,2,FALSE)</f>
        <v>10203001</v>
      </c>
      <c r="H19" s="39">
        <f>COUNTIF($F$13:F19,F19)</f>
        <v>7</v>
      </c>
      <c r="I19" s="39" t="str">
        <f t="shared" si="0"/>
        <v>102030017</v>
      </c>
      <c r="J19" s="39">
        <v>5</v>
      </c>
      <c r="K19" s="44">
        <v>50</v>
      </c>
      <c r="L19" s="44">
        <v>-286</v>
      </c>
      <c r="M19" s="44">
        <v>1</v>
      </c>
      <c r="N19" s="44">
        <f>N18</f>
        <v>166</v>
      </c>
      <c r="O19" s="44"/>
      <c r="P19" s="44"/>
      <c r="Q19" s="44"/>
      <c r="R19" s="44"/>
      <c r="S19" s="44"/>
      <c r="T19" s="44"/>
      <c r="U19" s="44"/>
      <c r="V19" s="44"/>
      <c r="W19" s="39" t="str">
        <f t="shared" si="1"/>
        <v>{"effectId":102030017,"x":50,"y":-286,"layer":1,"delay":166}</v>
      </c>
    </row>
    <row r="20" spans="6:23" x14ac:dyDescent="0.15">
      <c r="F20" s="39" t="s">
        <v>442</v>
      </c>
      <c r="G20" s="39">
        <f>VLOOKUP(F20,Sheet1!$B:$C,2,FALSE)</f>
        <v>10203001</v>
      </c>
      <c r="H20" s="39">
        <f>COUNTIF($F$13:F20,F20)</f>
        <v>8</v>
      </c>
      <c r="I20" s="39" t="str">
        <f t="shared" si="0"/>
        <v>102030018</v>
      </c>
      <c r="K20" s="44">
        <f>-K18</f>
        <v>-130</v>
      </c>
      <c r="L20" s="44">
        <f>L18</f>
        <v>-260</v>
      </c>
      <c r="M20" s="44">
        <v>1</v>
      </c>
      <c r="N20" s="44">
        <f t="shared" ref="N20:N21" si="2">N19</f>
        <v>166</v>
      </c>
      <c r="O20" s="44"/>
      <c r="P20" s="44"/>
      <c r="Q20" s="44"/>
      <c r="R20" s="44"/>
      <c r="S20" s="44"/>
      <c r="T20" s="44"/>
      <c r="U20" s="44"/>
      <c r="V20" s="44"/>
      <c r="W20" s="39" t="str">
        <f t="shared" si="1"/>
        <v>{"effectId":102030018,"x":-130,"y":-260,"layer":1,"delay":166}</v>
      </c>
    </row>
    <row r="21" spans="6:23" x14ac:dyDescent="0.15">
      <c r="F21" s="39" t="s">
        <v>442</v>
      </c>
      <c r="G21" s="39">
        <f>VLOOKUP(F21,Sheet1!$B:$C,2,FALSE)</f>
        <v>10203001</v>
      </c>
      <c r="H21" s="39">
        <f>COUNTIF($F$13:F21,F21)</f>
        <v>9</v>
      </c>
      <c r="I21" s="39" t="str">
        <f t="shared" si="0"/>
        <v>102030019</v>
      </c>
      <c r="K21" s="44">
        <f>-K19</f>
        <v>-50</v>
      </c>
      <c r="L21" s="44">
        <f>L19</f>
        <v>-286</v>
      </c>
      <c r="M21" s="44">
        <v>1</v>
      </c>
      <c r="N21" s="44">
        <f t="shared" si="2"/>
        <v>166</v>
      </c>
      <c r="O21" s="44"/>
      <c r="P21" s="44"/>
      <c r="Q21" s="44"/>
      <c r="R21" s="44"/>
      <c r="S21" s="44"/>
      <c r="T21" s="44"/>
      <c r="U21" s="44"/>
      <c r="V21" s="44"/>
      <c r="W21" s="39" t="str">
        <f t="shared" si="1"/>
        <v>{"effectId":102030019,"x":-50,"y":-286,"layer":1,"delay":166}</v>
      </c>
    </row>
    <row r="22" spans="6:23" x14ac:dyDescent="0.15">
      <c r="F22" s="39" t="s">
        <v>442</v>
      </c>
      <c r="G22" s="39">
        <f>VLOOKUP(F22,Sheet1!$B:$C,2,FALSE)</f>
        <v>10203001</v>
      </c>
      <c r="H22" s="39">
        <f>COUNTIF($F$13:F22,F22)</f>
        <v>10</v>
      </c>
      <c r="I22" s="39" t="str">
        <f t="shared" si="0"/>
        <v>1020300110</v>
      </c>
      <c r="J22" s="39" t="s">
        <v>448</v>
      </c>
      <c r="K22" s="47">
        <v>175</v>
      </c>
      <c r="L22" s="47">
        <v>-350</v>
      </c>
      <c r="M22" s="47">
        <v>1</v>
      </c>
      <c r="N22" s="47">
        <f>ROUND(1000/$H$35*J23,0)+N18</f>
        <v>249</v>
      </c>
      <c r="O22" s="47"/>
      <c r="P22" s="47"/>
      <c r="Q22" s="47"/>
      <c r="R22" s="47"/>
      <c r="S22" s="47"/>
      <c r="T22" s="47"/>
      <c r="U22" s="47"/>
      <c r="V22" s="47"/>
      <c r="W22" s="39" t="str">
        <f t="shared" si="1"/>
        <v>{"effectId":1020300110,"x":175,"y":-350,"layer":1,"delay":249}</v>
      </c>
    </row>
    <row r="23" spans="6:23" x14ac:dyDescent="0.15">
      <c r="F23" s="39" t="s">
        <v>442</v>
      </c>
      <c r="G23" s="39">
        <f>VLOOKUP(F23,Sheet1!$B:$C,2,FALSE)</f>
        <v>10203001</v>
      </c>
      <c r="H23" s="39">
        <f>COUNTIF($F$13:F23,F23)</f>
        <v>11</v>
      </c>
      <c r="I23" s="39" t="str">
        <f t="shared" si="0"/>
        <v>1020300111</v>
      </c>
      <c r="J23" s="39">
        <v>5</v>
      </c>
      <c r="K23" s="47">
        <v>90</v>
      </c>
      <c r="L23" s="47">
        <v>-381</v>
      </c>
      <c r="M23" s="47">
        <v>1</v>
      </c>
      <c r="N23" s="47">
        <f>N22</f>
        <v>249</v>
      </c>
      <c r="O23" s="47"/>
      <c r="P23" s="47"/>
      <c r="Q23" s="47"/>
      <c r="R23" s="47"/>
      <c r="S23" s="47"/>
      <c r="T23" s="47"/>
      <c r="U23" s="47"/>
      <c r="V23" s="47"/>
      <c r="W23" s="39" t="str">
        <f t="shared" si="1"/>
        <v>{"effectId":1020300111,"x":90,"y":-381,"layer":1,"delay":249}</v>
      </c>
    </row>
    <row r="24" spans="6:23" x14ac:dyDescent="0.15">
      <c r="F24" s="39" t="s">
        <v>442</v>
      </c>
      <c r="G24" s="39">
        <f>VLOOKUP(F24,Sheet1!$B:$C,2,FALSE)</f>
        <v>10203001</v>
      </c>
      <c r="H24" s="39">
        <f>COUNTIF($F$13:F24,F24)</f>
        <v>12</v>
      </c>
      <c r="I24" s="39" t="str">
        <f t="shared" si="0"/>
        <v>1020300112</v>
      </c>
      <c r="K24" s="47">
        <v>0</v>
      </c>
      <c r="L24" s="47">
        <v>-391</v>
      </c>
      <c r="M24" s="47">
        <v>1</v>
      </c>
      <c r="N24" s="47">
        <f t="shared" ref="N24:N26" si="3">N23</f>
        <v>249</v>
      </c>
      <c r="O24" s="47"/>
      <c r="P24" s="47"/>
      <c r="Q24" s="47"/>
      <c r="R24" s="47"/>
      <c r="S24" s="47"/>
      <c r="T24" s="47"/>
      <c r="U24" s="47"/>
      <c r="V24" s="47"/>
      <c r="W24" s="39" t="str">
        <f t="shared" si="1"/>
        <v>{"effectId":1020300112,"x":0,"y":-391,"layer":1,"delay":249}</v>
      </c>
    </row>
    <row r="25" spans="6:23" x14ac:dyDescent="0.15">
      <c r="F25" s="39" t="s">
        <v>442</v>
      </c>
      <c r="G25" s="39">
        <f>VLOOKUP(F25,Sheet1!$B:$C,2,FALSE)</f>
        <v>10203001</v>
      </c>
      <c r="H25" s="39">
        <f>COUNTIF($F$13:F25,F25)</f>
        <v>13</v>
      </c>
      <c r="I25" s="39" t="str">
        <f t="shared" si="0"/>
        <v>1020300113</v>
      </c>
      <c r="K25" s="47">
        <f>-K22</f>
        <v>-175</v>
      </c>
      <c r="L25" s="47">
        <f>L22</f>
        <v>-350</v>
      </c>
      <c r="M25" s="47">
        <v>1</v>
      </c>
      <c r="N25" s="47">
        <f t="shared" si="3"/>
        <v>249</v>
      </c>
      <c r="O25" s="47"/>
      <c r="P25" s="47"/>
      <c r="Q25" s="47"/>
      <c r="R25" s="47"/>
      <c r="S25" s="47"/>
      <c r="T25" s="47"/>
      <c r="U25" s="47"/>
      <c r="V25" s="47"/>
      <c r="W25" s="39" t="str">
        <f t="shared" si="1"/>
        <v>{"effectId":1020300113,"x":-175,"y":-350,"layer":1,"delay":249}</v>
      </c>
    </row>
    <row r="26" spans="6:23" x14ac:dyDescent="0.15">
      <c r="F26" s="39" t="s">
        <v>442</v>
      </c>
      <c r="G26" s="39">
        <f>VLOOKUP(F26,Sheet1!$B:$C,2,FALSE)</f>
        <v>10203001</v>
      </c>
      <c r="H26" s="39">
        <f>COUNTIF($F$13:F26,F26)</f>
        <v>14</v>
      </c>
      <c r="I26" s="39" t="str">
        <f t="shared" si="0"/>
        <v>1020300114</v>
      </c>
      <c r="K26" s="47">
        <f>-K23</f>
        <v>-90</v>
      </c>
      <c r="L26" s="47">
        <f>L23</f>
        <v>-381</v>
      </c>
      <c r="M26" s="47">
        <v>1</v>
      </c>
      <c r="N26" s="47">
        <f t="shared" si="3"/>
        <v>249</v>
      </c>
      <c r="O26" s="47"/>
      <c r="P26" s="47"/>
      <c r="Q26" s="47"/>
      <c r="R26" s="47"/>
      <c r="S26" s="47"/>
      <c r="T26" s="47"/>
      <c r="U26" s="47"/>
      <c r="V26" s="47"/>
      <c r="W26" s="39" t="str">
        <f t="shared" si="1"/>
        <v>{"effectId":1020300114,"x":-90,"y":-381,"layer":1,"delay":249}</v>
      </c>
    </row>
    <row r="27" spans="6:23" x14ac:dyDescent="0.15">
      <c r="F27" s="39" t="s">
        <v>442</v>
      </c>
      <c r="G27" s="39">
        <f>VLOOKUP(F27,Sheet1!$B:$C,2,FALSE)</f>
        <v>10203001</v>
      </c>
      <c r="H27" s="39">
        <f>COUNTIF($F$13:F27,F27)</f>
        <v>15</v>
      </c>
      <c r="I27" s="39" t="str">
        <f t="shared" si="0"/>
        <v>1020300115</v>
      </c>
      <c r="J27" s="39" t="s">
        <v>449</v>
      </c>
      <c r="K27" s="44">
        <v>230</v>
      </c>
      <c r="L27" s="44">
        <v>-460</v>
      </c>
      <c r="M27" s="44">
        <v>1</v>
      </c>
      <c r="N27" s="44">
        <f>ROUND(1000/$H$35*J28,0)+N22</f>
        <v>349</v>
      </c>
      <c r="O27" s="44"/>
      <c r="P27" s="44"/>
      <c r="Q27" s="44"/>
      <c r="R27" s="44"/>
      <c r="S27" s="44"/>
      <c r="T27" s="44"/>
      <c r="U27" s="44"/>
      <c r="V27" s="44"/>
      <c r="W27" s="39" t="str">
        <f t="shared" si="1"/>
        <v>{"effectId":1020300115,"x":230,"y":-460,"layer":1,"delay":349}</v>
      </c>
    </row>
    <row r="28" spans="6:23" x14ac:dyDescent="0.15">
      <c r="F28" s="39" t="s">
        <v>442</v>
      </c>
      <c r="G28" s="39">
        <f>VLOOKUP(F28,Sheet1!$B:$C,2,FALSE)</f>
        <v>10203001</v>
      </c>
      <c r="H28" s="39">
        <f>COUNTIF($F$13:F28,F28)</f>
        <v>16</v>
      </c>
      <c r="I28" s="39" t="str">
        <f t="shared" si="0"/>
        <v>1020300116</v>
      </c>
      <c r="J28" s="39">
        <v>6</v>
      </c>
      <c r="K28" s="44">
        <v>146</v>
      </c>
      <c r="L28" s="44">
        <v>-493</v>
      </c>
      <c r="M28" s="44">
        <v>1</v>
      </c>
      <c r="N28" s="44">
        <f>N27</f>
        <v>349</v>
      </c>
      <c r="O28" s="44"/>
      <c r="P28" s="44"/>
      <c r="Q28" s="44"/>
      <c r="R28" s="44"/>
      <c r="S28" s="44"/>
      <c r="T28" s="44"/>
      <c r="U28" s="44"/>
      <c r="V28" s="44"/>
      <c r="W28" s="39" t="str">
        <f t="shared" si="1"/>
        <v>{"effectId":1020300116,"x":146,"y":-493,"layer":1,"delay":349}</v>
      </c>
    </row>
    <row r="29" spans="6:23" x14ac:dyDescent="0.15">
      <c r="F29" s="39" t="s">
        <v>442</v>
      </c>
      <c r="G29" s="39">
        <f>VLOOKUP(F29,Sheet1!$B:$C,2,FALSE)</f>
        <v>10203001</v>
      </c>
      <c r="H29" s="39">
        <f>COUNTIF($F$13:F29,F29)</f>
        <v>17</v>
      </c>
      <c r="I29" s="39" t="str">
        <f t="shared" si="0"/>
        <v>1020300117</v>
      </c>
      <c r="K29" s="44">
        <v>57</v>
      </c>
      <c r="L29" s="44">
        <v>-511</v>
      </c>
      <c r="M29" s="44">
        <v>1</v>
      </c>
      <c r="N29" s="44">
        <f t="shared" ref="N29:N32" si="4">N28</f>
        <v>349</v>
      </c>
      <c r="O29" s="44"/>
      <c r="P29" s="44"/>
      <c r="Q29" s="44"/>
      <c r="R29" s="44"/>
      <c r="S29" s="44"/>
      <c r="T29" s="44"/>
      <c r="U29" s="44"/>
      <c r="V29" s="44"/>
      <c r="W29" s="39" t="str">
        <f t="shared" si="1"/>
        <v>{"effectId":1020300117,"x":57,"y":-511,"layer":1,"delay":349}</v>
      </c>
    </row>
    <row r="30" spans="6:23" x14ac:dyDescent="0.15">
      <c r="F30" s="39" t="s">
        <v>442</v>
      </c>
      <c r="G30" s="39">
        <f>VLOOKUP(F30,Sheet1!$B:$C,2,FALSE)</f>
        <v>10203001</v>
      </c>
      <c r="H30" s="39">
        <f>COUNTIF($F$13:F30,F30)</f>
        <v>18</v>
      </c>
      <c r="I30" s="39" t="str">
        <f t="shared" si="0"/>
        <v>1020300118</v>
      </c>
      <c r="K30" s="44">
        <f>-K27</f>
        <v>-230</v>
      </c>
      <c r="L30" s="44">
        <f>L27</f>
        <v>-460</v>
      </c>
      <c r="M30" s="44">
        <v>1</v>
      </c>
      <c r="N30" s="44">
        <f t="shared" si="4"/>
        <v>349</v>
      </c>
      <c r="O30" s="44"/>
      <c r="P30" s="44"/>
      <c r="Q30" s="44"/>
      <c r="R30" s="44"/>
      <c r="S30" s="44"/>
      <c r="T30" s="44"/>
      <c r="U30" s="44"/>
      <c r="V30" s="44"/>
      <c r="W30" s="39" t="str">
        <f t="shared" si="1"/>
        <v>{"effectId":1020300118,"x":-230,"y":-460,"layer":1,"delay":349}</v>
      </c>
    </row>
    <row r="31" spans="6:23" x14ac:dyDescent="0.15">
      <c r="F31" s="39" t="s">
        <v>442</v>
      </c>
      <c r="G31" s="39">
        <f>VLOOKUP(F31,Sheet1!$B:$C,2,FALSE)</f>
        <v>10203001</v>
      </c>
      <c r="H31" s="39">
        <f>COUNTIF($F$13:F31,F31)</f>
        <v>19</v>
      </c>
      <c r="I31" s="39" t="str">
        <f t="shared" si="0"/>
        <v>1020300119</v>
      </c>
      <c r="K31" s="44">
        <f t="shared" ref="K31:K32" si="5">-K28</f>
        <v>-146</v>
      </c>
      <c r="L31" s="44">
        <f t="shared" ref="L31:L32" si="6">L28</f>
        <v>-493</v>
      </c>
      <c r="M31" s="44">
        <v>1</v>
      </c>
      <c r="N31" s="44">
        <f t="shared" si="4"/>
        <v>349</v>
      </c>
      <c r="O31" s="44"/>
      <c r="P31" s="44"/>
      <c r="Q31" s="44"/>
      <c r="R31" s="44"/>
      <c r="S31" s="44"/>
      <c r="T31" s="44"/>
      <c r="U31" s="44"/>
      <c r="V31" s="44"/>
      <c r="W31" s="39" t="str">
        <f t="shared" si="1"/>
        <v>{"effectId":1020300119,"x":-146,"y":-493,"layer":1,"delay":349}</v>
      </c>
    </row>
    <row r="32" spans="6:23" x14ac:dyDescent="0.15">
      <c r="F32" s="39" t="s">
        <v>442</v>
      </c>
      <c r="G32" s="39">
        <f>VLOOKUP(F32,Sheet1!$B:$C,2,FALSE)</f>
        <v>10203001</v>
      </c>
      <c r="H32" s="39">
        <f>COUNTIF($F$13:F32,F32)</f>
        <v>20</v>
      </c>
      <c r="I32" s="39" t="str">
        <f t="shared" si="0"/>
        <v>1020300120</v>
      </c>
      <c r="K32" s="44">
        <f t="shared" si="5"/>
        <v>-57</v>
      </c>
      <c r="L32" s="44">
        <f t="shared" si="6"/>
        <v>-511</v>
      </c>
      <c r="M32" s="44">
        <v>1</v>
      </c>
      <c r="N32" s="44">
        <f t="shared" si="4"/>
        <v>349</v>
      </c>
      <c r="O32" s="44"/>
      <c r="P32" s="44"/>
      <c r="Q32" s="44"/>
      <c r="R32" s="44"/>
      <c r="S32" s="44"/>
      <c r="T32" s="44"/>
      <c r="U32" s="44"/>
      <c r="V32" s="44"/>
      <c r="W32" s="39" t="str">
        <f t="shared" si="1"/>
        <v>{"effectId":1020300120,"x":-57,"y":-511,"layer":1,"delay":349}</v>
      </c>
    </row>
    <row r="35" spans="6:9" x14ac:dyDescent="0.15">
      <c r="G35" s="39" t="s">
        <v>453</v>
      </c>
      <c r="H35" s="39">
        <v>60</v>
      </c>
    </row>
    <row r="37" spans="6:9" x14ac:dyDescent="0.15">
      <c r="F37" s="39" t="s">
        <v>450</v>
      </c>
      <c r="G37" s="39">
        <v>160</v>
      </c>
      <c r="H37" s="39">
        <f t="shared" ref="H37:H39" si="7">G37/$G$41</f>
        <v>0.76190476190476186</v>
      </c>
      <c r="I37" s="39">
        <f t="shared" ref="I37:I39" si="8">$I$41*H37</f>
        <v>0.53333333333333321</v>
      </c>
    </row>
    <row r="38" spans="6:9" x14ac:dyDescent="0.15">
      <c r="G38" s="39">
        <v>180</v>
      </c>
      <c r="H38" s="39">
        <f t="shared" si="7"/>
        <v>0.8571428571428571</v>
      </c>
      <c r="I38" s="39">
        <f t="shared" si="8"/>
        <v>0.6</v>
      </c>
    </row>
    <row r="39" spans="6:9" x14ac:dyDescent="0.15">
      <c r="G39" s="39">
        <v>200</v>
      </c>
      <c r="H39" s="39">
        <f t="shared" si="7"/>
        <v>0.95238095238095233</v>
      </c>
      <c r="I39" s="39">
        <f t="shared" si="8"/>
        <v>0.66666666666666663</v>
      </c>
    </row>
    <row r="40" spans="6:9" x14ac:dyDescent="0.15">
      <c r="G40" s="39">
        <v>200</v>
      </c>
      <c r="H40" s="39">
        <f>G40/$G$41</f>
        <v>0.95238095238095233</v>
      </c>
      <c r="I40" s="39">
        <f>$I$41*H40</f>
        <v>0.66666666666666663</v>
      </c>
    </row>
    <row r="41" spans="6:9" x14ac:dyDescent="0.15">
      <c r="G41" s="39">
        <v>210</v>
      </c>
      <c r="I41" s="39">
        <f>0.7</f>
        <v>0.7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E8:AF64"/>
  <sheetViews>
    <sheetView topLeftCell="A7" workbookViewId="0">
      <selection activeCell="T4" sqref="T4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75.375" style="39" customWidth="1"/>
    <col min="24" max="24" width="6.625" style="39" customWidth="1"/>
    <col min="25" max="16384" width="9" style="39"/>
  </cols>
  <sheetData>
    <row r="8" spans="5:28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8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8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102050011,"x":0,"y":0,"layer":1,"delay":150},{"effectId":102050012,"x":0,"y":0,"layer":1,"delay":150},{"effectId":102050013,"x":0,"y":0,"layer":1,"delay":150},{"effectId":102050014,"x":0,"y":0,"layer":1,"delay":150},{"effectId":102050015,"x":0,"y":0,"layer":1,"delay":150},{"effectId":102050016,"x":0,"y":0,"layer":1,"delay":150},{"effectId":102050017,"x":0,"y":0,"layer":1,"delay":150},{"effectId":102050018,"x":0,"y":0,"layer":1,"delay":150},{"effectId":102050019,"x":0,"y":0,"layer":0,"delay":120,"move":{"type":0,"to":[206,-245],"speed":1067,"acceleration":150,"shadowFreq":1,"shadowAlpha":100,"shadowDuration":50}},{"effectId":1020500110,"x":0,"y":0,"layer":0,"delay":120,"move":{"type":0,"to":[357,-130],"speed":1267,"acceleration":150,"shadowFreq":1,"shadowAlpha":100,"shadowDuration":50}},{"effectId":1020500111,"x":0,"y":0,"layer":0,"delay":120,"move":{"type":0,"to":[357,130],"speed":1333,"acceleration":150,"shadowFreq":1,"shadowAlpha":100,"shadowDuration":50}},{"effectId":1020500112,"x":0,"y":0,"layer":0,"delay":120,"move":{"type":0,"to":[206,245],"speed":1200,"acceleration":150,"shadowFreq":1,"shadowAlpha":100,"shadowDuration":50}},{"effectId":1020500113,"x":0,"y":0,"layer":0,"delay":120,"move":{"type":0,"to":[-206,245],"speed":1200,"acceleration":150,"shadowFreq":1,"shadowAlpha":100,"shadowDuration":50}},{"effectId":1020500114,"x":0,"y":0,"layer":0,"delay":120,"move":{"type":0,"to":[-357,130],"speed":1333,"acceleration":150,"shadowFreq":1,"shadowAlpha":100,"shadowDuration":50}},{"effectId":1020500115,"x":0,"y":0,"layer":0,"delay":120,"move":{"type":0,"to":[-357,-130],"speed":1267,"acceleration":150,"shadowFreq":1,"shadowAlpha":100,"shadowDuration":50}},{"effectId":1020500116,"x":0,"y":0,"layer":0,"delay":120,"move":{"type":0,"to":[-206,-245],"speed":1067,"acceleration":150,"shadowFreq":1,"shadowAlpha":100,"shadowDuration":50}},{"effectId":1020500117,"x":0,"y":0,"layer":1,"delay":0},{"effectId":1020500118,"x":206,"y":-245,"layer":0,"delay":280},{"effectId":1020500119,"x":357,"y":-130,"layer":0,"delay":280},{"effectId":1020500120,"x":357,"y":130,"layer":0,"delay":280},{"effectId":1020500121,"x":206,"y":245,"layer":0,"delay":280},{"effectId":1020500122,"x":-206,"y":245,"layer":0,"delay":280},{"effectId":1020500123,"x":-357,"y":130,"layer":0,"delay":280},{"effectId":1020500124,"x":-357,"y":-130,"layer":0,"delay":280},{"effectId":1020500125,"x":-206,"y":-245,"layer":0,"delay":280},{"effectId":1020500126,"x":206,"y":-245,"layer":0,"delay":280},{"effectId":1020500127,"x":357,"y":-130,"layer":0,"delay":280},{"effectId":1020500128,"x":357,"y":130,"layer":0,"delay":280},{"effectId":1020500129,"x":206,"y":245,"layer":0,"delay":280},{"effectId":1020500130,"x":-206,"y":245,"layer":0,"delay":280},{"effectId":1020500131,"x":-357,"y":130,"layer":0,"delay":280},{"effectId":1020500132,"x":-357,"y":-130,"layer":0,"delay":280},{"effectId":1020500133,"x":-206,"y":-245,"layer":0,"delay":280}]</v>
      </c>
    </row>
    <row r="11" spans="5:28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{"type":0,"delay":100,"intensity":16,"time":700,"speed":33}</v>
      </c>
    </row>
    <row r="12" spans="5:28" x14ac:dyDescent="0.15">
      <c r="E12" s="46">
        <v>0</v>
      </c>
      <c r="F12" s="46">
        <v>100</v>
      </c>
      <c r="G12" s="46">
        <v>16</v>
      </c>
      <c r="H12" s="46">
        <v>700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8" x14ac:dyDescent="0.15">
      <c r="F13" s="39" t="s">
        <v>443</v>
      </c>
      <c r="G13" s="39">
        <f>VLOOKUP(F13,Sheet1!$B:$C,2,FALSE)</f>
        <v>10205001</v>
      </c>
      <c r="H13" s="39">
        <f>COUNTIF($F$13:F13,F13)</f>
        <v>1</v>
      </c>
      <c r="I13" s="39" t="str">
        <f t="shared" ref="I13:I45" si="0">G13&amp;H13</f>
        <v>102050011</v>
      </c>
      <c r="J13" s="49" t="s">
        <v>384</v>
      </c>
      <c r="K13" s="43">
        <v>0</v>
      </c>
      <c r="L13" s="43">
        <v>0</v>
      </c>
      <c r="M13" s="43">
        <v>1</v>
      </c>
      <c r="N13" s="43">
        <v>150</v>
      </c>
      <c r="O13" s="46"/>
      <c r="P13" s="46"/>
      <c r="Q13" s="46"/>
      <c r="R13" s="46"/>
      <c r="S13" s="46"/>
      <c r="T13" s="46"/>
      <c r="U13" s="46"/>
      <c r="V13" s="46"/>
      <c r="W13" s="39" t="str">
        <f t="shared" ref="W13:W64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{"effectId":102050011,"x":0,"y":0,"layer":1,"delay":150}</v>
      </c>
    </row>
    <row r="14" spans="5:28" x14ac:dyDescent="0.15">
      <c r="F14" s="39" t="s">
        <v>443</v>
      </c>
      <c r="G14" s="39">
        <f>VLOOKUP(F14,Sheet1!$B:$C,2,FALSE)</f>
        <v>10205001</v>
      </c>
      <c r="H14" s="39">
        <f>COUNTIF($F$13:F14,F14)</f>
        <v>2</v>
      </c>
      <c r="I14" s="39" t="str">
        <f t="shared" si="0"/>
        <v>102050012</v>
      </c>
      <c r="J14" s="49"/>
      <c r="K14" s="43">
        <v>0</v>
      </c>
      <c r="L14" s="43">
        <v>0</v>
      </c>
      <c r="M14" s="43">
        <v>1</v>
      </c>
      <c r="N14" s="43">
        <f>N13</f>
        <v>150</v>
      </c>
      <c r="O14" s="46"/>
      <c r="P14" s="46"/>
      <c r="Q14" s="46"/>
      <c r="R14" s="46"/>
      <c r="S14" s="46"/>
      <c r="T14" s="46"/>
      <c r="U14" s="46"/>
      <c r="V14" s="46"/>
      <c r="W14" s="39" t="str">
        <f t="shared" si="1"/>
        <v>{"effectId":102050012,"x":0,"y":0,"layer":1,"delay":150}</v>
      </c>
    </row>
    <row r="15" spans="5:28" x14ac:dyDescent="0.15">
      <c r="F15" s="39" t="s">
        <v>443</v>
      </c>
      <c r="G15" s="39">
        <f>VLOOKUP(F15,Sheet1!$B:$C,2,FALSE)</f>
        <v>10205001</v>
      </c>
      <c r="H15" s="39">
        <f>COUNTIF($F$13:F15,F15)</f>
        <v>3</v>
      </c>
      <c r="I15" s="39" t="str">
        <f t="shared" si="0"/>
        <v>102050013</v>
      </c>
      <c r="J15" s="49"/>
      <c r="K15" s="43">
        <v>0</v>
      </c>
      <c r="L15" s="43">
        <v>0</v>
      </c>
      <c r="M15" s="43">
        <v>1</v>
      </c>
      <c r="N15" s="43">
        <f t="shared" ref="N15:N20" si="2">N14</f>
        <v>150</v>
      </c>
      <c r="O15" s="46"/>
      <c r="P15" s="46"/>
      <c r="Q15" s="46"/>
      <c r="R15" s="46"/>
      <c r="S15" s="46"/>
      <c r="T15" s="46"/>
      <c r="U15" s="46"/>
      <c r="V15" s="46"/>
      <c r="W15" s="39" t="str">
        <f t="shared" si="1"/>
        <v>{"effectId":102050013,"x":0,"y":0,"layer":1,"delay":150}</v>
      </c>
    </row>
    <row r="16" spans="5:28" x14ac:dyDescent="0.15">
      <c r="F16" s="39" t="s">
        <v>443</v>
      </c>
      <c r="G16" s="39">
        <f>VLOOKUP(F16,Sheet1!$B:$C,2,FALSE)</f>
        <v>10205001</v>
      </c>
      <c r="H16" s="39">
        <f>COUNTIF($F$13:F16,F16)</f>
        <v>4</v>
      </c>
      <c r="I16" s="39" t="str">
        <f t="shared" si="0"/>
        <v>102050014</v>
      </c>
      <c r="J16" s="49"/>
      <c r="K16" s="43">
        <v>0</v>
      </c>
      <c r="L16" s="43">
        <v>0</v>
      </c>
      <c r="M16" s="43">
        <v>1</v>
      </c>
      <c r="N16" s="43">
        <f t="shared" si="2"/>
        <v>150</v>
      </c>
      <c r="O16" s="46"/>
      <c r="P16" s="46"/>
      <c r="Q16" s="46"/>
      <c r="R16" s="46"/>
      <c r="S16" s="46"/>
      <c r="T16" s="46"/>
      <c r="U16" s="46"/>
      <c r="V16" s="46"/>
      <c r="W16" s="39" t="str">
        <f t="shared" si="1"/>
        <v>{"effectId":102050014,"x":0,"y":0,"layer":1,"delay":150}</v>
      </c>
      <c r="X16" s="45"/>
      <c r="Y16" s="39" t="s">
        <v>380</v>
      </c>
      <c r="AA16" s="39" t="s">
        <v>383</v>
      </c>
      <c r="AB16" s="39" t="s">
        <v>406</v>
      </c>
    </row>
    <row r="17" spans="6:32" x14ac:dyDescent="0.15">
      <c r="F17" s="39" t="s">
        <v>443</v>
      </c>
      <c r="G17" s="39">
        <f>VLOOKUP(F17,Sheet1!$B:$C,2,FALSE)</f>
        <v>10205001</v>
      </c>
      <c r="H17" s="39">
        <f>COUNTIF($F$13:F17,F17)</f>
        <v>5</v>
      </c>
      <c r="I17" s="39" t="str">
        <f t="shared" si="0"/>
        <v>102050015</v>
      </c>
      <c r="J17" s="49"/>
      <c r="K17" s="43">
        <v>0</v>
      </c>
      <c r="L17" s="43">
        <v>0</v>
      </c>
      <c r="M17" s="43">
        <v>1</v>
      </c>
      <c r="N17" s="43">
        <f t="shared" si="2"/>
        <v>150</v>
      </c>
      <c r="O17" s="46"/>
      <c r="P17" s="46"/>
      <c r="Q17" s="46"/>
      <c r="R17" s="46"/>
      <c r="S17" s="46"/>
      <c r="T17" s="46"/>
      <c r="U17" s="46"/>
      <c r="V17" s="46"/>
      <c r="W17" s="39" t="str">
        <f t="shared" si="1"/>
        <v>{"effectId":102050015,"x":0,"y":0,"layer":1,"delay":150}</v>
      </c>
      <c r="X17" s="45"/>
      <c r="Y17" s="39">
        <v>300</v>
      </c>
      <c r="AA17" s="39">
        <v>130</v>
      </c>
      <c r="AB17" s="39">
        <v>73</v>
      </c>
    </row>
    <row r="18" spans="6:32" x14ac:dyDescent="0.15">
      <c r="F18" s="39" t="s">
        <v>443</v>
      </c>
      <c r="G18" s="39">
        <f>VLOOKUP(F18,Sheet1!$B:$C,2,FALSE)</f>
        <v>10205001</v>
      </c>
      <c r="H18" s="39">
        <f>COUNTIF($F$13:F18,F18)</f>
        <v>6</v>
      </c>
      <c r="I18" s="39" t="str">
        <f t="shared" si="0"/>
        <v>102050016</v>
      </c>
      <c r="J18" s="49"/>
      <c r="K18" s="43">
        <v>0</v>
      </c>
      <c r="L18" s="43">
        <v>0</v>
      </c>
      <c r="M18" s="43">
        <v>1</v>
      </c>
      <c r="N18" s="43">
        <f t="shared" si="2"/>
        <v>150</v>
      </c>
      <c r="O18" s="46"/>
      <c r="P18" s="46"/>
      <c r="Q18" s="46"/>
      <c r="R18" s="46"/>
      <c r="S18" s="46"/>
      <c r="T18" s="46"/>
      <c r="U18" s="46"/>
      <c r="V18" s="46"/>
      <c r="W18" s="39" t="str">
        <f t="shared" si="1"/>
        <v>{"effectId":102050016,"x":0,"y":0,"layer":1,"delay":150}</v>
      </c>
      <c r="X18" s="45"/>
      <c r="Y18" s="39" t="s">
        <v>377</v>
      </c>
      <c r="Z18" s="39" t="s">
        <v>379</v>
      </c>
    </row>
    <row r="19" spans="6:32" x14ac:dyDescent="0.15">
      <c r="F19" s="39" t="s">
        <v>443</v>
      </c>
      <c r="G19" s="39">
        <f>VLOOKUP(F19,Sheet1!$B:$C,2,FALSE)</f>
        <v>10205001</v>
      </c>
      <c r="H19" s="39">
        <f>COUNTIF($F$13:F19,F19)</f>
        <v>7</v>
      </c>
      <c r="I19" s="39" t="str">
        <f t="shared" si="0"/>
        <v>102050017</v>
      </c>
      <c r="J19" s="49"/>
      <c r="K19" s="43">
        <v>0</v>
      </c>
      <c r="L19" s="43">
        <v>0</v>
      </c>
      <c r="M19" s="43">
        <v>1</v>
      </c>
      <c r="N19" s="43">
        <f t="shared" si="2"/>
        <v>150</v>
      </c>
      <c r="O19" s="46"/>
      <c r="P19" s="46"/>
      <c r="Q19" s="46"/>
      <c r="R19" s="46"/>
      <c r="S19" s="46"/>
      <c r="T19" s="46"/>
      <c r="U19" s="46"/>
      <c r="V19" s="46"/>
      <c r="W19" s="39" t="str">
        <f t="shared" si="1"/>
        <v>{"effectId":102050017,"x":0,"y":0,"layer":1,"delay":150}</v>
      </c>
      <c r="X19" s="45"/>
      <c r="Y19" s="39">
        <v>400</v>
      </c>
    </row>
    <row r="20" spans="6:32" x14ac:dyDescent="0.15">
      <c r="F20" s="39" t="s">
        <v>443</v>
      </c>
      <c r="G20" s="39">
        <f>VLOOKUP(F20,Sheet1!$B:$C,2,FALSE)</f>
        <v>10205001</v>
      </c>
      <c r="H20" s="39">
        <f>COUNTIF($F$13:F20,F20)</f>
        <v>8</v>
      </c>
      <c r="I20" s="39" t="str">
        <f t="shared" si="0"/>
        <v>102050018</v>
      </c>
      <c r="J20" s="49"/>
      <c r="K20" s="43">
        <v>0</v>
      </c>
      <c r="L20" s="43">
        <v>0</v>
      </c>
      <c r="M20" s="43">
        <v>1</v>
      </c>
      <c r="N20" s="43">
        <f t="shared" si="2"/>
        <v>150</v>
      </c>
      <c r="O20" s="46"/>
      <c r="P20" s="46"/>
      <c r="Q20" s="46"/>
      <c r="R20" s="46"/>
      <c r="S20" s="46"/>
      <c r="T20" s="46"/>
      <c r="U20" s="46"/>
      <c r="V20" s="46"/>
      <c r="W20" s="39" t="str">
        <f t="shared" si="1"/>
        <v>{"effectId":102050018,"x":0,"y":0,"layer":1,"delay":150}</v>
      </c>
      <c r="X20" s="45"/>
      <c r="Y20" s="2" t="s">
        <v>382</v>
      </c>
      <c r="Z20" s="2" t="s">
        <v>378</v>
      </c>
      <c r="AA20" s="2" t="s">
        <v>199</v>
      </c>
      <c r="AB20" s="2" t="s">
        <v>200</v>
      </c>
    </row>
    <row r="21" spans="6:32" x14ac:dyDescent="0.15">
      <c r="F21" s="39" t="s">
        <v>443</v>
      </c>
      <c r="G21" s="39">
        <f>VLOOKUP(F21,Sheet1!$B:$C,2,FALSE)</f>
        <v>10205001</v>
      </c>
      <c r="H21" s="39">
        <f>COUNTIF($F$13:F21,F21)</f>
        <v>9</v>
      </c>
      <c r="I21" s="39" t="str">
        <f t="shared" si="0"/>
        <v>102050019</v>
      </c>
      <c r="J21" s="49" t="s">
        <v>467</v>
      </c>
      <c r="K21" s="44">
        <v>0</v>
      </c>
      <c r="L21" s="44">
        <v>0</v>
      </c>
      <c r="M21" s="44">
        <v>0</v>
      </c>
      <c r="N21" s="44">
        <v>120</v>
      </c>
      <c r="O21" s="44">
        <v>0</v>
      </c>
      <c r="P21" s="44">
        <f>AA21</f>
        <v>206</v>
      </c>
      <c r="Q21" s="44">
        <f>AB21</f>
        <v>-245</v>
      </c>
      <c r="R21" s="44">
        <f>ROUND(Y21/$Y$17*1000,0)</f>
        <v>1067</v>
      </c>
      <c r="S21" s="44">
        <v>150</v>
      </c>
      <c r="T21" s="44">
        <v>1</v>
      </c>
      <c r="U21" s="44">
        <v>100</v>
      </c>
      <c r="V21" s="44">
        <v>50</v>
      </c>
      <c r="W21" s="39" t="str">
        <f t="shared" si="1"/>
        <v>{"effectId":102050019,"x":0,"y":0,"layer":0,"delay":120,"move":{"type":0,"to":[206,-245],"speed":1067,"acceleration":150,"shadowFreq":1,"shadowAlpha":100,"shadowDuration":50}}</v>
      </c>
      <c r="X21" s="48">
        <v>0.8</v>
      </c>
      <c r="Y21" s="2">
        <f>$Y$19*X21</f>
        <v>320</v>
      </c>
      <c r="Z21" s="2">
        <v>40</v>
      </c>
      <c r="AA21" s="2">
        <f>ROUND(COS((90-Z21)*PI()/180)*Y21,0)</f>
        <v>206</v>
      </c>
      <c r="AB21" s="2">
        <f>-ROUND(SIN((90-Z21)*PI()/180)*Y21,0)</f>
        <v>-245</v>
      </c>
      <c r="AC21" s="39" t="s">
        <v>384</v>
      </c>
      <c r="AD21" s="39">
        <v>10</v>
      </c>
      <c r="AE21" s="39">
        <f>1000/AD21</f>
        <v>100</v>
      </c>
    </row>
    <row r="22" spans="6:32" x14ac:dyDescent="0.15">
      <c r="F22" s="39" t="s">
        <v>443</v>
      </c>
      <c r="G22" s="39">
        <f>VLOOKUP(F22,Sheet1!$B:$C,2,FALSE)</f>
        <v>10205001</v>
      </c>
      <c r="H22" s="39">
        <f>COUNTIF($F$13:F22,F22)</f>
        <v>10</v>
      </c>
      <c r="I22" s="39" t="str">
        <f t="shared" si="0"/>
        <v>1020500110</v>
      </c>
      <c r="J22" s="49"/>
      <c r="K22" s="44">
        <v>0</v>
      </c>
      <c r="L22" s="44">
        <v>0</v>
      </c>
      <c r="M22" s="44">
        <v>0</v>
      </c>
      <c r="N22" s="44">
        <f>N21</f>
        <v>120</v>
      </c>
      <c r="O22" s="44">
        <v>0</v>
      </c>
      <c r="P22" s="44">
        <f t="shared" ref="P22:Q28" si="3">AA22</f>
        <v>357</v>
      </c>
      <c r="Q22" s="44">
        <f t="shared" si="3"/>
        <v>-130</v>
      </c>
      <c r="R22" s="44">
        <f t="shared" ref="R22:R28" si="4">ROUND(Y22/$Y$17*1000,0)</f>
        <v>1267</v>
      </c>
      <c r="S22" s="44">
        <f>S21</f>
        <v>150</v>
      </c>
      <c r="T22" s="44">
        <f>T21</f>
        <v>1</v>
      </c>
      <c r="U22" s="44">
        <f>U21</f>
        <v>100</v>
      </c>
      <c r="V22" s="44">
        <f>V21</f>
        <v>50</v>
      </c>
      <c r="W22" s="39" t="str">
        <f t="shared" si="1"/>
        <v>{"effectId":1020500110,"x":0,"y":0,"layer":0,"delay":120,"move":{"type":0,"to":[357,-130],"speed":1267,"acceleration":150,"shadowFreq":1,"shadowAlpha":100,"shadowDuration":50}}</v>
      </c>
      <c r="X22" s="48">
        <v>0.95</v>
      </c>
      <c r="Y22" s="2">
        <f t="shared" ref="Y22:Y28" si="5">$Y$19*X22</f>
        <v>380</v>
      </c>
      <c r="Z22" s="2">
        <v>70</v>
      </c>
      <c r="AA22" s="2">
        <f>ROUND(COS((90-Z22)*PI()/180)*Y22,0)</f>
        <v>357</v>
      </c>
      <c r="AB22" s="2">
        <f>-ROUND(SIN((90-Z22)*PI()/180)*Y22,0)</f>
        <v>-130</v>
      </c>
      <c r="AD22" s="39">
        <v>7</v>
      </c>
      <c r="AE22" s="39">
        <f>AE21*AD22</f>
        <v>700</v>
      </c>
    </row>
    <row r="23" spans="6:32" x14ac:dyDescent="0.15">
      <c r="F23" s="39" t="s">
        <v>443</v>
      </c>
      <c r="G23" s="39">
        <f>VLOOKUP(F23,Sheet1!$B:$C,2,FALSE)</f>
        <v>10205001</v>
      </c>
      <c r="H23" s="39">
        <f>COUNTIF($F$13:F23,F23)</f>
        <v>11</v>
      </c>
      <c r="I23" s="39" t="str">
        <f t="shared" si="0"/>
        <v>1020500111</v>
      </c>
      <c r="J23" s="49"/>
      <c r="K23" s="44">
        <v>0</v>
      </c>
      <c r="L23" s="44">
        <v>0</v>
      </c>
      <c r="M23" s="44">
        <v>0</v>
      </c>
      <c r="N23" s="44">
        <f t="shared" ref="N23:N28" si="6">N22</f>
        <v>120</v>
      </c>
      <c r="O23" s="44">
        <v>0</v>
      </c>
      <c r="P23" s="44">
        <f t="shared" si="3"/>
        <v>357</v>
      </c>
      <c r="Q23" s="44">
        <f t="shared" si="3"/>
        <v>130</v>
      </c>
      <c r="R23" s="44">
        <f t="shared" si="4"/>
        <v>1333</v>
      </c>
      <c r="S23" s="44">
        <f t="shared" ref="S23:V28" si="7">S22</f>
        <v>150</v>
      </c>
      <c r="T23" s="44">
        <f t="shared" si="7"/>
        <v>1</v>
      </c>
      <c r="U23" s="44">
        <f t="shared" si="7"/>
        <v>100</v>
      </c>
      <c r="V23" s="44">
        <f t="shared" si="7"/>
        <v>50</v>
      </c>
      <c r="W23" s="39" t="str">
        <f t="shared" si="1"/>
        <v>{"effectId":1020500111,"x":0,"y":0,"layer":0,"delay":120,"move":{"type":0,"to":[357,130],"speed":1333,"acceleration":150,"shadowFreq":1,"shadowAlpha":100,"shadowDuration":50}}</v>
      </c>
      <c r="X23" s="48">
        <v>1</v>
      </c>
      <c r="Y23" s="2">
        <f t="shared" si="5"/>
        <v>400</v>
      </c>
      <c r="Z23" s="2">
        <v>110</v>
      </c>
      <c r="AA23" s="2">
        <f>AA22</f>
        <v>357</v>
      </c>
      <c r="AB23" s="2">
        <f>-AB22</f>
        <v>130</v>
      </c>
      <c r="AC23" s="39" t="s">
        <v>385</v>
      </c>
      <c r="AD23" s="39">
        <v>10</v>
      </c>
      <c r="AE23" s="39">
        <f>1000/AD23</f>
        <v>100</v>
      </c>
    </row>
    <row r="24" spans="6:32" x14ac:dyDescent="0.15">
      <c r="F24" s="39" t="s">
        <v>443</v>
      </c>
      <c r="G24" s="39">
        <f>VLOOKUP(F24,Sheet1!$B:$C,2,FALSE)</f>
        <v>10205001</v>
      </c>
      <c r="H24" s="39">
        <f>COUNTIF($F$13:F24,F24)</f>
        <v>12</v>
      </c>
      <c r="I24" s="39" t="str">
        <f t="shared" si="0"/>
        <v>1020500112</v>
      </c>
      <c r="J24" s="49"/>
      <c r="K24" s="44">
        <v>0</v>
      </c>
      <c r="L24" s="44">
        <v>0</v>
      </c>
      <c r="M24" s="44">
        <v>0</v>
      </c>
      <c r="N24" s="44">
        <f t="shared" si="6"/>
        <v>120</v>
      </c>
      <c r="O24" s="44">
        <v>0</v>
      </c>
      <c r="P24" s="44">
        <f t="shared" si="3"/>
        <v>206</v>
      </c>
      <c r="Q24" s="44">
        <f t="shared" si="3"/>
        <v>245</v>
      </c>
      <c r="R24" s="44">
        <f t="shared" si="4"/>
        <v>1200</v>
      </c>
      <c r="S24" s="44">
        <f t="shared" si="7"/>
        <v>150</v>
      </c>
      <c r="T24" s="44">
        <f t="shared" si="7"/>
        <v>1</v>
      </c>
      <c r="U24" s="44">
        <f t="shared" si="7"/>
        <v>100</v>
      </c>
      <c r="V24" s="44">
        <f t="shared" si="7"/>
        <v>50</v>
      </c>
      <c r="W24" s="39" t="str">
        <f t="shared" si="1"/>
        <v>{"effectId":1020500112,"x":0,"y":0,"layer":0,"delay":120,"move":{"type":0,"to":[206,245],"speed":1200,"acceleration":150,"shadowFreq":1,"shadowAlpha":100,"shadowDuration":50}}</v>
      </c>
      <c r="X24" s="48">
        <v>0.9</v>
      </c>
      <c r="Y24" s="2">
        <f t="shared" si="5"/>
        <v>360</v>
      </c>
      <c r="Z24" s="2">
        <v>140</v>
      </c>
      <c r="AA24" s="2">
        <f>AA21</f>
        <v>206</v>
      </c>
      <c r="AB24" s="2">
        <f>-AB21</f>
        <v>245</v>
      </c>
      <c r="AD24" s="39">
        <v>7</v>
      </c>
      <c r="AE24" s="39">
        <f>AE23*AD24</f>
        <v>700</v>
      </c>
    </row>
    <row r="25" spans="6:32" x14ac:dyDescent="0.15">
      <c r="F25" s="39" t="s">
        <v>443</v>
      </c>
      <c r="G25" s="39">
        <f>VLOOKUP(F25,Sheet1!$B:$C,2,FALSE)</f>
        <v>10205001</v>
      </c>
      <c r="H25" s="39">
        <f>COUNTIF($F$13:F25,F25)</f>
        <v>13</v>
      </c>
      <c r="I25" s="39" t="str">
        <f t="shared" si="0"/>
        <v>1020500113</v>
      </c>
      <c r="J25" s="49"/>
      <c r="K25" s="44">
        <v>0</v>
      </c>
      <c r="L25" s="44">
        <v>0</v>
      </c>
      <c r="M25" s="44">
        <v>0</v>
      </c>
      <c r="N25" s="44">
        <f t="shared" si="6"/>
        <v>120</v>
      </c>
      <c r="O25" s="44">
        <v>0</v>
      </c>
      <c r="P25" s="44">
        <f t="shared" si="3"/>
        <v>-206</v>
      </c>
      <c r="Q25" s="44">
        <f t="shared" si="3"/>
        <v>245</v>
      </c>
      <c r="R25" s="44">
        <f t="shared" si="4"/>
        <v>1200</v>
      </c>
      <c r="S25" s="44">
        <f t="shared" si="7"/>
        <v>150</v>
      </c>
      <c r="T25" s="44">
        <f t="shared" si="7"/>
        <v>1</v>
      </c>
      <c r="U25" s="44">
        <f t="shared" si="7"/>
        <v>100</v>
      </c>
      <c r="V25" s="44">
        <f t="shared" si="7"/>
        <v>50</v>
      </c>
      <c r="W25" s="39" t="str">
        <f t="shared" si="1"/>
        <v>{"effectId":1020500113,"x":0,"y":0,"layer":0,"delay":120,"move":{"type":0,"to":[-206,245],"speed":1200,"acceleration":150,"shadowFreq":1,"shadowAlpha":100,"shadowDuration":50}}</v>
      </c>
      <c r="X25" s="48">
        <f>X24</f>
        <v>0.9</v>
      </c>
      <c r="Y25" s="2">
        <f t="shared" si="5"/>
        <v>360</v>
      </c>
      <c r="Z25" s="2">
        <v>-140</v>
      </c>
      <c r="AA25" s="2">
        <f>-AA24</f>
        <v>-206</v>
      </c>
      <c r="AB25" s="2">
        <f>AB24</f>
        <v>245</v>
      </c>
    </row>
    <row r="26" spans="6:32" x14ac:dyDescent="0.15">
      <c r="F26" s="39" t="s">
        <v>443</v>
      </c>
      <c r="G26" s="39">
        <f>VLOOKUP(F26,Sheet1!$B:$C,2,FALSE)</f>
        <v>10205001</v>
      </c>
      <c r="H26" s="39">
        <f>COUNTIF($F$13:F26,F26)</f>
        <v>14</v>
      </c>
      <c r="I26" s="39" t="str">
        <f t="shared" si="0"/>
        <v>1020500114</v>
      </c>
      <c r="J26" s="49"/>
      <c r="K26" s="44">
        <v>0</v>
      </c>
      <c r="L26" s="44">
        <v>0</v>
      </c>
      <c r="M26" s="44">
        <v>0</v>
      </c>
      <c r="N26" s="44">
        <f t="shared" si="6"/>
        <v>120</v>
      </c>
      <c r="O26" s="44">
        <v>0</v>
      </c>
      <c r="P26" s="44">
        <f t="shared" si="3"/>
        <v>-357</v>
      </c>
      <c r="Q26" s="44">
        <f t="shared" si="3"/>
        <v>130</v>
      </c>
      <c r="R26" s="44">
        <f t="shared" si="4"/>
        <v>1333</v>
      </c>
      <c r="S26" s="44">
        <f t="shared" si="7"/>
        <v>150</v>
      </c>
      <c r="T26" s="44">
        <f t="shared" si="7"/>
        <v>1</v>
      </c>
      <c r="U26" s="44">
        <f t="shared" si="7"/>
        <v>100</v>
      </c>
      <c r="V26" s="44">
        <f t="shared" si="7"/>
        <v>50</v>
      </c>
      <c r="W26" s="39" t="str">
        <f t="shared" si="1"/>
        <v>{"effectId":1020500114,"x":0,"y":0,"layer":0,"delay":120,"move":{"type":0,"to":[-357,130],"speed":1333,"acceleration":150,"shadowFreq":1,"shadowAlpha":100,"shadowDuration":50}}</v>
      </c>
      <c r="X26" s="48">
        <f>X23</f>
        <v>1</v>
      </c>
      <c r="Y26" s="2">
        <f t="shared" si="5"/>
        <v>400</v>
      </c>
      <c r="Z26" s="2">
        <v>-110</v>
      </c>
      <c r="AA26" s="2">
        <f>-AA23</f>
        <v>-357</v>
      </c>
      <c r="AB26" s="2">
        <f>AB23</f>
        <v>130</v>
      </c>
    </row>
    <row r="27" spans="6:32" x14ac:dyDescent="0.15">
      <c r="F27" s="39" t="s">
        <v>443</v>
      </c>
      <c r="G27" s="39">
        <f>VLOOKUP(F27,Sheet1!$B:$C,2,FALSE)</f>
        <v>10205001</v>
      </c>
      <c r="H27" s="39">
        <f>COUNTIF($F$13:F27,F27)</f>
        <v>15</v>
      </c>
      <c r="I27" s="39" t="str">
        <f t="shared" si="0"/>
        <v>1020500115</v>
      </c>
      <c r="J27" s="49"/>
      <c r="K27" s="44">
        <v>0</v>
      </c>
      <c r="L27" s="44">
        <v>0</v>
      </c>
      <c r="M27" s="44">
        <v>0</v>
      </c>
      <c r="N27" s="44">
        <f t="shared" si="6"/>
        <v>120</v>
      </c>
      <c r="O27" s="44">
        <v>0</v>
      </c>
      <c r="P27" s="44">
        <f t="shared" si="3"/>
        <v>-357</v>
      </c>
      <c r="Q27" s="44">
        <f t="shared" si="3"/>
        <v>-130</v>
      </c>
      <c r="R27" s="44">
        <f t="shared" si="4"/>
        <v>1267</v>
      </c>
      <c r="S27" s="44">
        <f t="shared" si="7"/>
        <v>150</v>
      </c>
      <c r="T27" s="44">
        <f t="shared" si="7"/>
        <v>1</v>
      </c>
      <c r="U27" s="44">
        <f t="shared" si="7"/>
        <v>100</v>
      </c>
      <c r="V27" s="44">
        <f t="shared" si="7"/>
        <v>50</v>
      </c>
      <c r="W27" s="39" t="str">
        <f t="shared" si="1"/>
        <v>{"effectId":1020500115,"x":0,"y":0,"layer":0,"delay":120,"move":{"type":0,"to":[-357,-130],"speed":1267,"acceleration":150,"shadowFreq":1,"shadowAlpha":100,"shadowDuration":50}}</v>
      </c>
      <c r="X27" s="48">
        <f>X22</f>
        <v>0.95</v>
      </c>
      <c r="Y27" s="2">
        <f t="shared" si="5"/>
        <v>380</v>
      </c>
      <c r="Z27" s="2">
        <v>-70</v>
      </c>
      <c r="AA27" s="2">
        <f>-AA22</f>
        <v>-357</v>
      </c>
      <c r="AB27" s="2">
        <f>AB22</f>
        <v>-130</v>
      </c>
    </row>
    <row r="28" spans="6:32" x14ac:dyDescent="0.15">
      <c r="F28" s="39" t="s">
        <v>443</v>
      </c>
      <c r="G28" s="39">
        <f>VLOOKUP(F28,Sheet1!$B:$C,2,FALSE)</f>
        <v>10205001</v>
      </c>
      <c r="H28" s="39">
        <f>COUNTIF($F$13:F28,F28)</f>
        <v>16</v>
      </c>
      <c r="I28" s="39" t="str">
        <f t="shared" si="0"/>
        <v>1020500116</v>
      </c>
      <c r="J28" s="49"/>
      <c r="K28" s="44">
        <v>0</v>
      </c>
      <c r="L28" s="44">
        <v>0</v>
      </c>
      <c r="M28" s="44">
        <v>0</v>
      </c>
      <c r="N28" s="44">
        <f t="shared" si="6"/>
        <v>120</v>
      </c>
      <c r="O28" s="44">
        <v>0</v>
      </c>
      <c r="P28" s="44">
        <f t="shared" si="3"/>
        <v>-206</v>
      </c>
      <c r="Q28" s="44">
        <f t="shared" si="3"/>
        <v>-245</v>
      </c>
      <c r="R28" s="44">
        <f t="shared" si="4"/>
        <v>1067</v>
      </c>
      <c r="S28" s="44">
        <f t="shared" si="7"/>
        <v>150</v>
      </c>
      <c r="T28" s="44">
        <f t="shared" si="7"/>
        <v>1</v>
      </c>
      <c r="U28" s="44">
        <f t="shared" si="7"/>
        <v>100</v>
      </c>
      <c r="V28" s="44">
        <f t="shared" si="7"/>
        <v>50</v>
      </c>
      <c r="W28" s="39" t="str">
        <f t="shared" si="1"/>
        <v>{"effectId":1020500116,"x":0,"y":0,"layer":0,"delay":120,"move":{"type":0,"to":[-206,-245],"speed":1067,"acceleration":150,"shadowFreq":1,"shadowAlpha":100,"shadowDuration":50}}</v>
      </c>
      <c r="X28" s="48">
        <f>X21</f>
        <v>0.8</v>
      </c>
      <c r="Y28" s="2">
        <f t="shared" si="5"/>
        <v>320</v>
      </c>
      <c r="Z28" s="2">
        <v>-40</v>
      </c>
      <c r="AA28" s="2">
        <f>-AA21</f>
        <v>-206</v>
      </c>
      <c r="AB28" s="2">
        <f>AB21</f>
        <v>-245</v>
      </c>
    </row>
    <row r="29" spans="6:32" x14ac:dyDescent="0.15">
      <c r="F29" s="39" t="s">
        <v>443</v>
      </c>
      <c r="G29" s="39">
        <f>VLOOKUP(F29,Sheet1!$B:$C,2,FALSE)</f>
        <v>10205001</v>
      </c>
      <c r="H29" s="39">
        <f>COUNTIF($F$13:F29,F29)</f>
        <v>17</v>
      </c>
      <c r="I29" s="39" t="str">
        <f t="shared" si="0"/>
        <v>1020500117</v>
      </c>
      <c r="J29" s="49" t="s">
        <v>468</v>
      </c>
      <c r="K29" s="43">
        <v>0</v>
      </c>
      <c r="L29" s="43">
        <v>0</v>
      </c>
      <c r="M29" s="43">
        <v>1</v>
      </c>
      <c r="N29" s="43">
        <v>0</v>
      </c>
      <c r="O29" s="46"/>
      <c r="P29" s="46"/>
      <c r="Q29" s="46"/>
      <c r="R29" s="46"/>
      <c r="S29" s="46"/>
      <c r="T29" s="46"/>
      <c r="U29" s="46"/>
      <c r="V29" s="46"/>
      <c r="W29" s="39" t="str">
        <f t="shared" si="1"/>
        <v>{"effectId":1020500117,"x":0,"y":0,"layer":1,"delay":0}</v>
      </c>
      <c r="AF29" s="39" t="s">
        <v>472</v>
      </c>
    </row>
    <row r="30" spans="6:32" x14ac:dyDescent="0.15">
      <c r="F30" s="39" t="s">
        <v>443</v>
      </c>
      <c r="G30" s="39">
        <f>VLOOKUP(F30,Sheet1!$B:$C,2,FALSE)</f>
        <v>10205001</v>
      </c>
      <c r="H30" s="39">
        <f>COUNTIF($F$13:F30,F30)</f>
        <v>18</v>
      </c>
      <c r="I30" s="39" t="str">
        <f t="shared" si="0"/>
        <v>1020500118</v>
      </c>
      <c r="J30" s="49" t="s">
        <v>469</v>
      </c>
      <c r="K30" s="44">
        <f>P21</f>
        <v>206</v>
      </c>
      <c r="L30" s="44">
        <f>Q21</f>
        <v>-245</v>
      </c>
      <c r="M30" s="44">
        <v>0</v>
      </c>
      <c r="N30" s="44">
        <v>280</v>
      </c>
      <c r="O30" s="44"/>
      <c r="P30" s="50"/>
      <c r="Q30" s="50"/>
      <c r="R30" s="50"/>
      <c r="S30" s="50"/>
      <c r="T30" s="50"/>
      <c r="U30" s="50"/>
      <c r="V30" s="50"/>
      <c r="W30" s="39" t="str">
        <f t="shared" si="1"/>
        <v>{"effectId":1020500118,"x":206,"y":-245,"layer":0,"delay":280}</v>
      </c>
      <c r="X30" s="39" t="s">
        <v>416</v>
      </c>
      <c r="Y30" s="39">
        <v>60</v>
      </c>
      <c r="Z30" s="39" t="s">
        <v>415</v>
      </c>
      <c r="AB30" s="39" t="s">
        <v>428</v>
      </c>
      <c r="AC30" s="39">
        <v>14</v>
      </c>
      <c r="AF30" s="39" t="s">
        <v>473</v>
      </c>
    </row>
    <row r="31" spans="6:32" x14ac:dyDescent="0.15">
      <c r="F31" s="39" t="s">
        <v>443</v>
      </c>
      <c r="G31" s="39">
        <f>VLOOKUP(F31,Sheet1!$B:$C,2,FALSE)</f>
        <v>10205001</v>
      </c>
      <c r="H31" s="39">
        <f>COUNTIF($F$13:F31,F31)</f>
        <v>19</v>
      </c>
      <c r="I31" s="39" t="str">
        <f t="shared" si="0"/>
        <v>1020500119</v>
      </c>
      <c r="J31" s="49"/>
      <c r="K31" s="44">
        <f t="shared" ref="K31:L37" si="8">P22</f>
        <v>357</v>
      </c>
      <c r="L31" s="44">
        <f t="shared" si="8"/>
        <v>-130</v>
      </c>
      <c r="M31" s="44">
        <v>0</v>
      </c>
      <c r="N31" s="44">
        <f>N30</f>
        <v>280</v>
      </c>
      <c r="O31" s="44"/>
      <c r="P31" s="50"/>
      <c r="Q31" s="50"/>
      <c r="R31" s="50"/>
      <c r="S31" s="50"/>
      <c r="T31" s="50"/>
      <c r="U31" s="50"/>
      <c r="V31" s="50"/>
      <c r="W31" s="39" t="str">
        <f t="shared" si="1"/>
        <v>{"effectId":1020500119,"x":357,"y":-130,"layer":0,"delay":280}</v>
      </c>
      <c r="X31" s="39" t="s">
        <v>470</v>
      </c>
      <c r="Y31" s="39">
        <v>7</v>
      </c>
      <c r="Z31" s="39">
        <f>ROUND(1000/$Y$30*Y31,0)</f>
        <v>117</v>
      </c>
      <c r="AB31" s="39" t="s">
        <v>429</v>
      </c>
      <c r="AC31" s="39">
        <v>12</v>
      </c>
    </row>
    <row r="32" spans="6:32" x14ac:dyDescent="0.15">
      <c r="F32" s="39" t="s">
        <v>443</v>
      </c>
      <c r="G32" s="39">
        <f>VLOOKUP(F32,Sheet1!$B:$C,2,FALSE)</f>
        <v>10205001</v>
      </c>
      <c r="H32" s="39">
        <f>COUNTIF($F$13:F32,F32)</f>
        <v>20</v>
      </c>
      <c r="I32" s="39" t="str">
        <f t="shared" si="0"/>
        <v>1020500120</v>
      </c>
      <c r="J32" s="49"/>
      <c r="K32" s="44">
        <f t="shared" si="8"/>
        <v>357</v>
      </c>
      <c r="L32" s="44">
        <f t="shared" si="8"/>
        <v>130</v>
      </c>
      <c r="M32" s="44">
        <v>0</v>
      </c>
      <c r="N32" s="44">
        <f t="shared" ref="N32:N37" si="9">N31</f>
        <v>280</v>
      </c>
      <c r="O32" s="44"/>
      <c r="P32" s="50"/>
      <c r="Q32" s="50"/>
      <c r="R32" s="50"/>
      <c r="S32" s="50"/>
      <c r="T32" s="50"/>
      <c r="U32" s="50"/>
      <c r="V32" s="50"/>
      <c r="W32" s="39" t="str">
        <f t="shared" si="1"/>
        <v>{"effectId":1020500120,"x":357,"y":130,"layer":0,"delay":280}</v>
      </c>
      <c r="X32" s="39" t="s">
        <v>384</v>
      </c>
      <c r="Y32" s="39">
        <v>9</v>
      </c>
      <c r="Z32" s="39">
        <f t="shared" ref="Z32:Z33" si="10">ROUND(1000/$Y$30*Y32,0)</f>
        <v>150</v>
      </c>
      <c r="AC32" s="39">
        <f>1000/AC31</f>
        <v>83.333333333333329</v>
      </c>
    </row>
    <row r="33" spans="6:26" x14ac:dyDescent="0.15">
      <c r="F33" s="39" t="s">
        <v>443</v>
      </c>
      <c r="G33" s="39">
        <f>VLOOKUP(F33,Sheet1!$B:$C,2,FALSE)</f>
        <v>10205001</v>
      </c>
      <c r="H33" s="39">
        <f>COUNTIF($F$13:F33,F33)</f>
        <v>21</v>
      </c>
      <c r="I33" s="39" t="str">
        <f t="shared" si="0"/>
        <v>1020500121</v>
      </c>
      <c r="J33" s="49"/>
      <c r="K33" s="44">
        <f t="shared" si="8"/>
        <v>206</v>
      </c>
      <c r="L33" s="44">
        <f t="shared" si="8"/>
        <v>245</v>
      </c>
      <c r="M33" s="44">
        <v>0</v>
      </c>
      <c r="N33" s="44">
        <f t="shared" si="9"/>
        <v>280</v>
      </c>
      <c r="O33" s="44"/>
      <c r="P33" s="50"/>
      <c r="Q33" s="50"/>
      <c r="R33" s="50"/>
      <c r="S33" s="50"/>
      <c r="T33" s="50"/>
      <c r="U33" s="50"/>
      <c r="V33" s="50"/>
      <c r="W33" s="39" t="str">
        <f t="shared" si="1"/>
        <v>{"effectId":1020500121,"x":206,"y":245,"layer":0,"delay":280}</v>
      </c>
      <c r="X33" s="39" t="s">
        <v>471</v>
      </c>
      <c r="Y33" s="39">
        <v>17</v>
      </c>
      <c r="Z33" s="39">
        <f t="shared" si="10"/>
        <v>283</v>
      </c>
    </row>
    <row r="34" spans="6:26" x14ac:dyDescent="0.15">
      <c r="F34" s="39" t="s">
        <v>443</v>
      </c>
      <c r="G34" s="39">
        <f>VLOOKUP(F34,Sheet1!$B:$C,2,FALSE)</f>
        <v>10205001</v>
      </c>
      <c r="H34" s="39">
        <f>COUNTIF($F$13:F34,F34)</f>
        <v>22</v>
      </c>
      <c r="I34" s="39" t="str">
        <f t="shared" si="0"/>
        <v>1020500122</v>
      </c>
      <c r="J34" s="49"/>
      <c r="K34" s="44">
        <f t="shared" si="8"/>
        <v>-206</v>
      </c>
      <c r="L34" s="44">
        <f t="shared" si="8"/>
        <v>245</v>
      </c>
      <c r="M34" s="44">
        <v>0</v>
      </c>
      <c r="N34" s="44">
        <f t="shared" si="9"/>
        <v>280</v>
      </c>
      <c r="O34" s="44"/>
      <c r="P34" s="50"/>
      <c r="Q34" s="50"/>
      <c r="R34" s="50"/>
      <c r="S34" s="50"/>
      <c r="T34" s="50"/>
      <c r="U34" s="50"/>
      <c r="V34" s="50"/>
      <c r="W34" s="39" t="str">
        <f t="shared" si="1"/>
        <v>{"effectId":1020500122,"x":-206,"y":245,"layer":0,"delay":280}</v>
      </c>
    </row>
    <row r="35" spans="6:26" x14ac:dyDescent="0.15">
      <c r="F35" s="39" t="s">
        <v>443</v>
      </c>
      <c r="G35" s="39">
        <f>VLOOKUP(F35,Sheet1!$B:$C,2,FALSE)</f>
        <v>10205001</v>
      </c>
      <c r="H35" s="39">
        <f>COUNTIF($F$13:F35,F35)</f>
        <v>23</v>
      </c>
      <c r="I35" s="39" t="str">
        <f t="shared" si="0"/>
        <v>1020500123</v>
      </c>
      <c r="J35" s="49"/>
      <c r="K35" s="44">
        <f t="shared" si="8"/>
        <v>-357</v>
      </c>
      <c r="L35" s="44">
        <f t="shared" si="8"/>
        <v>130</v>
      </c>
      <c r="M35" s="44">
        <v>0</v>
      </c>
      <c r="N35" s="44">
        <f t="shared" si="9"/>
        <v>280</v>
      </c>
      <c r="O35" s="44"/>
      <c r="P35" s="50"/>
      <c r="Q35" s="50"/>
      <c r="R35" s="50"/>
      <c r="S35" s="50"/>
      <c r="T35" s="50"/>
      <c r="U35" s="50"/>
      <c r="V35" s="50"/>
      <c r="W35" s="39" t="str">
        <f t="shared" si="1"/>
        <v>{"effectId":1020500123,"x":-357,"y":130,"layer":0,"delay":280}</v>
      </c>
    </row>
    <row r="36" spans="6:26" x14ac:dyDescent="0.15">
      <c r="F36" s="39" t="s">
        <v>443</v>
      </c>
      <c r="G36" s="39">
        <f>VLOOKUP(F36,Sheet1!$B:$C,2,FALSE)</f>
        <v>10205001</v>
      </c>
      <c r="H36" s="39">
        <f>COUNTIF($F$13:F36,F36)</f>
        <v>24</v>
      </c>
      <c r="I36" s="39" t="str">
        <f t="shared" si="0"/>
        <v>1020500124</v>
      </c>
      <c r="J36" s="49"/>
      <c r="K36" s="44">
        <f t="shared" si="8"/>
        <v>-357</v>
      </c>
      <c r="L36" s="44">
        <f t="shared" si="8"/>
        <v>-130</v>
      </c>
      <c r="M36" s="44">
        <v>0</v>
      </c>
      <c r="N36" s="44">
        <f t="shared" si="9"/>
        <v>280</v>
      </c>
      <c r="O36" s="44"/>
      <c r="P36" s="50"/>
      <c r="Q36" s="50"/>
      <c r="R36" s="50"/>
      <c r="S36" s="50"/>
      <c r="T36" s="50"/>
      <c r="U36" s="50"/>
      <c r="V36" s="50"/>
      <c r="W36" s="39" t="str">
        <f t="shared" si="1"/>
        <v>{"effectId":1020500124,"x":-357,"y":-130,"layer":0,"delay":280}</v>
      </c>
    </row>
    <row r="37" spans="6:26" x14ac:dyDescent="0.15">
      <c r="F37" s="39" t="s">
        <v>443</v>
      </c>
      <c r="G37" s="39">
        <f>VLOOKUP(F37,Sheet1!$B:$C,2,FALSE)</f>
        <v>10205001</v>
      </c>
      <c r="H37" s="39">
        <f>COUNTIF($F$13:F37,F37)</f>
        <v>25</v>
      </c>
      <c r="I37" s="39" t="str">
        <f t="shared" si="0"/>
        <v>1020500125</v>
      </c>
      <c r="J37" s="49"/>
      <c r="K37" s="44">
        <f t="shared" si="8"/>
        <v>-206</v>
      </c>
      <c r="L37" s="44">
        <f t="shared" si="8"/>
        <v>-245</v>
      </c>
      <c r="M37" s="44">
        <v>0</v>
      </c>
      <c r="N37" s="44">
        <f t="shared" si="9"/>
        <v>280</v>
      </c>
      <c r="O37" s="44"/>
      <c r="P37" s="50"/>
      <c r="Q37" s="50"/>
      <c r="R37" s="50"/>
      <c r="S37" s="50"/>
      <c r="T37" s="50"/>
      <c r="U37" s="50"/>
      <c r="V37" s="50"/>
      <c r="W37" s="39" t="str">
        <f t="shared" si="1"/>
        <v>{"effectId":1020500125,"x":-206,"y":-245,"layer":0,"delay":280}</v>
      </c>
    </row>
    <row r="38" spans="6:26" x14ac:dyDescent="0.15">
      <c r="F38" s="39" t="s">
        <v>443</v>
      </c>
      <c r="G38" s="39">
        <f>VLOOKUP(F38,Sheet1!$B:$C,2,FALSE)</f>
        <v>10205001</v>
      </c>
      <c r="H38" s="39">
        <f>COUNTIF($F$13:F38,F38)</f>
        <v>26</v>
      </c>
      <c r="I38" s="39" t="str">
        <f t="shared" si="0"/>
        <v>1020500126</v>
      </c>
      <c r="J38" s="49" t="s">
        <v>479</v>
      </c>
      <c r="K38" s="47">
        <f>P21</f>
        <v>206</v>
      </c>
      <c r="L38" s="47">
        <f>Q21</f>
        <v>-245</v>
      </c>
      <c r="M38" s="47">
        <v>0</v>
      </c>
      <c r="N38" s="47">
        <v>280</v>
      </c>
      <c r="O38" s="47"/>
      <c r="P38" s="47"/>
      <c r="Q38" s="47"/>
      <c r="R38" s="47"/>
      <c r="S38" s="47"/>
      <c r="T38" s="47"/>
      <c r="U38" s="47"/>
      <c r="V38" s="47"/>
      <c r="W38" s="39" t="str">
        <f t="shared" si="1"/>
        <v>{"effectId":1020500126,"x":206,"y":-245,"layer":0,"delay":280}</v>
      </c>
    </row>
    <row r="39" spans="6:26" x14ac:dyDescent="0.15">
      <c r="F39" s="39" t="s">
        <v>443</v>
      </c>
      <c r="G39" s="39">
        <f>VLOOKUP(F39,Sheet1!$B:$C,2,FALSE)</f>
        <v>10205001</v>
      </c>
      <c r="H39" s="39">
        <f>COUNTIF($F$13:F39,F39)</f>
        <v>27</v>
      </c>
      <c r="I39" s="39" t="str">
        <f t="shared" si="0"/>
        <v>1020500127</v>
      </c>
      <c r="J39" s="49"/>
      <c r="K39" s="47">
        <f t="shared" ref="K39:L45" si="11">P22</f>
        <v>357</v>
      </c>
      <c r="L39" s="47">
        <f t="shared" si="11"/>
        <v>-130</v>
      </c>
      <c r="M39" s="47">
        <v>0</v>
      </c>
      <c r="N39" s="47">
        <v>280</v>
      </c>
      <c r="O39" s="47"/>
      <c r="P39" s="47"/>
      <c r="Q39" s="47"/>
      <c r="R39" s="47"/>
      <c r="S39" s="47"/>
      <c r="T39" s="47"/>
      <c r="U39" s="47"/>
      <c r="V39" s="47"/>
      <c r="W39" s="39" t="str">
        <f t="shared" si="1"/>
        <v>{"effectId":1020500127,"x":357,"y":-130,"layer":0,"delay":280}</v>
      </c>
    </row>
    <row r="40" spans="6:26" x14ac:dyDescent="0.15">
      <c r="F40" s="39" t="s">
        <v>443</v>
      </c>
      <c r="G40" s="39">
        <f>VLOOKUP(F40,Sheet1!$B:$C,2,FALSE)</f>
        <v>10205001</v>
      </c>
      <c r="H40" s="39">
        <f>COUNTIF($F$13:F40,F40)</f>
        <v>28</v>
      </c>
      <c r="I40" s="39" t="str">
        <f t="shared" si="0"/>
        <v>1020500128</v>
      </c>
      <c r="J40" s="49"/>
      <c r="K40" s="47">
        <f t="shared" si="11"/>
        <v>357</v>
      </c>
      <c r="L40" s="47">
        <f t="shared" si="11"/>
        <v>130</v>
      </c>
      <c r="M40" s="47">
        <v>0</v>
      </c>
      <c r="N40" s="47">
        <v>280</v>
      </c>
      <c r="O40" s="47"/>
      <c r="P40" s="47"/>
      <c r="Q40" s="47"/>
      <c r="R40" s="47"/>
      <c r="S40" s="47"/>
      <c r="T40" s="47"/>
      <c r="U40" s="47"/>
      <c r="V40" s="47"/>
      <c r="W40" s="39" t="str">
        <f t="shared" si="1"/>
        <v>{"effectId":1020500128,"x":357,"y":130,"layer":0,"delay":280}</v>
      </c>
    </row>
    <row r="41" spans="6:26" x14ac:dyDescent="0.15">
      <c r="F41" s="39" t="s">
        <v>443</v>
      </c>
      <c r="G41" s="39">
        <f>VLOOKUP(F41,Sheet1!$B:$C,2,FALSE)</f>
        <v>10205001</v>
      </c>
      <c r="H41" s="39">
        <f>COUNTIF($F$13:F41,F41)</f>
        <v>29</v>
      </c>
      <c r="I41" s="39" t="str">
        <f t="shared" si="0"/>
        <v>1020500129</v>
      </c>
      <c r="J41" s="49"/>
      <c r="K41" s="47">
        <f t="shared" si="11"/>
        <v>206</v>
      </c>
      <c r="L41" s="47">
        <f t="shared" si="11"/>
        <v>245</v>
      </c>
      <c r="M41" s="47">
        <v>0</v>
      </c>
      <c r="N41" s="47">
        <v>280</v>
      </c>
      <c r="O41" s="47"/>
      <c r="P41" s="47"/>
      <c r="Q41" s="47"/>
      <c r="R41" s="47"/>
      <c r="S41" s="47"/>
      <c r="T41" s="47"/>
      <c r="U41" s="47"/>
      <c r="V41" s="47"/>
      <c r="W41" s="39" t="str">
        <f t="shared" si="1"/>
        <v>{"effectId":1020500129,"x":206,"y":245,"layer":0,"delay":280}</v>
      </c>
    </row>
    <row r="42" spans="6:26" x14ac:dyDescent="0.15">
      <c r="F42" s="39" t="s">
        <v>443</v>
      </c>
      <c r="G42" s="39">
        <f>VLOOKUP(F42,Sheet1!$B:$C,2,FALSE)</f>
        <v>10205001</v>
      </c>
      <c r="H42" s="39">
        <f>COUNTIF($F$13:F42,F42)</f>
        <v>30</v>
      </c>
      <c r="I42" s="39" t="str">
        <f t="shared" si="0"/>
        <v>1020500130</v>
      </c>
      <c r="J42" s="49"/>
      <c r="K42" s="47">
        <f t="shared" si="11"/>
        <v>-206</v>
      </c>
      <c r="L42" s="47">
        <f t="shared" si="11"/>
        <v>245</v>
      </c>
      <c r="M42" s="47">
        <v>0</v>
      </c>
      <c r="N42" s="47">
        <v>280</v>
      </c>
      <c r="O42" s="47"/>
      <c r="P42" s="47"/>
      <c r="Q42" s="47"/>
      <c r="R42" s="47"/>
      <c r="S42" s="47"/>
      <c r="T42" s="47"/>
      <c r="U42" s="47"/>
      <c r="V42" s="47"/>
      <c r="W42" s="39" t="str">
        <f t="shared" si="1"/>
        <v>{"effectId":1020500130,"x":-206,"y":245,"layer":0,"delay":280}</v>
      </c>
    </row>
    <row r="43" spans="6:26" x14ac:dyDescent="0.15">
      <c r="F43" s="39" t="s">
        <v>443</v>
      </c>
      <c r="G43" s="39">
        <f>VLOOKUP(F43,Sheet1!$B:$C,2,FALSE)</f>
        <v>10205001</v>
      </c>
      <c r="H43" s="39">
        <f>COUNTIF($F$13:F43,F43)</f>
        <v>31</v>
      </c>
      <c r="I43" s="39" t="str">
        <f t="shared" si="0"/>
        <v>1020500131</v>
      </c>
      <c r="J43" s="49"/>
      <c r="K43" s="47">
        <f t="shared" si="11"/>
        <v>-357</v>
      </c>
      <c r="L43" s="47">
        <f t="shared" si="11"/>
        <v>130</v>
      </c>
      <c r="M43" s="47">
        <v>0</v>
      </c>
      <c r="N43" s="47">
        <v>280</v>
      </c>
      <c r="O43" s="47"/>
      <c r="P43" s="47"/>
      <c r="Q43" s="47"/>
      <c r="R43" s="47"/>
      <c r="S43" s="47"/>
      <c r="T43" s="47"/>
      <c r="U43" s="47"/>
      <c r="V43" s="47"/>
      <c r="W43" s="39" t="str">
        <f t="shared" si="1"/>
        <v>{"effectId":1020500131,"x":-357,"y":130,"layer":0,"delay":280}</v>
      </c>
    </row>
    <row r="44" spans="6:26" x14ac:dyDescent="0.15">
      <c r="F44" s="39" t="s">
        <v>443</v>
      </c>
      <c r="G44" s="39">
        <f>VLOOKUP(F44,Sheet1!$B:$C,2,FALSE)</f>
        <v>10205001</v>
      </c>
      <c r="H44" s="39">
        <f>COUNTIF($F$13:F44,F44)</f>
        <v>32</v>
      </c>
      <c r="I44" s="39" t="str">
        <f t="shared" si="0"/>
        <v>1020500132</v>
      </c>
      <c r="J44" s="49"/>
      <c r="K44" s="47">
        <f t="shared" si="11"/>
        <v>-357</v>
      </c>
      <c r="L44" s="47">
        <f t="shared" si="11"/>
        <v>-130</v>
      </c>
      <c r="M44" s="47">
        <v>0</v>
      </c>
      <c r="N44" s="47">
        <v>280</v>
      </c>
      <c r="O44" s="47"/>
      <c r="P44" s="47"/>
      <c r="Q44" s="47"/>
      <c r="R44" s="47"/>
      <c r="S44" s="47"/>
      <c r="T44" s="47"/>
      <c r="U44" s="47"/>
      <c r="V44" s="47"/>
      <c r="W44" s="39" t="str">
        <f t="shared" si="1"/>
        <v>{"effectId":1020500132,"x":-357,"y":-130,"layer":0,"delay":280}</v>
      </c>
    </row>
    <row r="45" spans="6:26" x14ac:dyDescent="0.15">
      <c r="F45" s="39" t="s">
        <v>443</v>
      </c>
      <c r="G45" s="39">
        <f>VLOOKUP(F45,Sheet1!$B:$C,2,FALSE)</f>
        <v>10205001</v>
      </c>
      <c r="H45" s="39">
        <f>COUNTIF($F$13:F45,F45)</f>
        <v>33</v>
      </c>
      <c r="I45" s="39" t="str">
        <f t="shared" si="0"/>
        <v>1020500133</v>
      </c>
      <c r="J45" s="49"/>
      <c r="K45" s="47">
        <f t="shared" si="11"/>
        <v>-206</v>
      </c>
      <c r="L45" s="47">
        <f t="shared" si="11"/>
        <v>-245</v>
      </c>
      <c r="M45" s="47">
        <v>0</v>
      </c>
      <c r="N45" s="47">
        <v>280</v>
      </c>
      <c r="O45" s="47"/>
      <c r="P45" s="47"/>
      <c r="Q45" s="47"/>
      <c r="R45" s="47"/>
      <c r="S45" s="47"/>
      <c r="T45" s="47"/>
      <c r="U45" s="47"/>
      <c r="V45" s="47"/>
      <c r="W45" s="39" t="str">
        <f t="shared" si="1"/>
        <v>{"effectId":1020500133,"x":-206,"y":-245,"layer":0,"delay":280}</v>
      </c>
    </row>
    <row r="46" spans="6:26" x14ac:dyDescent="0.15">
      <c r="J46" s="49"/>
      <c r="W46" s="39" t="str">
        <f t="shared" si="1"/>
        <v/>
      </c>
    </row>
    <row r="47" spans="6:26" x14ac:dyDescent="0.15">
      <c r="J47" s="49"/>
      <c r="W47" s="39" t="str">
        <f t="shared" si="1"/>
        <v/>
      </c>
    </row>
    <row r="48" spans="6:26" x14ac:dyDescent="0.15">
      <c r="J48" s="49"/>
      <c r="W48" s="39" t="str">
        <f t="shared" si="1"/>
        <v/>
      </c>
    </row>
    <row r="49" spans="10:23" x14ac:dyDescent="0.15">
      <c r="J49" s="49"/>
      <c r="W49" s="39" t="str">
        <f t="shared" si="1"/>
        <v/>
      </c>
    </row>
    <row r="50" spans="10:23" x14ac:dyDescent="0.15">
      <c r="J50" s="49"/>
      <c r="W50" s="39" t="str">
        <f t="shared" si="1"/>
        <v/>
      </c>
    </row>
    <row r="51" spans="10:23" x14ac:dyDescent="0.15">
      <c r="J51" s="49"/>
      <c r="W51" s="39" t="str">
        <f t="shared" si="1"/>
        <v/>
      </c>
    </row>
    <row r="52" spans="10:23" x14ac:dyDescent="0.15">
      <c r="J52" s="49"/>
      <c r="W52" s="39" t="str">
        <f t="shared" si="1"/>
        <v/>
      </c>
    </row>
    <row r="53" spans="10:23" x14ac:dyDescent="0.15">
      <c r="J53" s="49"/>
      <c r="W53" s="39" t="str">
        <f t="shared" si="1"/>
        <v/>
      </c>
    </row>
    <row r="54" spans="10:23" x14ac:dyDescent="0.15">
      <c r="J54" s="49"/>
      <c r="W54" s="39" t="str">
        <f t="shared" si="1"/>
        <v/>
      </c>
    </row>
    <row r="55" spans="10:23" x14ac:dyDescent="0.15">
      <c r="J55" s="49"/>
      <c r="W55" s="39" t="str">
        <f t="shared" si="1"/>
        <v/>
      </c>
    </row>
    <row r="56" spans="10:23" x14ac:dyDescent="0.15">
      <c r="J56" s="49"/>
      <c r="W56" s="39" t="str">
        <f t="shared" si="1"/>
        <v/>
      </c>
    </row>
    <row r="57" spans="10:23" x14ac:dyDescent="0.15">
      <c r="J57" s="49"/>
      <c r="W57" s="39" t="str">
        <f t="shared" si="1"/>
        <v/>
      </c>
    </row>
    <row r="58" spans="10:23" x14ac:dyDescent="0.15">
      <c r="J58" s="49"/>
      <c r="W58" s="39" t="str">
        <f t="shared" si="1"/>
        <v/>
      </c>
    </row>
    <row r="59" spans="10:23" x14ac:dyDescent="0.15">
      <c r="J59" s="49"/>
      <c r="W59" s="39" t="str">
        <f t="shared" si="1"/>
        <v/>
      </c>
    </row>
    <row r="60" spans="10:23" x14ac:dyDescent="0.15">
      <c r="J60" s="49"/>
      <c r="W60" s="39" t="str">
        <f t="shared" si="1"/>
        <v/>
      </c>
    </row>
    <row r="61" spans="10:23" x14ac:dyDescent="0.15">
      <c r="J61" s="49"/>
      <c r="W61" s="39" t="str">
        <f t="shared" si="1"/>
        <v/>
      </c>
    </row>
    <row r="62" spans="10:23" x14ac:dyDescent="0.15">
      <c r="W62" s="39" t="str">
        <f t="shared" si="1"/>
        <v/>
      </c>
    </row>
    <row r="63" spans="10:23" x14ac:dyDescent="0.15">
      <c r="W63" s="39" t="str">
        <f t="shared" si="1"/>
        <v/>
      </c>
    </row>
    <row r="64" spans="10:23" x14ac:dyDescent="0.15">
      <c r="W64" s="39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"/>
  <sheetViews>
    <sheetView workbookViewId="0">
      <selection activeCell="F29" sqref="F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AD32"/>
  <sheetViews>
    <sheetView showGridLines="0" topLeftCell="A8" workbookViewId="0">
      <selection activeCell="L21" sqref="L21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14.625" style="39" customWidth="1"/>
    <col min="11" max="11" width="5" style="39" customWidth="1"/>
    <col min="12" max="12" width="5.12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30" hidden="1" x14ac:dyDescent="0.15"/>
    <row r="2" spans="5:30" hidden="1" x14ac:dyDescent="0.15"/>
    <row r="3" spans="5:30" hidden="1" x14ac:dyDescent="0.15"/>
    <row r="4" spans="5:30" hidden="1" x14ac:dyDescent="0.15"/>
    <row r="5" spans="5:30" hidden="1" x14ac:dyDescent="0.15"/>
    <row r="6" spans="5:30" hidden="1" x14ac:dyDescent="0.15"/>
    <row r="7" spans="5:30" hidden="1" x14ac:dyDescent="0.15"/>
    <row r="8" spans="5:30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30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30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101030011,"x":0,"y":-50,"layer":0,"delay":0},{"effectId":101030012,"x":0,"y":-50,"layer":0,"delay":0},{"effectId":101030013,"x":0,"y":-50,"layer":0,"delay":0},{"effectId":101030014,"x":0,"y":-50,"layer":0,"delay":200},{"effectId":101030015,"x":0,"y":-50,"layer":0,"delay":200},{"effectId":101030016,"x":0,"y":-50,"layer":0,"delay":100},{"effectId":101030017,"x":0,"y":-50,"layer":0,"delay":200},{"effectId":101030018,"x":0,"y":-50,"layer":0,"delay":300}]</v>
      </c>
    </row>
    <row r="11" spans="5:30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{"type":1,"delay":300,"intensity":12,"time":100,"speed":30}</v>
      </c>
    </row>
    <row r="12" spans="5:30" x14ac:dyDescent="0.15">
      <c r="E12" s="46">
        <v>1</v>
      </c>
      <c r="F12" s="46">
        <v>300</v>
      </c>
      <c r="G12" s="46">
        <v>12</v>
      </c>
      <c r="H12" s="46">
        <v>100</v>
      </c>
      <c r="I12" s="46">
        <v>30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30" x14ac:dyDescent="0.15">
      <c r="F13" s="39" t="s">
        <v>496</v>
      </c>
      <c r="G13" s="39">
        <f>VLOOKUP(F13,Sheet1!$B:$C,2,FALSE)</f>
        <v>10103001</v>
      </c>
      <c r="H13" s="39">
        <f>COUNTIF($F$13:F13,F13)</f>
        <v>1</v>
      </c>
      <c r="I13" s="39" t="str">
        <f t="shared" ref="I13:I20" si="0">G13&amp;H13</f>
        <v>101030011</v>
      </c>
      <c r="J13" s="39" t="s">
        <v>602</v>
      </c>
      <c r="K13" s="47">
        <v>0</v>
      </c>
      <c r="L13" s="47">
        <v>-50</v>
      </c>
      <c r="M13" s="47">
        <v>0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20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{"effectId":101030011,"x":0,"y":-50,"layer":0,"delay":0}</v>
      </c>
      <c r="AC13" s="39">
        <f>1000/11</f>
        <v>90.909090909090907</v>
      </c>
      <c r="AD13" s="39">
        <f>AC13*2</f>
        <v>181.81818181818181</v>
      </c>
    </row>
    <row r="14" spans="5:30" x14ac:dyDescent="0.15">
      <c r="F14" s="39" t="s">
        <v>496</v>
      </c>
      <c r="G14" s="39">
        <f>VLOOKUP(F14,Sheet1!$B:$C,2,FALSE)</f>
        <v>10103001</v>
      </c>
      <c r="H14" s="39">
        <f>COUNTIF($F$13:F14,F14)</f>
        <v>2</v>
      </c>
      <c r="I14" s="39" t="str">
        <f t="shared" si="0"/>
        <v>101030012</v>
      </c>
      <c r="J14" s="39" t="s">
        <v>603</v>
      </c>
      <c r="K14" s="47">
        <v>0</v>
      </c>
      <c r="L14" s="47">
        <v>-50</v>
      </c>
      <c r="M14" s="47">
        <v>0</v>
      </c>
      <c r="N14" s="47">
        <v>0</v>
      </c>
      <c r="O14" s="47"/>
      <c r="P14" s="47"/>
      <c r="Q14" s="47"/>
      <c r="R14" s="47"/>
      <c r="S14" s="47"/>
      <c r="T14" s="47"/>
      <c r="U14" s="47"/>
      <c r="V14" s="47"/>
      <c r="W14" s="39" t="str">
        <f t="shared" si="1"/>
        <v>{"effectId":101030012,"x":0,"y":-50,"layer":0,"delay":0}</v>
      </c>
    </row>
    <row r="15" spans="5:30" x14ac:dyDescent="0.15">
      <c r="F15" s="39" t="s">
        <v>496</v>
      </c>
      <c r="G15" s="39">
        <f>VLOOKUP(F15,Sheet1!$B:$C,2,FALSE)</f>
        <v>10103001</v>
      </c>
      <c r="H15" s="39">
        <f>COUNTIF($F$13:F15,F15)</f>
        <v>3</v>
      </c>
      <c r="I15" s="39" t="str">
        <f t="shared" si="0"/>
        <v>101030013</v>
      </c>
      <c r="J15" s="39" t="s">
        <v>604</v>
      </c>
      <c r="K15" s="47">
        <v>0</v>
      </c>
      <c r="L15" s="47">
        <v>-50</v>
      </c>
      <c r="M15" s="47">
        <v>0</v>
      </c>
      <c r="N15" s="47">
        <v>0</v>
      </c>
      <c r="O15" s="47"/>
      <c r="P15" s="47"/>
      <c r="Q15" s="47"/>
      <c r="R15" s="47"/>
      <c r="S15" s="47"/>
      <c r="T15" s="47"/>
      <c r="U15" s="47"/>
      <c r="V15" s="47"/>
      <c r="W15" s="39" t="str">
        <f t="shared" si="1"/>
        <v>{"effectId":101030013,"x":0,"y":-50,"layer":0,"delay":0}</v>
      </c>
    </row>
    <row r="16" spans="5:30" x14ac:dyDescent="0.15">
      <c r="F16" s="39" t="s">
        <v>496</v>
      </c>
      <c r="G16" s="39">
        <f>VLOOKUP(F16,Sheet1!$B:$C,2,FALSE)</f>
        <v>10103001</v>
      </c>
      <c r="H16" s="39">
        <f>COUNTIF($F$13:F16,F16)</f>
        <v>4</v>
      </c>
      <c r="I16" s="39" t="str">
        <f t="shared" si="0"/>
        <v>101030014</v>
      </c>
      <c r="J16" s="39" t="s">
        <v>605</v>
      </c>
      <c r="K16" s="47">
        <v>0</v>
      </c>
      <c r="L16" s="47">
        <v>-50</v>
      </c>
      <c r="M16" s="47">
        <v>0</v>
      </c>
      <c r="N16" s="47">
        <v>200</v>
      </c>
      <c r="O16" s="47"/>
      <c r="P16" s="47"/>
      <c r="Q16" s="47"/>
      <c r="R16" s="47"/>
      <c r="S16" s="47"/>
      <c r="T16" s="47"/>
      <c r="U16" s="47"/>
      <c r="V16" s="47"/>
      <c r="W16" s="39" t="str">
        <f t="shared" si="1"/>
        <v>{"effectId":101030014,"x":0,"y":-50,"layer":0,"delay":200}</v>
      </c>
    </row>
    <row r="17" spans="6:23" x14ac:dyDescent="0.15">
      <c r="F17" s="39" t="s">
        <v>496</v>
      </c>
      <c r="G17" s="39">
        <f>VLOOKUP(F17,Sheet1!$B:$C,2,FALSE)</f>
        <v>10103001</v>
      </c>
      <c r="H17" s="39">
        <f>COUNTIF($F$13:F17,F17)</f>
        <v>5</v>
      </c>
      <c r="I17" s="39" t="str">
        <f t="shared" si="0"/>
        <v>101030015</v>
      </c>
      <c r="J17" s="39" t="s">
        <v>606</v>
      </c>
      <c r="K17" s="47">
        <v>0</v>
      </c>
      <c r="L17" s="47">
        <v>-50</v>
      </c>
      <c r="M17" s="47">
        <v>0</v>
      </c>
      <c r="N17" s="47">
        <v>200</v>
      </c>
      <c r="O17" s="47"/>
      <c r="P17" s="47"/>
      <c r="Q17" s="47"/>
      <c r="R17" s="47"/>
      <c r="S17" s="47"/>
      <c r="T17" s="47"/>
      <c r="U17" s="47"/>
      <c r="V17" s="47"/>
      <c r="W17" s="39" t="str">
        <f t="shared" si="1"/>
        <v>{"effectId":101030015,"x":0,"y":-50,"layer":0,"delay":200}</v>
      </c>
    </row>
    <row r="18" spans="6:23" x14ac:dyDescent="0.15">
      <c r="F18" s="39" t="s">
        <v>496</v>
      </c>
      <c r="G18" s="39">
        <f>VLOOKUP(F18,Sheet1!$B:$C,2,FALSE)</f>
        <v>10103001</v>
      </c>
      <c r="H18" s="39">
        <f>COUNTIF($F$13:F18,F18)</f>
        <v>6</v>
      </c>
      <c r="I18" s="39" t="str">
        <f t="shared" si="0"/>
        <v>101030016</v>
      </c>
      <c r="J18" s="39" t="s">
        <v>607</v>
      </c>
      <c r="K18" s="47">
        <v>0</v>
      </c>
      <c r="L18" s="47">
        <v>-50</v>
      </c>
      <c r="M18" s="47">
        <v>0</v>
      </c>
      <c r="N18" s="47">
        <v>100</v>
      </c>
      <c r="O18" s="47"/>
      <c r="P18" s="47"/>
      <c r="Q18" s="47"/>
      <c r="R18" s="47"/>
      <c r="S18" s="47"/>
      <c r="T18" s="47"/>
      <c r="U18" s="47"/>
      <c r="V18" s="47"/>
      <c r="W18" s="39" t="str">
        <f t="shared" si="1"/>
        <v>{"effectId":101030016,"x":0,"y":-50,"layer":0,"delay":100}</v>
      </c>
    </row>
    <row r="19" spans="6:23" x14ac:dyDescent="0.15">
      <c r="F19" s="39" t="s">
        <v>496</v>
      </c>
      <c r="G19" s="39">
        <f>VLOOKUP(F19,Sheet1!$B:$C,2,FALSE)</f>
        <v>10103001</v>
      </c>
      <c r="H19" s="39">
        <f>COUNTIF($F$13:F19,F19)</f>
        <v>7</v>
      </c>
      <c r="I19" s="39" t="str">
        <f t="shared" si="0"/>
        <v>101030017</v>
      </c>
      <c r="J19" s="39" t="s">
        <v>608</v>
      </c>
      <c r="K19" s="47">
        <v>0</v>
      </c>
      <c r="L19" s="47">
        <v>-50</v>
      </c>
      <c r="M19" s="47">
        <v>0</v>
      </c>
      <c r="N19" s="47">
        <v>200</v>
      </c>
      <c r="O19" s="47"/>
      <c r="P19" s="47"/>
      <c r="Q19" s="47"/>
      <c r="R19" s="47"/>
      <c r="S19" s="47"/>
      <c r="T19" s="47"/>
      <c r="U19" s="47"/>
      <c r="V19" s="47"/>
      <c r="W19" s="39" t="str">
        <f t="shared" si="1"/>
        <v>{"effectId":101030017,"x":0,"y":-50,"layer":0,"delay":200}</v>
      </c>
    </row>
    <row r="20" spans="6:23" x14ac:dyDescent="0.15">
      <c r="F20" s="39" t="s">
        <v>496</v>
      </c>
      <c r="G20" s="39">
        <f>VLOOKUP(F20,Sheet1!$B:$C,2,FALSE)</f>
        <v>10103001</v>
      </c>
      <c r="H20" s="39">
        <f>COUNTIF($F$13:F20,F20)</f>
        <v>8</v>
      </c>
      <c r="I20" s="39" t="str">
        <f t="shared" si="0"/>
        <v>101030018</v>
      </c>
      <c r="J20" s="39" t="s">
        <v>609</v>
      </c>
      <c r="K20" s="47">
        <v>0</v>
      </c>
      <c r="L20" s="47">
        <v>-50</v>
      </c>
      <c r="M20" s="47">
        <v>0</v>
      </c>
      <c r="N20" s="47">
        <v>300</v>
      </c>
      <c r="O20" s="47"/>
      <c r="P20" s="47"/>
      <c r="Q20" s="47"/>
      <c r="R20" s="47"/>
      <c r="S20" s="47"/>
      <c r="T20" s="47"/>
      <c r="U20" s="47"/>
      <c r="V20" s="47"/>
      <c r="W20" s="39" t="str">
        <f t="shared" si="1"/>
        <v>{"effectId":101030018,"x":0,"y":-50,"layer":0,"delay":300}</v>
      </c>
    </row>
    <row r="24" spans="6:23" x14ac:dyDescent="0.15">
      <c r="F24" s="39" t="s">
        <v>588</v>
      </c>
      <c r="G24" s="39" t="s">
        <v>592</v>
      </c>
      <c r="H24" s="39">
        <v>0</v>
      </c>
    </row>
    <row r="25" spans="6:23" x14ac:dyDescent="0.15">
      <c r="F25" s="39" t="s">
        <v>589</v>
      </c>
      <c r="G25" s="39" t="s">
        <v>593</v>
      </c>
      <c r="H25" s="39">
        <v>0</v>
      </c>
    </row>
    <row r="26" spans="6:23" x14ac:dyDescent="0.15">
      <c r="F26" s="39" t="s">
        <v>590</v>
      </c>
      <c r="G26" s="39" t="s">
        <v>594</v>
      </c>
      <c r="H26" s="39">
        <v>0</v>
      </c>
    </row>
    <row r="27" spans="6:23" x14ac:dyDescent="0.15">
      <c r="F27" s="39" t="s">
        <v>591</v>
      </c>
      <c r="G27" s="39" t="s">
        <v>598</v>
      </c>
      <c r="H27" s="39">
        <v>200</v>
      </c>
    </row>
    <row r="28" spans="6:23" x14ac:dyDescent="0.15">
      <c r="F28" s="39" t="s">
        <v>599</v>
      </c>
      <c r="G28" s="39" t="s">
        <v>600</v>
      </c>
      <c r="H28" s="39">
        <v>200</v>
      </c>
    </row>
    <row r="30" spans="6:23" x14ac:dyDescent="0.15">
      <c r="F30" s="39" t="s">
        <v>595</v>
      </c>
      <c r="G30" s="39" t="s">
        <v>598</v>
      </c>
      <c r="H30" s="39">
        <v>100</v>
      </c>
    </row>
    <row r="31" spans="6:23" x14ac:dyDescent="0.15">
      <c r="F31" s="39" t="s">
        <v>596</v>
      </c>
      <c r="G31" s="39" t="s">
        <v>601</v>
      </c>
      <c r="H31" s="39">
        <v>200</v>
      </c>
    </row>
    <row r="32" spans="6:23" x14ac:dyDescent="0.15">
      <c r="F32" s="39" t="s">
        <v>597</v>
      </c>
      <c r="G32" s="39" t="s">
        <v>592</v>
      </c>
      <c r="H32" s="3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AE64"/>
  <sheetViews>
    <sheetView showGridLines="0" topLeftCell="A8" workbookViewId="0">
      <selection activeCell="I43" sqref="I43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3" width="185.625" style="39" bestFit="1" customWidth="1"/>
    <col min="24" max="24" width="10.125" style="39" customWidth="1"/>
    <col min="25" max="16384" width="9" style="39"/>
  </cols>
  <sheetData>
    <row r="1" spans="5:28" hidden="1" x14ac:dyDescent="0.15"/>
    <row r="2" spans="5:28" hidden="1" x14ac:dyDescent="0.15"/>
    <row r="3" spans="5:28" hidden="1" x14ac:dyDescent="0.15"/>
    <row r="4" spans="5:28" hidden="1" x14ac:dyDescent="0.15"/>
    <row r="5" spans="5:28" hidden="1" x14ac:dyDescent="0.15"/>
    <row r="6" spans="5:28" hidden="1" x14ac:dyDescent="0.15"/>
    <row r="7" spans="5:28" hidden="1" x14ac:dyDescent="0.15"/>
    <row r="8" spans="5:28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8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8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[{"effectId":101050011,"x":0,"y":0,"layer":5,"delay":180}]</v>
      </c>
      <c r="U10" s="39">
        <f>1000/12</f>
        <v>83.333333333333329</v>
      </c>
      <c r="V10" s="39">
        <f>U10*7</f>
        <v>583.33333333333326</v>
      </c>
    </row>
    <row r="11" spans="5:28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{"type":0,"delay":100,"intensity":15,"time":300,"speed":33}</v>
      </c>
    </row>
    <row r="12" spans="5:28" x14ac:dyDescent="0.15">
      <c r="E12" s="46">
        <v>0</v>
      </c>
      <c r="F12" s="46">
        <v>100</v>
      </c>
      <c r="G12" s="46">
        <v>15</v>
      </c>
      <c r="H12" s="46">
        <v>300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8" x14ac:dyDescent="0.15">
      <c r="F13" s="39" t="s">
        <v>436</v>
      </c>
      <c r="G13" s="39">
        <f>VLOOKUP(F13,Sheet1!$B:$C,2,FALSE)</f>
        <v>10105001</v>
      </c>
      <c r="H13" s="39">
        <f>COUNTIF($F$13:F13,F13)</f>
        <v>1</v>
      </c>
      <c r="I13" s="39" t="str">
        <f t="shared" ref="I13" si="0">G13&amp;H13</f>
        <v>101050011</v>
      </c>
      <c r="J13" s="49" t="s">
        <v>522</v>
      </c>
      <c r="K13" s="43">
        <v>0</v>
      </c>
      <c r="L13" s="43">
        <v>0</v>
      </c>
      <c r="M13" s="43">
        <v>5</v>
      </c>
      <c r="N13" s="43">
        <v>180</v>
      </c>
      <c r="O13" s="46"/>
      <c r="P13" s="46"/>
      <c r="Q13" s="46"/>
      <c r="R13" s="46"/>
      <c r="S13" s="46"/>
      <c r="T13" s="46"/>
      <c r="U13" s="46"/>
      <c r="V13" s="46"/>
      <c r="W13" s="39" t="str">
        <f t="shared" ref="W13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{"effectId":101050011,"x":0,"y":0,"layer":5,"delay":180}</v>
      </c>
    </row>
    <row r="14" spans="5:28" x14ac:dyDescent="0.15">
      <c r="J14" s="49"/>
      <c r="K14" s="43"/>
      <c r="L14" s="43"/>
      <c r="M14" s="43"/>
      <c r="N14" s="43"/>
      <c r="O14" s="46"/>
      <c r="P14" s="46"/>
      <c r="Q14" s="46"/>
      <c r="R14" s="46"/>
      <c r="S14" s="46"/>
      <c r="T14" s="46"/>
      <c r="U14" s="46"/>
      <c r="V14" s="46"/>
    </row>
    <row r="15" spans="5:28" x14ac:dyDescent="0.15">
      <c r="J15" s="49"/>
      <c r="K15" s="43"/>
      <c r="L15" s="43"/>
      <c r="M15" s="43"/>
      <c r="N15" s="43"/>
      <c r="O15" s="46"/>
      <c r="P15" s="46"/>
      <c r="Q15" s="46"/>
      <c r="R15" s="46"/>
      <c r="S15" s="46"/>
      <c r="T15" s="46"/>
      <c r="U15" s="46"/>
      <c r="V15" s="46"/>
    </row>
    <row r="16" spans="5:28" x14ac:dyDescent="0.15">
      <c r="J16" s="49"/>
      <c r="K16" s="43"/>
      <c r="L16" s="43"/>
      <c r="M16" s="43"/>
      <c r="N16" s="43"/>
      <c r="O16" s="46"/>
      <c r="P16" s="46"/>
      <c r="Q16" s="46"/>
      <c r="R16" s="46"/>
      <c r="S16" s="46"/>
      <c r="T16" s="46"/>
      <c r="U16" s="46"/>
      <c r="V16" s="46"/>
      <c r="X16" s="45"/>
      <c r="Y16" s="39" t="s">
        <v>380</v>
      </c>
      <c r="AA16" s="39" t="s">
        <v>383</v>
      </c>
      <c r="AB16" s="39" t="s">
        <v>406</v>
      </c>
    </row>
    <row r="17" spans="10:31" x14ac:dyDescent="0.15">
      <c r="J17" s="49"/>
      <c r="K17" s="43"/>
      <c r="L17" s="43"/>
      <c r="M17" s="43"/>
      <c r="N17" s="43"/>
      <c r="O17" s="46"/>
      <c r="P17" s="46"/>
      <c r="Q17" s="46"/>
      <c r="R17" s="46"/>
      <c r="S17" s="46"/>
      <c r="T17" s="46"/>
      <c r="U17" s="46"/>
      <c r="V17" s="46"/>
      <c r="X17" s="45"/>
      <c r="Y17" s="39">
        <v>300</v>
      </c>
      <c r="AA17" s="39">
        <v>130</v>
      </c>
      <c r="AB17" s="39">
        <v>73</v>
      </c>
    </row>
    <row r="18" spans="10:31" x14ac:dyDescent="0.15">
      <c r="J18" s="49"/>
      <c r="K18" s="43"/>
      <c r="L18" s="43"/>
      <c r="M18" s="43"/>
      <c r="N18" s="43"/>
      <c r="O18" s="46"/>
      <c r="P18" s="46"/>
      <c r="Q18" s="46"/>
      <c r="R18" s="46"/>
      <c r="S18" s="46"/>
      <c r="T18" s="46"/>
      <c r="U18" s="46"/>
      <c r="V18" s="46"/>
      <c r="X18" s="45"/>
      <c r="Y18" s="39" t="s">
        <v>377</v>
      </c>
      <c r="Z18" s="39" t="s">
        <v>379</v>
      </c>
    </row>
    <row r="19" spans="10:31" x14ac:dyDescent="0.15">
      <c r="J19" s="49"/>
      <c r="K19" s="43"/>
      <c r="L19" s="43"/>
      <c r="M19" s="43"/>
      <c r="N19" s="43"/>
      <c r="O19" s="46"/>
      <c r="P19" s="46"/>
      <c r="Q19" s="46"/>
      <c r="R19" s="46"/>
      <c r="S19" s="46"/>
      <c r="T19" s="46"/>
      <c r="U19" s="46"/>
      <c r="V19" s="46"/>
      <c r="X19" s="45"/>
      <c r="Y19" s="39">
        <v>350</v>
      </c>
    </row>
    <row r="20" spans="10:31" x14ac:dyDescent="0.15">
      <c r="J20" s="49"/>
      <c r="K20" s="43"/>
      <c r="L20" s="43"/>
      <c r="M20" s="43"/>
      <c r="N20" s="43"/>
      <c r="O20" s="46"/>
      <c r="P20" s="46"/>
      <c r="Q20" s="46"/>
      <c r="R20" s="46"/>
      <c r="S20" s="46"/>
      <c r="T20" s="46"/>
      <c r="U20" s="46"/>
      <c r="V20" s="46"/>
      <c r="X20" s="45"/>
      <c r="Y20" s="2" t="s">
        <v>382</v>
      </c>
      <c r="Z20" s="2" t="s">
        <v>378</v>
      </c>
      <c r="AA20" s="2" t="s">
        <v>373</v>
      </c>
      <c r="AB20" s="2" t="s">
        <v>374</v>
      </c>
    </row>
    <row r="21" spans="10:31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X21" s="48">
        <v>0.8</v>
      </c>
      <c r="Y21" s="2">
        <f>$Y$19*X21</f>
        <v>280</v>
      </c>
      <c r="Z21" s="2">
        <v>40</v>
      </c>
      <c r="AA21" s="2">
        <f>ROUND(COS((90-Z21)*PI()/180)*Y21,0)</f>
        <v>180</v>
      </c>
      <c r="AB21" s="2">
        <f>-ROUND(SIN((90-Z21)*PI()/180)*Y21,0)</f>
        <v>-214</v>
      </c>
      <c r="AC21" s="39" t="s">
        <v>384</v>
      </c>
      <c r="AD21" s="39">
        <v>10</v>
      </c>
      <c r="AE21" s="39">
        <f>1000/AD21</f>
        <v>100</v>
      </c>
    </row>
    <row r="22" spans="10:31" x14ac:dyDescent="0.15">
      <c r="J22" s="49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X22" s="48">
        <v>0.95</v>
      </c>
      <c r="Y22" s="2">
        <f t="shared" ref="Y22:Y28" si="2">$Y$19*X22</f>
        <v>332.5</v>
      </c>
      <c r="Z22" s="2">
        <v>70</v>
      </c>
      <c r="AA22" s="2">
        <f>ROUND(COS((90-Z22)*PI()/180)*Y22,0)</f>
        <v>312</v>
      </c>
      <c r="AB22" s="2">
        <f>-ROUND(SIN((90-Z22)*PI()/180)*Y22,0)</f>
        <v>-114</v>
      </c>
      <c r="AD22" s="39">
        <v>7</v>
      </c>
      <c r="AE22" s="39">
        <f>AE21*AD22</f>
        <v>700</v>
      </c>
    </row>
    <row r="23" spans="10:31" x14ac:dyDescent="0.15">
      <c r="J23" s="49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X23" s="48">
        <v>1</v>
      </c>
      <c r="Y23" s="2">
        <f t="shared" si="2"/>
        <v>350</v>
      </c>
      <c r="Z23" s="2">
        <v>110</v>
      </c>
      <c r="AA23" s="2">
        <f>AA22</f>
        <v>312</v>
      </c>
      <c r="AB23" s="2">
        <f>-AB22</f>
        <v>114</v>
      </c>
      <c r="AC23" s="39" t="s">
        <v>385</v>
      </c>
      <c r="AD23" s="39">
        <v>10</v>
      </c>
      <c r="AE23" s="39">
        <f>1000/AD23</f>
        <v>100</v>
      </c>
    </row>
    <row r="24" spans="10:31" x14ac:dyDescent="0.15">
      <c r="J24" s="49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X24" s="48">
        <v>0.9</v>
      </c>
      <c r="Y24" s="2">
        <f t="shared" si="2"/>
        <v>315</v>
      </c>
      <c r="Z24" s="2">
        <v>140</v>
      </c>
      <c r="AA24" s="2">
        <f>AA21</f>
        <v>180</v>
      </c>
      <c r="AB24" s="2">
        <f>-AB21</f>
        <v>214</v>
      </c>
      <c r="AD24" s="39">
        <v>7</v>
      </c>
      <c r="AE24" s="39">
        <f>AE23*AD24</f>
        <v>700</v>
      </c>
    </row>
    <row r="25" spans="10:31" x14ac:dyDescent="0.15">
      <c r="J25" s="49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X25" s="48">
        <f>X24</f>
        <v>0.9</v>
      </c>
      <c r="Y25" s="2">
        <f t="shared" si="2"/>
        <v>315</v>
      </c>
      <c r="Z25" s="2">
        <v>-140</v>
      </c>
      <c r="AA25" s="2">
        <f>-AA24</f>
        <v>-180</v>
      </c>
      <c r="AB25" s="2">
        <f>AB24</f>
        <v>214</v>
      </c>
    </row>
    <row r="26" spans="10:31" x14ac:dyDescent="0.15">
      <c r="J26" s="49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X26" s="48">
        <f>X23</f>
        <v>1</v>
      </c>
      <c r="Y26" s="2">
        <f t="shared" si="2"/>
        <v>350</v>
      </c>
      <c r="Z26" s="2">
        <v>-110</v>
      </c>
      <c r="AA26" s="2">
        <f>-AA23</f>
        <v>-312</v>
      </c>
      <c r="AB26" s="2">
        <f>AB23</f>
        <v>114</v>
      </c>
    </row>
    <row r="27" spans="10:31" x14ac:dyDescent="0.15">
      <c r="J27" s="49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X27" s="48">
        <f>X22</f>
        <v>0.95</v>
      </c>
      <c r="Y27" s="2">
        <f t="shared" si="2"/>
        <v>332.5</v>
      </c>
      <c r="Z27" s="2">
        <v>-70</v>
      </c>
      <c r="AA27" s="2">
        <f>-AA22</f>
        <v>-312</v>
      </c>
      <c r="AB27" s="2">
        <f>AB22</f>
        <v>-114</v>
      </c>
    </row>
    <row r="28" spans="10:31" x14ac:dyDescent="0.15">
      <c r="J28" s="49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X28" s="48">
        <f>X21</f>
        <v>0.8</v>
      </c>
      <c r="Y28" s="2">
        <f t="shared" si="2"/>
        <v>280</v>
      </c>
      <c r="Z28" s="2">
        <v>-40</v>
      </c>
      <c r="AA28" s="2">
        <f>-AA21</f>
        <v>-180</v>
      </c>
      <c r="AB28" s="2">
        <f>AB21</f>
        <v>-214</v>
      </c>
    </row>
    <row r="29" spans="10:31" x14ac:dyDescent="0.15">
      <c r="J29" s="49"/>
      <c r="K29" s="43"/>
      <c r="L29" s="43"/>
      <c r="M29" s="43"/>
      <c r="N29" s="43"/>
      <c r="O29" s="46"/>
      <c r="P29" s="46"/>
      <c r="Q29" s="46"/>
      <c r="R29" s="46"/>
      <c r="S29" s="46"/>
      <c r="T29" s="46"/>
      <c r="U29" s="46"/>
      <c r="V29" s="46"/>
    </row>
    <row r="30" spans="10:31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  <c r="X30" s="39" t="s">
        <v>416</v>
      </c>
      <c r="Y30" s="39">
        <v>60</v>
      </c>
      <c r="Z30" s="39" t="s">
        <v>415</v>
      </c>
      <c r="AB30" s="39" t="s">
        <v>428</v>
      </c>
      <c r="AC30" s="39">
        <v>7</v>
      </c>
    </row>
    <row r="31" spans="10:31" x14ac:dyDescent="0.15">
      <c r="J31" s="49"/>
      <c r="K31" s="44"/>
      <c r="L31" s="44"/>
      <c r="M31" s="44"/>
      <c r="N31" s="44"/>
      <c r="O31" s="44"/>
      <c r="P31" s="50"/>
      <c r="Q31" s="50"/>
      <c r="R31" s="50"/>
      <c r="S31" s="50"/>
      <c r="T31" s="50"/>
      <c r="U31" s="50"/>
      <c r="V31" s="50"/>
      <c r="X31" s="39" t="s">
        <v>409</v>
      </c>
      <c r="Y31" s="39">
        <v>7</v>
      </c>
      <c r="Z31" s="39">
        <f>ROUND(1000/$Y$30*Y31,0)</f>
        <v>117</v>
      </c>
      <c r="AB31" s="39" t="s">
        <v>429</v>
      </c>
      <c r="AC31" s="39">
        <f>ROUND(1000/Z31*$AC$30,0)</f>
        <v>60</v>
      </c>
    </row>
    <row r="32" spans="10:31" x14ac:dyDescent="0.15">
      <c r="J32" s="49"/>
      <c r="K32" s="44"/>
      <c r="L32" s="44"/>
      <c r="M32" s="44"/>
      <c r="N32" s="44"/>
      <c r="O32" s="44"/>
      <c r="P32" s="50"/>
      <c r="Q32" s="50"/>
      <c r="R32" s="50"/>
      <c r="S32" s="50"/>
      <c r="T32" s="50"/>
      <c r="U32" s="50"/>
      <c r="V32" s="50"/>
      <c r="X32" s="39" t="s">
        <v>411</v>
      </c>
      <c r="Y32" s="39">
        <v>8</v>
      </c>
      <c r="Z32" s="39">
        <f t="shared" ref="Z32:Z36" si="3">ROUND(1000/$Y$30*Y32,0)</f>
        <v>133</v>
      </c>
    </row>
    <row r="33" spans="10:29" x14ac:dyDescent="0.15">
      <c r="J33" s="49"/>
      <c r="K33" s="44"/>
      <c r="L33" s="44"/>
      <c r="M33" s="44"/>
      <c r="N33" s="44"/>
      <c r="O33" s="44"/>
      <c r="P33" s="50"/>
      <c r="Q33" s="50"/>
      <c r="R33" s="50"/>
      <c r="S33" s="50"/>
      <c r="T33" s="50"/>
      <c r="U33" s="50"/>
      <c r="V33" s="50"/>
      <c r="X33" s="39" t="s">
        <v>410</v>
      </c>
      <c r="Y33" s="39">
        <v>40</v>
      </c>
      <c r="Z33" s="39">
        <f t="shared" si="3"/>
        <v>667</v>
      </c>
    </row>
    <row r="34" spans="10:29" x14ac:dyDescent="0.15">
      <c r="J34" s="49"/>
      <c r="K34" s="44"/>
      <c r="L34" s="44"/>
      <c r="M34" s="44"/>
      <c r="N34" s="44"/>
      <c r="O34" s="44"/>
      <c r="P34" s="50"/>
      <c r="Q34" s="50"/>
      <c r="R34" s="50"/>
      <c r="S34" s="50"/>
      <c r="T34" s="50"/>
      <c r="U34" s="50"/>
      <c r="V34" s="50"/>
      <c r="X34" s="39" t="s">
        <v>412</v>
      </c>
      <c r="Y34" s="39">
        <v>6</v>
      </c>
      <c r="Z34" s="39">
        <f t="shared" si="3"/>
        <v>100</v>
      </c>
    </row>
    <row r="35" spans="10:29" x14ac:dyDescent="0.15">
      <c r="J35" s="49"/>
      <c r="K35" s="44"/>
      <c r="L35" s="44"/>
      <c r="M35" s="44"/>
      <c r="N35" s="44"/>
      <c r="O35" s="44"/>
      <c r="P35" s="50"/>
      <c r="Q35" s="50"/>
      <c r="R35" s="50"/>
      <c r="S35" s="50"/>
      <c r="T35" s="50"/>
      <c r="U35" s="50"/>
      <c r="V35" s="50"/>
      <c r="X35" s="39" t="s">
        <v>413</v>
      </c>
      <c r="Y35" s="39">
        <v>9</v>
      </c>
      <c r="Z35" s="39">
        <f t="shared" si="3"/>
        <v>150</v>
      </c>
      <c r="AC35" s="39">
        <f>ROUND(1000/Z35*$AC$30,0)</f>
        <v>47</v>
      </c>
    </row>
    <row r="36" spans="10:29" x14ac:dyDescent="0.15">
      <c r="J36" s="49"/>
      <c r="K36" s="44"/>
      <c r="L36" s="44"/>
      <c r="M36" s="44"/>
      <c r="N36" s="44"/>
      <c r="O36" s="44"/>
      <c r="P36" s="50"/>
      <c r="Q36" s="50"/>
      <c r="R36" s="50"/>
      <c r="S36" s="50"/>
      <c r="T36" s="50"/>
      <c r="U36" s="50"/>
      <c r="V36" s="50"/>
      <c r="X36" s="39" t="s">
        <v>414</v>
      </c>
      <c r="Y36" s="39">
        <v>14</v>
      </c>
      <c r="Z36" s="39">
        <f t="shared" si="3"/>
        <v>233</v>
      </c>
    </row>
    <row r="37" spans="10:29" x14ac:dyDescent="0.15">
      <c r="J37" s="49"/>
      <c r="K37" s="44"/>
      <c r="L37" s="44"/>
      <c r="M37" s="44"/>
      <c r="N37" s="44"/>
      <c r="O37" s="44"/>
      <c r="P37" s="50"/>
      <c r="Q37" s="50"/>
      <c r="R37" s="50"/>
      <c r="S37" s="50"/>
      <c r="T37" s="50"/>
      <c r="U37" s="50"/>
      <c r="V37" s="50"/>
    </row>
    <row r="38" spans="10:29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9" x14ac:dyDescent="0.15">
      <c r="J39" s="49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spans="10:29" x14ac:dyDescent="0.15">
      <c r="J40" s="49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spans="10:29" x14ac:dyDescent="0.15">
      <c r="J41" s="49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 spans="10:29" x14ac:dyDescent="0.15">
      <c r="J42" s="49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X42" s="39" t="s">
        <v>440</v>
      </c>
    </row>
    <row r="43" spans="10:29" x14ac:dyDescent="0.15">
      <c r="J43" s="49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 spans="10:29" x14ac:dyDescent="0.15">
      <c r="J44" s="49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spans="10:29" x14ac:dyDescent="0.15">
      <c r="J45" s="49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 spans="10:29" x14ac:dyDescent="0.15">
      <c r="J46" s="49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0:29" x14ac:dyDescent="0.15">
      <c r="J47" s="49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10:29" x14ac:dyDescent="0.15">
      <c r="J48" s="49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10:22" x14ac:dyDescent="0.15">
      <c r="J49" s="49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spans="10:22" x14ac:dyDescent="0.15">
      <c r="J50" s="49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10:22" x14ac:dyDescent="0.15">
      <c r="J51" s="49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spans="10:22" x14ac:dyDescent="0.15">
      <c r="J52" s="49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spans="10:22" x14ac:dyDescent="0.15">
      <c r="J53" s="49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</row>
    <row r="54" spans="10:22" x14ac:dyDescent="0.15">
      <c r="J54" s="49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 spans="10:22" x14ac:dyDescent="0.15">
      <c r="J55" s="49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</row>
    <row r="56" spans="10:22" x14ac:dyDescent="0.15">
      <c r="J56" s="49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 spans="10:22" x14ac:dyDescent="0.15">
      <c r="J57" s="49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</row>
    <row r="58" spans="10:22" x14ac:dyDescent="0.15">
      <c r="J58" s="49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 spans="10:22" x14ac:dyDescent="0.15">
      <c r="J59" s="49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 spans="10:22" x14ac:dyDescent="0.15">
      <c r="J60" s="49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 spans="10:22" x14ac:dyDescent="0.15">
      <c r="J61" s="49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 spans="10:22" x14ac:dyDescent="0.15">
      <c r="K62" s="44"/>
      <c r="L62" s="44"/>
      <c r="M62" s="44"/>
      <c r="N62" s="44"/>
      <c r="O62" s="50"/>
      <c r="P62" s="50"/>
      <c r="Q62" s="50"/>
      <c r="R62" s="50"/>
      <c r="S62" s="50"/>
      <c r="T62" s="50"/>
      <c r="U62" s="50"/>
      <c r="V62" s="50"/>
    </row>
    <row r="63" spans="10:22" x14ac:dyDescent="0.15">
      <c r="K63" s="44"/>
      <c r="L63" s="44"/>
      <c r="M63" s="44"/>
      <c r="N63" s="44"/>
      <c r="O63" s="50"/>
      <c r="P63" s="50"/>
      <c r="Q63" s="50"/>
      <c r="R63" s="50"/>
      <c r="S63" s="50"/>
      <c r="T63" s="50"/>
      <c r="U63" s="50"/>
      <c r="V63" s="50"/>
    </row>
    <row r="64" spans="10:22" x14ac:dyDescent="0.15">
      <c r="K64" s="44"/>
      <c r="L64" s="44"/>
      <c r="M64" s="44"/>
      <c r="N64" s="44"/>
      <c r="O64" s="50"/>
      <c r="P64" s="50"/>
      <c r="Q64" s="50"/>
      <c r="R64" s="50"/>
      <c r="S64" s="50"/>
      <c r="T64" s="50"/>
      <c r="U64" s="50"/>
      <c r="V64" s="5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W18"/>
  <sheetViews>
    <sheetView showGridLines="0" topLeftCell="A8" workbookViewId="0">
      <selection activeCell="I25" sqref="I25:J2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439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[{"effectId":101040011,"x":0,"y":-65,"layer":5,"delay":0}]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{"type":1,"delay":0,"intensity":15,"time":100,"speed":33}</v>
      </c>
    </row>
    <row r="12" spans="5:23" x14ac:dyDescent="0.15">
      <c r="E12" s="46">
        <v>1</v>
      </c>
      <c r="F12" s="46">
        <v>0</v>
      </c>
      <c r="G12" s="46">
        <v>15</v>
      </c>
      <c r="H12" s="46">
        <v>100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437</v>
      </c>
      <c r="G13" s="39">
        <f>VLOOKUP(F13,Sheet1!$B:$C,2,FALSE)</f>
        <v>10104001</v>
      </c>
      <c r="H13" s="39">
        <f>COUNTIF($F$13:F13,F13)</f>
        <v>1</v>
      </c>
      <c r="I13" s="39" t="str">
        <f t="shared" ref="I13" si="0">G13&amp;H13</f>
        <v>101040011</v>
      </c>
      <c r="J13" s="39" t="s">
        <v>551</v>
      </c>
      <c r="K13" s="44">
        <v>0</v>
      </c>
      <c r="L13" s="44">
        <v>-65</v>
      </c>
      <c r="M13" s="44">
        <v>5</v>
      </c>
      <c r="N13" s="52">
        <v>0</v>
      </c>
      <c r="O13" s="44"/>
      <c r="P13" s="44"/>
      <c r="Q13" s="44"/>
      <c r="R13" s="44"/>
      <c r="S13" s="44"/>
      <c r="T13" s="44"/>
      <c r="U13" s="44"/>
      <c r="V13" s="44"/>
      <c r="W13" s="39" t="str">
        <f t="shared" ref="W13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{"effectId":101040011,"x":0,"y":-65,"layer":5,"delay":0}</v>
      </c>
    </row>
    <row r="14" spans="5:23" x14ac:dyDescent="0.15">
      <c r="K14" s="44"/>
      <c r="L14" s="44"/>
      <c r="M14" s="44"/>
      <c r="N14" s="52"/>
      <c r="O14" s="44"/>
      <c r="P14" s="44"/>
      <c r="Q14" s="44"/>
      <c r="R14" s="44"/>
      <c r="S14" s="44"/>
      <c r="T14" s="44"/>
      <c r="U14" s="44"/>
      <c r="V14" s="44"/>
    </row>
    <row r="15" spans="5:23" x14ac:dyDescent="0.15">
      <c r="K15" s="44"/>
      <c r="L15" s="44"/>
      <c r="M15" s="44"/>
      <c r="N15" s="52"/>
      <c r="O15" s="44"/>
      <c r="P15" s="44"/>
      <c r="Q15" s="44"/>
      <c r="R15" s="44"/>
      <c r="S15" s="44"/>
      <c r="T15" s="44"/>
      <c r="U15" s="44"/>
      <c r="V15" s="44"/>
    </row>
    <row r="16" spans="5:23" x14ac:dyDescent="0.15"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spans="11:22" x14ac:dyDescent="0.15"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spans="11:22" x14ac:dyDescent="0.15"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1:W28"/>
  <sheetViews>
    <sheetView showGridLines="0" topLeftCell="A8" workbookViewId="0">
      <selection activeCell="U28" sqref="U28"/>
    </sheetView>
  </sheetViews>
  <sheetFormatPr defaultRowHeight="16.5" x14ac:dyDescent="0.15"/>
  <cols>
    <col min="1" max="4" width="2.75" style="39" customWidth="1"/>
    <col min="5" max="5" width="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4:23" hidden="1" x14ac:dyDescent="0.15"/>
    <row r="2" spans="4:23" hidden="1" x14ac:dyDescent="0.15"/>
    <row r="3" spans="4:23" hidden="1" x14ac:dyDescent="0.15"/>
    <row r="4" spans="4:23" hidden="1" x14ac:dyDescent="0.15"/>
    <row r="5" spans="4:23" hidden="1" x14ac:dyDescent="0.15"/>
    <row r="6" spans="4:23" hidden="1" x14ac:dyDescent="0.15"/>
    <row r="7" spans="4:23" hidden="1" x14ac:dyDescent="0.15"/>
    <row r="8" spans="4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4:23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585</v>
      </c>
      <c r="K9" s="39" t="s">
        <v>587</v>
      </c>
    </row>
    <row r="10" spans="4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439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101060011,"x":0,"y":-500,"layer":0,"delay":0},{"effectId":101060012,"x":0,"y":-500,"layer":6,"delay":100},{"effectId":101060013,"x":-100,"y":-50,"layer":6,"delay":400},{"effectId":101060014,"x":0,"y":50,"layer":6,"delay":450},{"effectId":101060015,"x":125,"y":0,"layer":6,"delay":500},{"effectId":101060016,"x":30,"y":-50,"layer":6,"delay":550},{"effectId":101060017,"x":0,"y":0,"layer":0,"delay":850}]</v>
      </c>
    </row>
    <row r="11" spans="4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D12&amp;$K$8&amp;$H$8&amp;$R$8&amp;$H$8&amp;$J$8&amp;E12&amp;$K$8&amp;$H$8&amp;$I$11&amp;$H$8&amp;$J$8&amp;F12&amp;$K$8&amp;$H$8&amp;$H$11&amp;$H$8&amp;$J$8&amp;G12&amp;$K$8&amp;$H$8&amp;$I$9&amp;$H$8&amp;$J$8&amp;H12&amp;$K$8&amp;$H$8&amp;$J$9&amp;$H$8&amp;$J$8&amp;I12&amp;$K$8&amp;$H$8&amp;$K$9&amp;$H$8&amp;$J$8&amp;$F$8&amp;F13&amp;$K$8&amp;G13&amp;$K$8&amp;H13&amp;$M$8&amp;$L$8</f>
        <v>{"type":1,"delay":850,"intensity":40,"time":200,"speed":40,"angle":90,"increase":[50,-50,3]}</v>
      </c>
    </row>
    <row r="12" spans="4:23" x14ac:dyDescent="0.15">
      <c r="D12" s="46">
        <v>1</v>
      </c>
      <c r="E12" s="46">
        <v>850</v>
      </c>
      <c r="F12" s="46">
        <v>40</v>
      </c>
      <c r="G12" s="46">
        <v>200</v>
      </c>
      <c r="H12" s="46">
        <v>40</v>
      </c>
      <c r="I12" s="46">
        <v>90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4:23" x14ac:dyDescent="0.15">
      <c r="F13" s="39">
        <v>50</v>
      </c>
      <c r="G13" s="39">
        <v>-50</v>
      </c>
      <c r="H13" s="39">
        <v>3</v>
      </c>
      <c r="I13" s="56">
        <v>101060011</v>
      </c>
      <c r="J13" s="39" t="s">
        <v>612</v>
      </c>
      <c r="K13" s="44">
        <v>0</v>
      </c>
      <c r="L13" s="44">
        <v>-500</v>
      </c>
      <c r="M13" s="44">
        <v>0</v>
      </c>
      <c r="N13" s="44">
        <v>0</v>
      </c>
      <c r="O13" s="44"/>
      <c r="P13" s="44"/>
      <c r="Q13" s="44"/>
      <c r="R13" s="44"/>
      <c r="S13" s="44"/>
      <c r="T13" s="44"/>
      <c r="U13" s="44"/>
      <c r="V13" s="44"/>
      <c r="W13" s="39" t="str">
        <f t="shared" ref="W13" si="0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{"effectId":101060011,"x":0,"y":-500,"layer":0,"delay":0}</v>
      </c>
    </row>
    <row r="14" spans="4:23" x14ac:dyDescent="0.15">
      <c r="I14" s="56">
        <v>101060012</v>
      </c>
      <c r="J14" s="39" t="s">
        <v>613</v>
      </c>
      <c r="K14" s="44">
        <v>0</v>
      </c>
      <c r="L14" s="44">
        <v>-500</v>
      </c>
      <c r="M14" s="44">
        <v>6</v>
      </c>
      <c r="N14" s="44">
        <v>100</v>
      </c>
      <c r="O14" s="44"/>
      <c r="P14" s="44"/>
      <c r="Q14" s="44"/>
      <c r="R14" s="44"/>
      <c r="S14" s="44"/>
      <c r="T14" s="44"/>
      <c r="U14" s="44"/>
      <c r="V14" s="44"/>
      <c r="W14" s="39" t="str">
        <f t="shared" ref="W14" si="1">IF(AND(N14&lt;&gt;"",O14&lt;&gt;"",S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K$8&amp;$H$8&amp;$G$11&amp;$H$8&amp;$J$8&amp;V14&amp;$L$8&amp;$L$8,IF(AND(N14&lt;&gt;"",O14&lt;&gt;"",S14&lt;&gt;"",T14&lt;&gt;"",U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K$8&amp;$H$8&amp;$F$11&amp;$H$8&amp;$J$8&amp;U14&amp;$L$8&amp;$L$8,IF(AND(N14&lt;&gt;"",O14&lt;&gt;"",S14&lt;&gt;"",T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K$8&amp;$H$8&amp;$I$10&amp;$H$8&amp;$J$8&amp;T14&amp;$L$8&amp;$L$8,IF(AND(N14&lt;&gt;"",O14&lt;&gt;"",S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K$8&amp;$H$8&amp;$H$10&amp;$H$8&amp;$J$8&amp;S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R$8&amp;$H$8&amp;$J$8&amp;N14&amp;$K$8&amp;$H$8&amp;$F$9&amp;$H$8&amp;$J$8&amp;$G$8&amp;$H$8&amp;$G$9&amp;$H$8&amp;$J$8&amp;O14&amp;$K$8&amp;$H$8&amp;$H$9&amp;$H$8&amp;$J$8&amp;$F$8&amp;P14&amp;$K$8&amp;Q14&amp;$M$8&amp;$K$8&amp;$H$8&amp;$I$9&amp;$H$8&amp;$J$8&amp;R14&amp;$L$8&amp;$L$8,IF(N14&lt;&gt;"",$G$8&amp;$H$8&amp;$I$8&amp;$H$8&amp;$J$8&amp;I14&amp;$K$8&amp;$H$8&amp;$N$8&amp;$H$8&amp;$J$8&amp;K14&amp;$K$8&amp;$H$8&amp;$O$8&amp;$H$8&amp;$J$8&amp;L14&amp;$K$8&amp;$H$8&amp;$Q$8&amp;$H$8&amp;$J$8&amp;M14&amp;$K$8&amp;$H$8&amp;$R$8&amp;$H$8&amp;$J$8&amp;N14&amp;$L$8,""))))))</f>
        <v>{"effectId":101060012,"x":0,"y":-500,"layer":6,"delay":100}</v>
      </c>
    </row>
    <row r="15" spans="4:23" x14ac:dyDescent="0.15">
      <c r="I15" s="56">
        <v>101060013</v>
      </c>
      <c r="J15" s="39" t="s">
        <v>614</v>
      </c>
      <c r="K15" s="44">
        <v>-100</v>
      </c>
      <c r="L15" s="44">
        <v>-50</v>
      </c>
      <c r="M15" s="44">
        <v>6</v>
      </c>
      <c r="N15" s="44">
        <v>400</v>
      </c>
      <c r="O15" s="44"/>
      <c r="P15" s="44"/>
      <c r="Q15" s="44"/>
      <c r="R15" s="44"/>
      <c r="S15" s="44"/>
      <c r="T15" s="44"/>
      <c r="U15" s="44"/>
      <c r="V15" s="44"/>
      <c r="W15" s="39" t="str">
        <f t="shared" ref="W15" si="2">IF(AND(N15&lt;&gt;"",O15&lt;&gt;"",S15&lt;&gt;"",T15&lt;&gt;"",U15&lt;&gt;"",V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K$8&amp;$H$8&amp;$G$11&amp;$H$8&amp;$J$8&amp;V15&amp;$L$8&amp;$L$8,IF(AND(N15&lt;&gt;"",O15&lt;&gt;"",S15&lt;&gt;"",T15&lt;&gt;"",U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K$8&amp;$H$8&amp;$F$11&amp;$H$8&amp;$J$8&amp;U15&amp;$L$8&amp;$L$8,IF(AND(N15&lt;&gt;"",O15&lt;&gt;"",S15&lt;&gt;"",T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K$8&amp;$H$8&amp;$I$10&amp;$H$8&amp;$J$8&amp;T15&amp;$L$8&amp;$L$8,IF(AND(N15&lt;&gt;"",O15&lt;&gt;"",S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K$8&amp;$H$8&amp;$H$10&amp;$H$8&amp;$J$8&amp;S15&amp;$L$8&amp;$L$8,IF(AND(N15&lt;&gt;"",O15&lt;&gt;""),$G$8&amp;$H$8&amp;$I$8&amp;$H$8&amp;$J$8&amp;I15&amp;$K$8&amp;$H$8&amp;$N$8&amp;$H$8&amp;$J$8&amp;K15&amp;$K$8&amp;$H$8&amp;$O$8&amp;$H$8&amp;$J$8&amp;L15&amp;$K$8&amp;$H$8&amp;$Q$8&amp;$H$8&amp;$J$8&amp;M15&amp;$K$8&amp;$H$8&amp;$R$8&amp;$H$8&amp;$J$8&amp;N15&amp;$K$8&amp;$H$8&amp;$F$9&amp;$H$8&amp;$J$8&amp;$G$8&amp;$H$8&amp;$G$9&amp;$H$8&amp;$J$8&amp;O15&amp;$K$8&amp;$H$8&amp;$H$9&amp;$H$8&amp;$J$8&amp;$F$8&amp;P15&amp;$K$8&amp;Q15&amp;$M$8&amp;$K$8&amp;$H$8&amp;$I$9&amp;$H$8&amp;$J$8&amp;R15&amp;$L$8&amp;$L$8,IF(N15&lt;&gt;"",$G$8&amp;$H$8&amp;$I$8&amp;$H$8&amp;$J$8&amp;I15&amp;$K$8&amp;$H$8&amp;$N$8&amp;$H$8&amp;$J$8&amp;K15&amp;$K$8&amp;$H$8&amp;$O$8&amp;$H$8&amp;$J$8&amp;L15&amp;$K$8&amp;$H$8&amp;$Q$8&amp;$H$8&amp;$J$8&amp;M15&amp;$K$8&amp;$H$8&amp;$R$8&amp;$H$8&amp;$J$8&amp;N15&amp;$L$8,""))))))</f>
        <v>{"effectId":101060013,"x":-100,"y":-50,"layer":6,"delay":400}</v>
      </c>
    </row>
    <row r="16" spans="4:23" x14ac:dyDescent="0.15">
      <c r="I16" s="56">
        <v>101060014</v>
      </c>
      <c r="J16" s="39" t="s">
        <v>589</v>
      </c>
      <c r="K16" s="44">
        <v>0</v>
      </c>
      <c r="L16" s="44">
        <v>50</v>
      </c>
      <c r="M16" s="44">
        <v>6</v>
      </c>
      <c r="N16" s="44">
        <v>450</v>
      </c>
      <c r="O16" s="44"/>
      <c r="P16" s="44"/>
      <c r="Q16" s="44"/>
      <c r="R16" s="44"/>
      <c r="S16" s="44"/>
      <c r="T16" s="44"/>
      <c r="U16" s="44"/>
      <c r="V16" s="44"/>
      <c r="W16" s="39" t="str">
        <f t="shared" ref="W16:W19" si="3">IF(AND(N16&lt;&gt;"",O16&lt;&gt;"",S16&lt;&gt;"",T16&lt;&gt;"",U16&lt;&gt;"",V16&lt;&gt;""),$G$8&amp;$H$8&amp;$I$8&amp;$H$8&amp;$J$8&amp;I16&amp;$K$8&amp;$H$8&amp;$N$8&amp;$H$8&amp;$J$8&amp;K16&amp;$K$8&amp;$H$8&amp;$O$8&amp;$H$8&amp;$J$8&amp;L16&amp;$K$8&amp;$H$8&amp;$Q$8&amp;$H$8&amp;$J$8&amp;M16&amp;$K$8&amp;$H$8&amp;$R$8&amp;$H$8&amp;$J$8&amp;N16&amp;$K$8&amp;$H$8&amp;$F$9&amp;$H$8&amp;$J$8&amp;$G$8&amp;$H$8&amp;$G$9&amp;$H$8&amp;$J$8&amp;O16&amp;$K$8&amp;$H$8&amp;$H$9&amp;$H$8&amp;$J$8&amp;$F$8&amp;P16&amp;$K$8&amp;Q16&amp;$M$8&amp;$K$8&amp;$H$8&amp;$I$9&amp;$H$8&amp;$J$8&amp;R16&amp;$K$8&amp;$H$8&amp;$H$10&amp;$H$8&amp;$J$8&amp;S16&amp;$K$8&amp;$H$8&amp;$I$10&amp;$H$8&amp;$J$8&amp;T16&amp;$K$8&amp;$H$8&amp;$F$11&amp;$H$8&amp;$J$8&amp;U16&amp;$K$8&amp;$H$8&amp;$G$11&amp;$H$8&amp;$J$8&amp;V16&amp;$L$8&amp;$L$8,IF(AND(N16&lt;&gt;"",O16&lt;&gt;"",S16&lt;&gt;"",T16&lt;&gt;"",U16&lt;&gt;""),$G$8&amp;$H$8&amp;$I$8&amp;$H$8&amp;$J$8&amp;I16&amp;$K$8&amp;$H$8&amp;$N$8&amp;$H$8&amp;$J$8&amp;K16&amp;$K$8&amp;$H$8&amp;$O$8&amp;$H$8&amp;$J$8&amp;L16&amp;$K$8&amp;$H$8&amp;$Q$8&amp;$H$8&amp;$J$8&amp;M16&amp;$K$8&amp;$H$8&amp;$R$8&amp;$H$8&amp;$J$8&amp;N16&amp;$K$8&amp;$H$8&amp;$F$9&amp;$H$8&amp;$J$8&amp;$G$8&amp;$H$8&amp;$G$9&amp;$H$8&amp;$J$8&amp;O16&amp;$K$8&amp;$H$8&amp;$H$9&amp;$H$8&amp;$J$8&amp;$F$8&amp;P16&amp;$K$8&amp;Q16&amp;$M$8&amp;$K$8&amp;$H$8&amp;$I$9&amp;$H$8&amp;$J$8&amp;R16&amp;$K$8&amp;$H$8&amp;$H$10&amp;$H$8&amp;$J$8&amp;S16&amp;$K$8&amp;$H$8&amp;$I$10&amp;$H$8&amp;$J$8&amp;T16&amp;$K$8&amp;$H$8&amp;$F$11&amp;$H$8&amp;$J$8&amp;U16&amp;$L$8&amp;$L$8,IF(AND(N16&lt;&gt;"",O16&lt;&gt;"",S16&lt;&gt;"",T16&lt;&gt;""),$G$8&amp;$H$8&amp;$I$8&amp;$H$8&amp;$J$8&amp;I16&amp;$K$8&amp;$H$8&amp;$N$8&amp;$H$8&amp;$J$8&amp;K16&amp;$K$8&amp;$H$8&amp;$O$8&amp;$H$8&amp;$J$8&amp;L16&amp;$K$8&amp;$H$8&amp;$Q$8&amp;$H$8&amp;$J$8&amp;M16&amp;$K$8&amp;$H$8&amp;$R$8&amp;$H$8&amp;$J$8&amp;N16&amp;$K$8&amp;$H$8&amp;$F$9&amp;$H$8&amp;$J$8&amp;$G$8&amp;$H$8&amp;$G$9&amp;$H$8&amp;$J$8&amp;O16&amp;$K$8&amp;$H$8&amp;$H$9&amp;$H$8&amp;$J$8&amp;$F$8&amp;P16&amp;$K$8&amp;Q16&amp;$M$8&amp;$K$8&amp;$H$8&amp;$I$9&amp;$H$8&amp;$J$8&amp;R16&amp;$K$8&amp;$H$8&amp;$H$10&amp;$H$8&amp;$J$8&amp;S16&amp;$K$8&amp;$H$8&amp;$I$10&amp;$H$8&amp;$J$8&amp;T16&amp;$L$8&amp;$L$8,IF(AND(N16&lt;&gt;"",O16&lt;&gt;"",S16&lt;&gt;""),$G$8&amp;$H$8&amp;$I$8&amp;$H$8&amp;$J$8&amp;I16&amp;$K$8&amp;$H$8&amp;$N$8&amp;$H$8&amp;$J$8&amp;K16&amp;$K$8&amp;$H$8&amp;$O$8&amp;$H$8&amp;$J$8&amp;L16&amp;$K$8&amp;$H$8&amp;$Q$8&amp;$H$8&amp;$J$8&amp;M16&amp;$K$8&amp;$H$8&amp;$R$8&amp;$H$8&amp;$J$8&amp;N16&amp;$K$8&amp;$H$8&amp;$F$9&amp;$H$8&amp;$J$8&amp;$G$8&amp;$H$8&amp;$G$9&amp;$H$8&amp;$J$8&amp;O16&amp;$K$8&amp;$H$8&amp;$H$9&amp;$H$8&amp;$J$8&amp;$F$8&amp;P16&amp;$K$8&amp;Q16&amp;$M$8&amp;$K$8&amp;$H$8&amp;$I$9&amp;$H$8&amp;$J$8&amp;R16&amp;$K$8&amp;$H$8&amp;$H$10&amp;$H$8&amp;$J$8&amp;S16&amp;$L$8&amp;$L$8,IF(AND(N16&lt;&gt;"",O16&lt;&gt;""),$G$8&amp;$H$8&amp;$I$8&amp;$H$8&amp;$J$8&amp;I16&amp;$K$8&amp;$H$8&amp;$N$8&amp;$H$8&amp;$J$8&amp;K16&amp;$K$8&amp;$H$8&amp;$O$8&amp;$H$8&amp;$J$8&amp;L16&amp;$K$8&amp;$H$8&amp;$Q$8&amp;$H$8&amp;$J$8&amp;M16&amp;$K$8&amp;$H$8&amp;$R$8&amp;$H$8&amp;$J$8&amp;N16&amp;$K$8&amp;$H$8&amp;$F$9&amp;$H$8&amp;$J$8&amp;$G$8&amp;$H$8&amp;$G$9&amp;$H$8&amp;$J$8&amp;O16&amp;$K$8&amp;$H$8&amp;$H$9&amp;$H$8&amp;$J$8&amp;$F$8&amp;P16&amp;$K$8&amp;Q16&amp;$M$8&amp;$K$8&amp;$H$8&amp;$I$9&amp;$H$8&amp;$J$8&amp;R16&amp;$L$8&amp;$L$8,IF(N16&lt;&gt;"",$G$8&amp;$H$8&amp;$I$8&amp;$H$8&amp;$J$8&amp;I16&amp;$K$8&amp;$H$8&amp;$N$8&amp;$H$8&amp;$J$8&amp;K16&amp;$K$8&amp;$H$8&amp;$O$8&amp;$H$8&amp;$J$8&amp;L16&amp;$K$8&amp;$H$8&amp;$Q$8&amp;$H$8&amp;$J$8&amp;M16&amp;$K$8&amp;$H$8&amp;$R$8&amp;$H$8&amp;$J$8&amp;N16&amp;$L$8,""))))))</f>
        <v>{"effectId":101060014,"x":0,"y":50,"layer":6,"delay":450}</v>
      </c>
    </row>
    <row r="17" spans="9:23" x14ac:dyDescent="0.15">
      <c r="I17" s="56">
        <v>101060015</v>
      </c>
      <c r="J17" s="39" t="s">
        <v>590</v>
      </c>
      <c r="K17" s="44">
        <v>125</v>
      </c>
      <c r="L17" s="44">
        <v>0</v>
      </c>
      <c r="M17" s="44">
        <v>6</v>
      </c>
      <c r="N17" s="44">
        <v>500</v>
      </c>
      <c r="O17" s="44"/>
      <c r="P17" s="44"/>
      <c r="Q17" s="44"/>
      <c r="R17" s="44"/>
      <c r="S17" s="44"/>
      <c r="T17" s="44"/>
      <c r="U17" s="44"/>
      <c r="V17" s="44"/>
      <c r="W17" s="39" t="str">
        <f t="shared" si="3"/>
        <v>{"effectId":101060015,"x":125,"y":0,"layer":6,"delay":500}</v>
      </c>
    </row>
    <row r="18" spans="9:23" x14ac:dyDescent="0.15">
      <c r="I18" s="56">
        <v>101060016</v>
      </c>
      <c r="J18" s="39" t="s">
        <v>591</v>
      </c>
      <c r="K18" s="44">
        <v>30</v>
      </c>
      <c r="L18" s="44">
        <v>-50</v>
      </c>
      <c r="M18" s="44">
        <v>6</v>
      </c>
      <c r="N18" s="44">
        <v>550</v>
      </c>
      <c r="O18" s="44"/>
      <c r="P18" s="44"/>
      <c r="Q18" s="44"/>
      <c r="R18" s="44"/>
      <c r="S18" s="44"/>
      <c r="T18" s="44"/>
      <c r="U18" s="44"/>
      <c r="V18" s="44"/>
      <c r="W18" s="39" t="str">
        <f t="shared" si="3"/>
        <v>{"effectId":101060016,"x":30,"y":-50,"layer":6,"delay":550}</v>
      </c>
    </row>
    <row r="19" spans="9:23" x14ac:dyDescent="0.15">
      <c r="I19" s="56">
        <v>101060017</v>
      </c>
      <c r="J19" s="39" t="s">
        <v>615</v>
      </c>
      <c r="K19" s="44">
        <v>0</v>
      </c>
      <c r="L19" s="44">
        <v>0</v>
      </c>
      <c r="M19" s="44">
        <v>0</v>
      </c>
      <c r="N19" s="44">
        <v>850</v>
      </c>
      <c r="O19" s="44"/>
      <c r="P19" s="44"/>
      <c r="Q19" s="44"/>
      <c r="R19" s="44"/>
      <c r="S19" s="44"/>
      <c r="T19" s="44"/>
      <c r="U19" s="44"/>
      <c r="V19" s="44"/>
      <c r="W19" s="39" t="str">
        <f t="shared" si="3"/>
        <v>{"effectId":101060017,"x":0,"y":0,"layer":0,"delay":850}</v>
      </c>
    </row>
    <row r="20" spans="9:23" x14ac:dyDescent="0.15">
      <c r="I20" s="56"/>
    </row>
    <row r="28" spans="9:23" x14ac:dyDescent="0.15">
      <c r="I28" s="5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E1:X15"/>
  <sheetViews>
    <sheetView showGridLines="0" topLeftCell="A8" workbookViewId="0">
      <selection activeCell="Q24" sqref="Q24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7" width="5.125" style="39" bestFit="1" customWidth="1"/>
    <col min="18" max="18" width="12.375" style="39" bestFit="1" customWidth="1"/>
    <col min="19" max="19" width="7.375" style="39" bestFit="1" customWidth="1"/>
    <col min="20" max="20" width="7.625" style="39" bestFit="1" customWidth="1"/>
    <col min="21" max="21" width="13.125" style="39" bestFit="1" customWidth="1"/>
    <col min="22" max="22" width="14.375" style="39" bestFit="1" customWidth="1"/>
    <col min="23" max="23" width="17.375" style="39" bestFit="1" customWidth="1"/>
    <col min="24" max="24" width="9.875" style="39" customWidth="1"/>
    <col min="25" max="25" width="10.125" style="39" customWidth="1"/>
    <col min="26" max="16384" width="9" style="39"/>
  </cols>
  <sheetData>
    <row r="1" spans="5:24" hidden="1" x14ac:dyDescent="0.15"/>
    <row r="2" spans="5:24" hidden="1" x14ac:dyDescent="0.15"/>
    <row r="3" spans="5:24" hidden="1" x14ac:dyDescent="0.15"/>
    <row r="4" spans="5:24" hidden="1" x14ac:dyDescent="0.15"/>
    <row r="5" spans="5:24" hidden="1" x14ac:dyDescent="0.15"/>
    <row r="6" spans="5:24" hidden="1" x14ac:dyDescent="0.15"/>
    <row r="7" spans="5:24" hidden="1" x14ac:dyDescent="0.15"/>
    <row r="8" spans="5:24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S8" s="39" t="s">
        <v>202</v>
      </c>
    </row>
    <row r="9" spans="5:24" x14ac:dyDescent="0.15">
      <c r="F9" s="39" t="s">
        <v>369</v>
      </c>
      <c r="G9" s="39" t="s">
        <v>370</v>
      </c>
      <c r="H9" s="39" t="s">
        <v>371</v>
      </c>
      <c r="I9" s="39" t="s">
        <v>372</v>
      </c>
      <c r="J9" s="39" t="s">
        <v>499</v>
      </c>
    </row>
    <row r="10" spans="5:24" x14ac:dyDescent="0.15">
      <c r="F10" s="39" t="s">
        <v>386</v>
      </c>
      <c r="G10" s="39" t="s">
        <v>387</v>
      </c>
      <c r="H10" s="39" t="s">
        <v>504</v>
      </c>
      <c r="I10" s="39" t="s">
        <v>485</v>
      </c>
      <c r="J10" s="39" t="s">
        <v>438</v>
      </c>
      <c r="K10" s="40" t="str">
        <f>$F$8&amp;IF(X13="","",IF(X14="",X13,X13&amp;$P$8))&amp;IF(X14="","",IF(X15="",X14,X14&amp;$P$8))&amp;IF(X15="","",IF(X16="",X15,X15&amp;$P$8))&amp;IF(X16="","",IF(X17="",X16,X16&amp;$P$8))&amp;IF(X17="","",IF(X18="",X17,X17&amp;$P$8))&amp;IF(X18="","",IF(X19="",X18,X18&amp;$P$8))&amp;IF(X19="","",IF(X20="",X19,X19&amp;$P$8))&amp;IF(X20="","",IF(X21="",X20,X20&amp;$P$8))&amp;IF(X21="","",IF(X22="",X21,X21&amp;$P$8))&amp;IF(X22="","",IF(X23="",X22,X22&amp;$P$8))&amp;IF(X23="","",IF(X24="",X23,X23&amp;$P$8))&amp;IF(X24="","",IF(X25="",X24,X24&amp;$P$8))&amp;IF(X25="","",IF(X26="",X25,X25&amp;$P$8))&amp;IF(X26="","",IF(X27="",X26,X26&amp;$P$8))&amp;IF(X27="","",IF(X28="",X27,X27&amp;$P$8))&amp;IF(X28="","",IF(X29="",X28,X28&amp;$P$8))&amp;IF(X29="","",IF(X30="",X29,X29&amp;$P$8))&amp;IF(X30="","",IF(X31="",X30,X30&amp;$P$8))&amp;IF(X31="","",IF(X32="",X31,X31&amp;$P$8))&amp;IF(X32="","",IF(X33="",X32,X32&amp;$P$8))&amp;IF(X33="","",IF(X34="",X33,X33&amp;$P$8))&amp;IF(X34="","",IF(X35="",X34,X34&amp;$P$8))&amp;IF(X35="","",IF(X36="",X35,X35&amp;$P$8))&amp;IF(X36="","",IF(X37="",X36,X36&amp;$P$8))&amp;IF(X37="","",IF(X38="",X37,X37&amp;$P$8))&amp;IF(X38="","",IF(X39="",X38,X38&amp;$P$8))&amp;IF(X39="","",IF(X40="",X39,X39&amp;$P$8))&amp;IF(X40="","",IF(X41="",X40,X40&amp;$P$8))&amp;IF(X41="","",IF(X42="",X41,X41&amp;$P$8))&amp;IF(X42="","",IF(X43="",X42,X42&amp;$P$8))&amp;IF(X43="","",IF(X44="",X43,X43&amp;$P$8))&amp;IF(X44="","",IF(X45="",X44,X44&amp;$P$8))&amp;IF(X45="","",IF(X46="",X45,X45&amp;$P$8))&amp;IF(X46="","",IF(X47="",X46,X46&amp;$P$8))&amp;IF(X47="","",IF(X48="",X47,X47&amp;$P$8))&amp;IF(X48="","",IF(X49="",X48,X48&amp;$P$8))&amp;IF(X49="","",IF(X50="",X49,X49&amp;$P$8))&amp;IF(X50="","",IF(X51="",X50,X50&amp;$P$8))&amp;IF(X51="","",IF(X52="",X51,X51&amp;$P$8))&amp;IF(X52="","",IF(X53="",X52,X52&amp;$P$8))&amp;IF(X53="","",IF(X54="",X53,X53&amp;$P$8))&amp;IF(X54="","",IF(X55="",X54,X54&amp;$P$8))&amp;IF(X55="","",IF(X56="",X55,X55&amp;$P$8))&amp;IF(X56="","",IF(X57="",X56,X56&amp;$P$8))&amp;IF(X57="","",IF(X58="",X57,X57&amp;$P$8))&amp;IF(X58="","",IF(X59="",X58,X58&amp;$P$8))&amp;IF(X59="","",IF(X60="",X59,X59&amp;$P$8))&amp;IF(X60="","",IF(X61="",X60,X60&amp;$P$8))&amp;IF(X61="","",IF(X62="",X61,X61&amp;$P$8))&amp;IF(X62="","",IF(X63="",X62,X62&amp;$P$8))&amp;IF(X63="","",IF(X64="",X63,X63&amp;$P$8))&amp;IF(X64="","",IF(X65="",X64,X64&amp;$P$8))&amp;$M$8</f>
        <v>[{"effectId":102010011,"x":0,"y":-75,"layer":0,"delay":100,"move":{"type":1,"to":[100,100],"endEffectId":102010012,"speed":900,"height":0}}]</v>
      </c>
    </row>
    <row r="11" spans="5:24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$G$8&amp;$H$8&amp;$G$9&amp;$H$8&amp;$J$8&amp;E12&amp;$K$8&amp;$H$8&amp;$S$8&amp;$H$8&amp;$J$8&amp;F12&amp;$K$8&amp;$H$8&amp;$I$11&amp;$H$8&amp;$J$8&amp;G12&amp;$K$8&amp;$H$8&amp;$H$11&amp;$H$8&amp;$J$8&amp;H12&amp;$K$8&amp;$H$8&amp;$I$9&amp;$H$8&amp;$J$8&amp;I12&amp;$L$8</f>
        <v>{"type":1,"delay":100,"intensity":0,"time":100,"speed":33}</v>
      </c>
    </row>
    <row r="12" spans="5:24" x14ac:dyDescent="0.15">
      <c r="E12" s="46">
        <v>1</v>
      </c>
      <c r="F12" s="46">
        <v>100</v>
      </c>
      <c r="G12" s="46">
        <v>0</v>
      </c>
      <c r="H12" s="46">
        <v>100</v>
      </c>
      <c r="I12" s="46">
        <v>33</v>
      </c>
      <c r="K12" s="39" t="s">
        <v>199</v>
      </c>
      <c r="L12" s="39" t="s">
        <v>200</v>
      </c>
      <c r="M12" s="39" t="s">
        <v>201</v>
      </c>
      <c r="N12" s="39" t="s">
        <v>202</v>
      </c>
      <c r="O12" s="39" t="s">
        <v>370</v>
      </c>
      <c r="P12" s="39" t="s">
        <v>371</v>
      </c>
      <c r="R12" s="39" t="s">
        <v>499</v>
      </c>
      <c r="S12" s="39" t="s">
        <v>372</v>
      </c>
      <c r="T12" s="39" t="s">
        <v>504</v>
      </c>
      <c r="U12" s="39" t="s">
        <v>386</v>
      </c>
      <c r="V12" s="39" t="s">
        <v>395</v>
      </c>
      <c r="W12" s="39" t="s">
        <v>396</v>
      </c>
    </row>
    <row r="13" spans="5:24" x14ac:dyDescent="0.15">
      <c r="F13" s="39" t="s">
        <v>441</v>
      </c>
      <c r="G13" s="39">
        <f>VLOOKUP(F13,Sheet1!$B:$C,2,FALSE)</f>
        <v>10201001</v>
      </c>
      <c r="H13" s="39">
        <f>COUNTIF($F$13:F13,F13)</f>
        <v>1</v>
      </c>
      <c r="I13" s="39" t="str">
        <f t="shared" ref="I13" si="0">G13&amp;H13</f>
        <v>102010011</v>
      </c>
      <c r="J13" s="39" t="s">
        <v>498</v>
      </c>
      <c r="K13" s="47">
        <v>0</v>
      </c>
      <c r="L13" s="47">
        <v>-75</v>
      </c>
      <c r="M13" s="47">
        <v>0</v>
      </c>
      <c r="N13" s="47">
        <v>100</v>
      </c>
      <c r="O13" s="47">
        <v>1</v>
      </c>
      <c r="P13" s="47">
        <v>100</v>
      </c>
      <c r="Q13" s="47">
        <v>100</v>
      </c>
      <c r="R13" s="47">
        <v>102010012</v>
      </c>
      <c r="S13" s="47">
        <v>900</v>
      </c>
      <c r="T13" s="47">
        <v>0</v>
      </c>
      <c r="U13" s="47"/>
      <c r="V13" s="47"/>
      <c r="W13" s="47"/>
      <c r="X13" s="39" t="str">
        <f>IF(AND(N13&lt;&gt;"",O13&lt;&gt;"",T13&lt;&gt;"",U13&lt;&gt;"",V13&lt;&gt;"",W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P$8&amp;$H$8&amp;$I$9&amp;$H$8&amp;$J$8&amp;S13&amp;$K$8&amp;$H$8&amp;$H$10&amp;$H$8&amp;$J$8&amp;T13&amp;$K$8&amp;$H$8&amp;$I$10&amp;$H$8&amp;$J$8&amp;U13&amp;$K$8&amp;$H$8&amp;$F$11&amp;$H$8&amp;$J$8&amp;V13&amp;$K$8&amp;$H$8&amp;$G$11&amp;$H$8&amp;$J$8&amp;W13&amp;$L$8&amp;$L$8,IF(AND(N13&lt;&gt;"",O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K$8&amp;$H$8&amp;$F$11&amp;$H$8&amp;$J$8&amp;V13&amp;$L$8&amp;$L$8,IF(AND(N13&lt;&gt;"",O13&lt;&gt;"",T13&lt;&gt;"",U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K$8&amp;$H$8&amp;$I$10&amp;$H$8&amp;$J$8&amp;U13&amp;$L$8&amp;$L$8,IF(AND(N13&lt;&gt;"",O13&lt;&gt;"",T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K$8&amp;$H$8&amp;$H$10&amp;$H$8&amp;$J$8&amp;T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S$8&amp;$H$8&amp;$J$8&amp;N13&amp;$K$8&amp;$H$8&amp;$F$9&amp;$H$8&amp;$J$8&amp;$G$8&amp;$H$8&amp;$G$9&amp;$H$8&amp;$J$8&amp;O13&amp;$K$8&amp;$H$8&amp;$H$9&amp;$H$8&amp;$J$8&amp;$F$8&amp;P13&amp;$K$8&amp;Q13&amp;$M$8&amp;$K$8&amp;$H$8&amp;$J$9&amp;$H$8&amp;$J$8&amp;R13&amp;$K$8&amp;$H$8&amp;$I$9&amp;$H$8&amp;$J$8&amp;S13&amp;$L$8&amp;$L$8,IF(N13&lt;&gt;"",$G$8&amp;$H$8&amp;$I$8&amp;$H$8&amp;$J$8&amp;I13&amp;$K$8&amp;$H$8&amp;$N$8&amp;$H$8&amp;$J$8&amp;K13&amp;$K$8&amp;$H$8&amp;$O$8&amp;$H$8&amp;$J$8&amp;L13&amp;$K$8&amp;$H$8&amp;$Q$8&amp;$H$8&amp;$J$8&amp;M13&amp;$K$8&amp;$H$8&amp;$S$8&amp;$H$8&amp;$J$8&amp;N13&amp;$L$8,""))))))</f>
        <v>{"effectId":102010011,"x":0,"y":-75,"layer":0,"delay":100,"move":{"type":1,"to":[100,100],"endEffectId":102010012,"speed":900,"height":0}}</v>
      </c>
    </row>
    <row r="14" spans="5:24" x14ac:dyDescent="0.15"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39" t="str">
        <f>IF(AND(N14&lt;&gt;"",O14&lt;&gt;"",T14&lt;&gt;"",U14&lt;&gt;"",V14&lt;&gt;"",W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P$8&amp;$H$8&amp;$I$9&amp;$H$8&amp;$J$8&amp;S14&amp;$K$8&amp;$H$8&amp;$H$10&amp;$H$8&amp;$J$8&amp;T14&amp;$K$8&amp;$H$8&amp;$I$10&amp;$H$8&amp;$J$8&amp;U14&amp;$K$8&amp;$H$8&amp;$F$11&amp;$H$8&amp;$J$8&amp;V14&amp;$K$8&amp;$H$8&amp;$G$11&amp;$H$8&amp;$J$8&amp;W14&amp;$L$8&amp;$L$8,IF(AND(N14&lt;&gt;"",O14&lt;&gt;"",T14&lt;&gt;"",U14&lt;&gt;"",V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K$8&amp;$H$8&amp;$F$11&amp;$H$8&amp;$J$8&amp;V14&amp;$L$8&amp;$L$8,IF(AND(N14&lt;&gt;"",O14&lt;&gt;"",T14&lt;&gt;"",U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K$8&amp;$H$8&amp;$I$10&amp;$H$8&amp;$J$8&amp;U14&amp;$L$8&amp;$L$8,IF(AND(N14&lt;&gt;"",O14&lt;&gt;"",T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K$8&amp;$H$8&amp;$H$10&amp;$H$8&amp;$J$8&amp;T14&amp;$L$8&amp;$L$8,IF(AND(N14&lt;&gt;"",O14&lt;&gt;""),$G$8&amp;$H$8&amp;$I$8&amp;$H$8&amp;$J$8&amp;I14&amp;$K$8&amp;$H$8&amp;$N$8&amp;$H$8&amp;$J$8&amp;K14&amp;$K$8&amp;$H$8&amp;$O$8&amp;$H$8&amp;$J$8&amp;L14&amp;$K$8&amp;$H$8&amp;$Q$8&amp;$H$8&amp;$J$8&amp;M14&amp;$K$8&amp;$H$8&amp;$S$8&amp;$H$8&amp;$J$8&amp;N14&amp;$K$8&amp;$H$8&amp;$F$9&amp;$H$8&amp;$J$8&amp;$G$8&amp;$H$8&amp;$G$9&amp;$H$8&amp;$J$8&amp;O14&amp;$K$8&amp;$H$8&amp;$H$9&amp;$H$8&amp;$J$8&amp;$F$8&amp;P14&amp;$K$8&amp;Q14&amp;$M$8&amp;$K$8&amp;$H$8&amp;$J$9&amp;$H$8&amp;$J$8&amp;R14&amp;$K$8&amp;$H$8&amp;$I$9&amp;$H$8&amp;$J$8&amp;S14&amp;$L$8&amp;$L$8,IF(N14&lt;&gt;"",$G$8&amp;$H$8&amp;$I$8&amp;$H$8&amp;$J$8&amp;I14&amp;$K$8&amp;$H$8&amp;$N$8&amp;$H$8&amp;$J$8&amp;K14&amp;$K$8&amp;$H$8&amp;$O$8&amp;$H$8&amp;$J$8&amp;L14&amp;$K$8&amp;$H$8&amp;$Q$8&amp;$H$8&amp;$J$8&amp;M14&amp;$K$8&amp;$H$8&amp;$S$8&amp;$H$8&amp;$J$8&amp;N14&amp;$L$8,""))))))</f>
        <v/>
      </c>
    </row>
    <row r="15" spans="5:24" x14ac:dyDescent="0.15"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39" t="str">
        <f>IF(AND(N15&lt;&gt;"",O15&lt;&gt;"",T15&lt;&gt;"",U15&lt;&gt;"",V15&lt;&gt;"",W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P$8&amp;$H$8&amp;$I$9&amp;$H$8&amp;$J$8&amp;S15&amp;$K$8&amp;$H$8&amp;$H$10&amp;$H$8&amp;$J$8&amp;T15&amp;$K$8&amp;$H$8&amp;$I$10&amp;$H$8&amp;$J$8&amp;U15&amp;$K$8&amp;$H$8&amp;$F$11&amp;$H$8&amp;$J$8&amp;V15&amp;$K$8&amp;$H$8&amp;$G$11&amp;$H$8&amp;$J$8&amp;W15&amp;$L$8&amp;$L$8,IF(AND(N15&lt;&gt;"",O15&lt;&gt;"",T15&lt;&gt;"",U15&lt;&gt;"",V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K$8&amp;$H$8&amp;$I$10&amp;$H$8&amp;$J$8&amp;U15&amp;$K$8&amp;$H$8&amp;$F$11&amp;$H$8&amp;$J$8&amp;V15&amp;$L$8&amp;$L$8,IF(AND(N15&lt;&gt;"",O15&lt;&gt;"",T15&lt;&gt;"",U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K$8&amp;$H$8&amp;$I$10&amp;$H$8&amp;$J$8&amp;U15&amp;$L$8&amp;$L$8,IF(AND(N15&lt;&gt;"",O15&lt;&gt;"",T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K$8&amp;$H$8&amp;$H$10&amp;$H$8&amp;$J$8&amp;T15&amp;$L$8&amp;$L$8,IF(AND(N15&lt;&gt;"",O15&lt;&gt;""),$G$8&amp;$H$8&amp;$I$8&amp;$H$8&amp;$J$8&amp;I15&amp;$K$8&amp;$H$8&amp;$N$8&amp;$H$8&amp;$J$8&amp;K15&amp;$K$8&amp;$H$8&amp;$O$8&amp;$H$8&amp;$J$8&amp;L15&amp;$K$8&amp;$H$8&amp;$Q$8&amp;$H$8&amp;$J$8&amp;M15&amp;$K$8&amp;$H$8&amp;$S$8&amp;$H$8&amp;$J$8&amp;N15&amp;$K$8&amp;$H$8&amp;$F$9&amp;$H$8&amp;$J$8&amp;$G$8&amp;$H$8&amp;$G$9&amp;$H$8&amp;$J$8&amp;O15&amp;$K$8&amp;$H$8&amp;$H$9&amp;$H$8&amp;$J$8&amp;$F$8&amp;P15&amp;$K$8&amp;Q15&amp;$M$8&amp;$K$8&amp;$H$8&amp;$J$9&amp;$H$8&amp;$J$8&amp;R15&amp;$K$8&amp;$H$8&amp;$I$9&amp;$H$8&amp;$J$8&amp;S15&amp;$L$8&amp;$L$8,IF(N15&lt;&gt;"",$G$8&amp;$H$8&amp;$I$8&amp;$H$8&amp;$J$8&amp;I15&amp;$K$8&amp;$H$8&amp;$N$8&amp;$H$8&amp;$J$8&amp;K15&amp;$K$8&amp;$H$8&amp;$O$8&amp;$H$8&amp;$J$8&amp;L15&amp;$K$8&amp;$H$8&amp;$Q$8&amp;$H$8&amp;$J$8&amp;M15&amp;$K$8&amp;$H$8&amp;$S$8&amp;$H$8&amp;$J$8&amp;N15&amp;$L$8,"")))))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E1:W18"/>
  <sheetViews>
    <sheetView showGridLines="0" topLeftCell="A8" workbookViewId="0">
      <selection activeCell="J20" sqref="J20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5.5" style="39" bestFit="1" customWidth="1"/>
    <col min="11" max="11" width="5" style="39" customWidth="1"/>
    <col min="12" max="12" width="4.75" style="39" bestFit="1" customWidth="1"/>
    <col min="13" max="13" width="6.125" style="39" bestFit="1" customWidth="1"/>
    <col min="14" max="14" width="7.25" style="39" bestFit="1" customWidth="1"/>
    <col min="15" max="15" width="5.875" style="39" bestFit="1" customWidth="1"/>
    <col min="16" max="16" width="3.75" style="39" bestFit="1" customWidth="1"/>
    <col min="17" max="17" width="2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.375" style="39" bestFit="1" customWidth="1"/>
    <col min="23" max="24" width="10.125" style="39" customWidth="1"/>
    <col min="25" max="16384" width="9" style="39"/>
  </cols>
  <sheetData>
    <row r="1" spans="5:23" hidden="1" x14ac:dyDescent="0.15"/>
    <row r="2" spans="5:23" hidden="1" x14ac:dyDescent="0.15"/>
    <row r="3" spans="5:23" hidden="1" x14ac:dyDescent="0.15"/>
    <row r="4" spans="5:23" hidden="1" x14ac:dyDescent="0.15"/>
    <row r="5" spans="5:23" hidden="1" x14ac:dyDescent="0.15"/>
    <row r="6" spans="5:23" hidden="1" x14ac:dyDescent="0.15"/>
    <row r="7" spans="5:23" hidden="1" x14ac:dyDescent="0.15"/>
    <row r="8" spans="5:23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</row>
    <row r="9" spans="5:23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3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[{"effectId":102040011,"x":0,"y":0,"layer":0,"delay":0}]</v>
      </c>
    </row>
    <row r="11" spans="5:23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{"type":0,"delay":30,"intensity":11,"time":400,"speed":33}</v>
      </c>
    </row>
    <row r="12" spans="5:23" x14ac:dyDescent="0.15">
      <c r="E12" s="46">
        <v>0</v>
      </c>
      <c r="F12" s="46">
        <v>30</v>
      </c>
      <c r="G12" s="46">
        <v>11</v>
      </c>
      <c r="H12" s="46">
        <v>400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3" x14ac:dyDescent="0.15">
      <c r="F13" s="39" t="s">
        <v>444</v>
      </c>
      <c r="G13" s="39">
        <f>VLOOKUP(F13,Sheet1!$B:$C,2,FALSE)</f>
        <v>10204001</v>
      </c>
      <c r="H13" s="39">
        <f>COUNTIF($F$13:F13,F13)</f>
        <v>1</v>
      </c>
      <c r="I13" s="49" t="str">
        <f t="shared" ref="I13" si="0">G13&amp;H13</f>
        <v>102040011</v>
      </c>
      <c r="J13" s="39" t="s">
        <v>489</v>
      </c>
      <c r="K13" s="47">
        <v>0</v>
      </c>
      <c r="L13" s="47">
        <v>0</v>
      </c>
      <c r="M13" s="47">
        <v>0</v>
      </c>
      <c r="N13" s="47">
        <v>0</v>
      </c>
      <c r="O13" s="47"/>
      <c r="P13" s="47"/>
      <c r="Q13" s="47"/>
      <c r="R13" s="47"/>
      <c r="S13" s="47"/>
      <c r="T13" s="47"/>
      <c r="U13" s="47"/>
      <c r="V13" s="47"/>
      <c r="W13" s="39" t="str">
        <f t="shared" ref="W13:W15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>{"effectId":102040011,"x":0,"y":0,"layer":0,"delay":0}</v>
      </c>
    </row>
    <row r="14" spans="5:23" x14ac:dyDescent="0.15">
      <c r="I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39" t="str">
        <f t="shared" si="1"/>
        <v/>
      </c>
    </row>
    <row r="15" spans="5:23" x14ac:dyDescent="0.15">
      <c r="I15" s="49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39" t="str">
        <f t="shared" si="1"/>
        <v/>
      </c>
    </row>
    <row r="16" spans="5:23" x14ac:dyDescent="0.15">
      <c r="I16" s="49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9:22" x14ac:dyDescent="0.15">
      <c r="I17" s="49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9:22" x14ac:dyDescent="0.15">
      <c r="I18" s="49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E1:AF64"/>
  <sheetViews>
    <sheetView showGridLines="0" topLeftCell="B8" workbookViewId="0">
      <selection activeCell="B8" sqref="A1:XFD1048576"/>
    </sheetView>
  </sheetViews>
  <sheetFormatPr defaultRowHeight="16.5" x14ac:dyDescent="0.15"/>
  <cols>
    <col min="1" max="5" width="2.75" style="39" customWidth="1"/>
    <col min="6" max="9" width="13.125" style="39" bestFit="1" customWidth="1"/>
    <col min="10" max="10" width="7.375" style="39" bestFit="1" customWidth="1"/>
    <col min="11" max="11" width="5" style="39" customWidth="1"/>
    <col min="12" max="12" width="5.875" style="39" bestFit="1" customWidth="1"/>
    <col min="13" max="13" width="6.125" style="39" bestFit="1" customWidth="1"/>
    <col min="14" max="14" width="6.625" style="39" bestFit="1" customWidth="1"/>
    <col min="15" max="15" width="5.875" style="39" bestFit="1" customWidth="1"/>
    <col min="16" max="16" width="5.125" style="39" bestFit="1" customWidth="1"/>
    <col min="17" max="17" width="6.875" style="39" bestFit="1" customWidth="1"/>
    <col min="18" max="18" width="7.375" style="39" bestFit="1" customWidth="1"/>
    <col min="19" max="20" width="13.125" style="39" bestFit="1" customWidth="1"/>
    <col min="21" max="21" width="14.375" style="39" bestFit="1" customWidth="1"/>
    <col min="22" max="22" width="17" style="39" customWidth="1"/>
    <col min="23" max="23" width="10.625" style="39" customWidth="1"/>
    <col min="24" max="24" width="6.625" style="39" customWidth="1"/>
    <col min="25" max="16384" width="9" style="39"/>
  </cols>
  <sheetData>
    <row r="1" spans="5:28" hidden="1" x14ac:dyDescent="0.15"/>
    <row r="2" spans="5:28" hidden="1" x14ac:dyDescent="0.15"/>
    <row r="3" spans="5:28" hidden="1" x14ac:dyDescent="0.15"/>
    <row r="4" spans="5:28" hidden="1" x14ac:dyDescent="0.15"/>
    <row r="5" spans="5:28" hidden="1" x14ac:dyDescent="0.15"/>
    <row r="6" spans="5:28" hidden="1" x14ac:dyDescent="0.15"/>
    <row r="7" spans="5:28" hidden="1" x14ac:dyDescent="0.15"/>
    <row r="8" spans="5:28" x14ac:dyDescent="0.15">
      <c r="F8" s="39" t="s">
        <v>190</v>
      </c>
      <c r="G8" s="39" t="s">
        <v>191</v>
      </c>
      <c r="H8" s="39" t="s">
        <v>192</v>
      </c>
      <c r="I8" s="39" t="s">
        <v>193</v>
      </c>
      <c r="J8" s="39" t="s">
        <v>194</v>
      </c>
      <c r="K8" s="39" t="s">
        <v>195</v>
      </c>
      <c r="L8" s="39" t="s">
        <v>197</v>
      </c>
      <c r="M8" s="39" t="s">
        <v>196</v>
      </c>
      <c r="N8" s="39" t="s">
        <v>199</v>
      </c>
      <c r="O8" s="39" t="s">
        <v>200</v>
      </c>
      <c r="P8" s="39" t="s">
        <v>195</v>
      </c>
      <c r="Q8" s="39" t="s">
        <v>201</v>
      </c>
      <c r="R8" s="39" t="s">
        <v>202</v>
      </c>
      <c r="T8" s="39">
        <v>270</v>
      </c>
      <c r="U8" s="39">
        <v>190</v>
      </c>
    </row>
    <row r="9" spans="5:28" x14ac:dyDescent="0.15">
      <c r="F9" s="39" t="s">
        <v>369</v>
      </c>
      <c r="G9" s="39" t="s">
        <v>370</v>
      </c>
      <c r="H9" s="39" t="s">
        <v>371</v>
      </c>
      <c r="I9" s="39" t="s">
        <v>372</v>
      </c>
    </row>
    <row r="10" spans="5:28" x14ac:dyDescent="0.15">
      <c r="F10" s="39" t="s">
        <v>386</v>
      </c>
      <c r="G10" s="39" t="s">
        <v>387</v>
      </c>
      <c r="H10" s="39" t="s">
        <v>387</v>
      </c>
      <c r="I10" s="39" t="s">
        <v>386</v>
      </c>
      <c r="J10" s="39" t="s">
        <v>438</v>
      </c>
      <c r="K10" s="40" t="str">
        <f>$F$8&amp;IF(W13="","",IF(W14="",W13,W13&amp;$P$8))&amp;IF(W14="","",IF(W15="",W14,W14&amp;$P$8))&amp;IF(W15="","",IF(W16="",W15,W15&amp;$P$8))&amp;IF(W16="","",IF(W17="",W16,W16&amp;$P$8))&amp;IF(W17="","",IF(W18="",W17,W17&amp;$P$8))&amp;IF(W18="","",IF(W19="",W18,W18&amp;$P$8))&amp;IF(W19="","",IF(W20="",W19,W19&amp;$P$8))&amp;IF(W20="","",IF(W21="",W20,W20&amp;$P$8))&amp;IF(W21="","",IF(W22="",W21,W21&amp;$P$8))&amp;IF(W22="","",IF(W23="",W22,W22&amp;$P$8))&amp;IF(W23="","",IF(W24="",W23,W23&amp;$P$8))&amp;IF(W24="","",IF(W25="",W24,W24&amp;$P$8))&amp;IF(W25="","",IF(W26="",W25,W25&amp;$P$8))&amp;IF(W26="","",IF(W27="",W26,W26&amp;$P$8))&amp;IF(W27="","",IF(W28="",W27,W27&amp;$P$8))&amp;IF(W28="","",IF(W29="",W28,W28&amp;$P$8))&amp;IF(W29="","",IF(W30="",W29,W29&amp;$P$8))&amp;IF(W30="","",IF(W31="",W30,W30&amp;$P$8))&amp;IF(W31="","",IF(W32="",W31,W31&amp;$P$8))&amp;IF(W32="","",IF(W33="",W32,W32&amp;$P$8))&amp;IF(W33="","",IF(W34="",W33,W33&amp;$P$8))&amp;IF(W34="","",IF(W35="",W34,W34&amp;$P$8))&amp;IF(W35="","",IF(W36="",W35,W35&amp;$P$8))&amp;IF(W36="","",IF(W37="",W36,W36&amp;$P$8))&amp;IF(W37="","",IF(W38="",W37,W37&amp;$P$8))&amp;IF(W38="","",IF(W39="",W38,W38&amp;$P$8))&amp;IF(W39="","",IF(W40="",W39,W39&amp;$P$8))&amp;IF(W40="","",IF(W41="",W40,W40&amp;$P$8))&amp;IF(W41="","",IF(W42="",W41,W41&amp;$P$8))&amp;IF(W42="","",IF(W43="",W42,W42&amp;$P$8))&amp;IF(W43="","",IF(W44="",W43,W43&amp;$P$8))&amp;IF(W44="","",IF(W45="",W44,W44&amp;$P$8))&amp;IF(W45="","",IF(W46="",W45,W45&amp;$P$8))&amp;IF(W46="","",IF(W47="",W46,W46&amp;$P$8))&amp;IF(W47="","",IF(W48="",W47,W47&amp;$P$8))&amp;IF(W48="","",IF(W49="",W48,W48&amp;$P$8))&amp;IF(W49="","",IF(W50="",W49,W49&amp;$P$8))&amp;IF(W50="","",IF(W51="",W50,W50&amp;$P$8))&amp;IF(W51="","",IF(W52="",W51,W51&amp;$P$8))&amp;IF(W52="","",IF(W53="",W52,W52&amp;$P$8))&amp;IF(W53="","",IF(W54="",W53,W53&amp;$P$8))&amp;IF(W54="","",IF(W55="",W54,W54&amp;$P$8))&amp;IF(W55="","",IF(W56="",W55,W55&amp;$P$8))&amp;IF(W56="","",IF(W57="",W56,W56&amp;$P$8))&amp;IF(W57="","",IF(W58="",W57,W57&amp;$P$8))&amp;IF(W58="","",IF(W59="",W58,W58&amp;$P$8))&amp;IF(W59="","",IF(W60="",W59,W59&amp;$P$8))&amp;IF(W60="","",IF(W61="",W60,W60&amp;$P$8))&amp;IF(W61="","",IF(W62="",W61,W61&amp;$P$8))&amp;IF(W62="","",IF(W63="",W62,W62&amp;$P$8))&amp;IF(W63="","",IF(W64="",W63,W63&amp;$P$8))&amp;IF(W64="","",IF(W65="",W64,W64&amp;$P$8))&amp;$M$8</f>
        <v>[{"effectId":102050015,"x":0,"y":0,"layer":1,"delay":0},{"effectId":102010013,"x":0,"y":0,"layer":3,"delay":0}]</v>
      </c>
    </row>
    <row r="11" spans="5:28" x14ac:dyDescent="0.15">
      <c r="F11" s="39" t="s">
        <v>395</v>
      </c>
      <c r="G11" s="39" t="s">
        <v>396</v>
      </c>
      <c r="H11" s="39" t="s">
        <v>462</v>
      </c>
      <c r="I11" s="39" t="s">
        <v>463</v>
      </c>
      <c r="J11" s="39" t="s">
        <v>461</v>
      </c>
      <c r="K11" s="39" t="str">
        <f>$G$8&amp;$H$8&amp;$G$9&amp;$H$8&amp;$J$8&amp;E12&amp;$K$8&amp;$H$8&amp;$R$8&amp;$H$8&amp;$J$8&amp;F12&amp;$K$8&amp;$H$8&amp;$I$11&amp;$H$8&amp;$J$8&amp;G12&amp;$K$8&amp;$H$8&amp;$H$11&amp;$H$8&amp;$J$8&amp;H12&amp;$K$8&amp;$H$8&amp;$I$9&amp;$H$8&amp;$J$8&amp;I12&amp;$L$8</f>
        <v>{"type":0,"delay":100,"intensity":10,"time":700,"speed":33}</v>
      </c>
    </row>
    <row r="12" spans="5:28" x14ac:dyDescent="0.15">
      <c r="E12" s="46">
        <v>0</v>
      </c>
      <c r="F12" s="46">
        <v>100</v>
      </c>
      <c r="G12" s="46">
        <v>10</v>
      </c>
      <c r="H12" s="46">
        <v>700</v>
      </c>
      <c r="I12" s="46">
        <v>33</v>
      </c>
      <c r="K12" s="39" t="s">
        <v>373</v>
      </c>
      <c r="L12" s="39" t="s">
        <v>374</v>
      </c>
      <c r="M12" s="39" t="s">
        <v>375</v>
      </c>
      <c r="N12" s="39" t="s">
        <v>376</v>
      </c>
      <c r="O12" s="39" t="s">
        <v>433</v>
      </c>
      <c r="P12" s="39" t="s">
        <v>434</v>
      </c>
      <c r="R12" s="39" t="s">
        <v>435</v>
      </c>
      <c r="S12" s="39" t="s">
        <v>387</v>
      </c>
      <c r="T12" s="39" t="s">
        <v>386</v>
      </c>
      <c r="U12" s="39" t="s">
        <v>395</v>
      </c>
      <c r="V12" s="39" t="s">
        <v>396</v>
      </c>
    </row>
    <row r="13" spans="5:28" x14ac:dyDescent="0.15">
      <c r="F13" s="39" t="s">
        <v>443</v>
      </c>
      <c r="G13" s="39">
        <f>VLOOKUP(F13,Sheet1!$B:$C,2,FALSE)</f>
        <v>10205001</v>
      </c>
      <c r="H13" s="39">
        <f>COUNTIF($F$13:F13,F13)</f>
        <v>1</v>
      </c>
      <c r="I13" s="39" t="str">
        <f t="shared" ref="I13:I17" si="0">G13&amp;H13</f>
        <v>102050011</v>
      </c>
      <c r="J13" s="49" t="s">
        <v>510</v>
      </c>
      <c r="K13" s="44"/>
      <c r="L13" s="44"/>
      <c r="M13" s="44"/>
      <c r="N13" s="44"/>
      <c r="O13" s="46"/>
      <c r="P13" s="46"/>
      <c r="Q13" s="46"/>
      <c r="R13" s="46"/>
      <c r="S13" s="46"/>
      <c r="T13" s="46"/>
      <c r="U13" s="46"/>
      <c r="V13" s="46"/>
      <c r="W13" s="39" t="str">
        <f t="shared" ref="W13:W19" si="1">IF(AND(N13&lt;&gt;"",O13&lt;&gt;"",S13&lt;&gt;"",T13&lt;&gt;"",U13&lt;&gt;"",V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K$8&amp;$H$8&amp;$G$11&amp;$H$8&amp;$J$8&amp;V13&amp;$L$8&amp;$L$8,IF(AND(N13&lt;&gt;"",O13&lt;&gt;"",S13&lt;&gt;"",T13&lt;&gt;"",U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K$8&amp;$H$8&amp;$F$11&amp;$H$8&amp;$J$8&amp;U13&amp;$L$8&amp;$L$8,IF(AND(N13&lt;&gt;"",O13&lt;&gt;"",S13&lt;&gt;"",T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K$8&amp;$H$8&amp;$I$10&amp;$H$8&amp;$J$8&amp;T13&amp;$L$8&amp;$L$8,IF(AND(N13&lt;&gt;"",O13&lt;&gt;"",S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K$8&amp;$H$8&amp;$H$10&amp;$H$8&amp;$J$8&amp;S13&amp;$L$8&amp;$L$8,IF(AND(N13&lt;&gt;"",O13&lt;&gt;""),$G$8&amp;$H$8&amp;$I$8&amp;$H$8&amp;$J$8&amp;I13&amp;$K$8&amp;$H$8&amp;$N$8&amp;$H$8&amp;$J$8&amp;K13&amp;$K$8&amp;$H$8&amp;$O$8&amp;$H$8&amp;$J$8&amp;L13&amp;$K$8&amp;$H$8&amp;$Q$8&amp;$H$8&amp;$J$8&amp;M13&amp;$K$8&amp;$H$8&amp;$R$8&amp;$H$8&amp;$J$8&amp;N13&amp;$K$8&amp;$H$8&amp;$F$9&amp;$H$8&amp;$J$8&amp;$G$8&amp;$H$8&amp;$G$9&amp;$H$8&amp;$J$8&amp;O13&amp;$K$8&amp;$H$8&amp;$H$9&amp;$H$8&amp;$J$8&amp;$F$8&amp;P13&amp;$K$8&amp;Q13&amp;$M$8&amp;$K$8&amp;$H$8&amp;$I$9&amp;$H$8&amp;$J$8&amp;R13&amp;$L$8&amp;$L$8,IF(N13&lt;&gt;"",$G$8&amp;$H$8&amp;$I$8&amp;$H$8&amp;$J$8&amp;I13&amp;$K$8&amp;$H$8&amp;$N$8&amp;$H$8&amp;$J$8&amp;K13&amp;$K$8&amp;$H$8&amp;$O$8&amp;$H$8&amp;$J$8&amp;L13&amp;$K$8&amp;$H$8&amp;$Q$8&amp;$H$8&amp;$J$8&amp;M13&amp;$K$8&amp;$H$8&amp;$R$8&amp;$H$8&amp;$J$8&amp;N13&amp;$L$8,""))))))</f>
        <v/>
      </c>
    </row>
    <row r="14" spans="5:28" x14ac:dyDescent="0.15">
      <c r="F14" s="39" t="s">
        <v>443</v>
      </c>
      <c r="G14" s="39">
        <f>VLOOKUP(F14,Sheet1!$B:$C,2,FALSE)</f>
        <v>10205001</v>
      </c>
      <c r="H14" s="39">
        <f>COUNTIF($F$13:F14,F14)</f>
        <v>2</v>
      </c>
      <c r="I14" s="39" t="str">
        <f t="shared" si="0"/>
        <v>102050012</v>
      </c>
      <c r="J14" s="49" t="s">
        <v>511</v>
      </c>
      <c r="K14" s="44"/>
      <c r="L14" s="44"/>
      <c r="M14" s="44"/>
      <c r="N14" s="44"/>
      <c r="O14" s="46"/>
      <c r="P14" s="46"/>
      <c r="Q14" s="46"/>
      <c r="R14" s="46"/>
      <c r="S14" s="46"/>
      <c r="T14" s="46"/>
      <c r="U14" s="46"/>
      <c r="V14" s="46"/>
      <c r="W14" s="39" t="str">
        <f t="shared" si="1"/>
        <v/>
      </c>
    </row>
    <row r="15" spans="5:28" x14ac:dyDescent="0.15">
      <c r="F15" s="39" t="s">
        <v>443</v>
      </c>
      <c r="G15" s="39">
        <f>VLOOKUP(F15,Sheet1!$B:$C,2,FALSE)</f>
        <v>10205001</v>
      </c>
      <c r="H15" s="39">
        <f>COUNTIF($F$13:F15,F15)</f>
        <v>3</v>
      </c>
      <c r="I15" s="39" t="str">
        <f t="shared" si="0"/>
        <v>102050013</v>
      </c>
      <c r="J15" s="49" t="s">
        <v>512</v>
      </c>
      <c r="K15" s="44"/>
      <c r="L15" s="44"/>
      <c r="M15" s="44"/>
      <c r="N15" s="44"/>
      <c r="O15" s="46"/>
      <c r="P15" s="46"/>
      <c r="Q15" s="46"/>
      <c r="R15" s="46"/>
      <c r="S15" s="46"/>
      <c r="T15" s="46"/>
      <c r="U15" s="46"/>
      <c r="V15" s="46"/>
      <c r="W15" s="39" t="str">
        <f t="shared" si="1"/>
        <v/>
      </c>
    </row>
    <row r="16" spans="5:28" x14ac:dyDescent="0.15">
      <c r="F16" s="39" t="s">
        <v>443</v>
      </c>
      <c r="G16" s="39">
        <f>VLOOKUP(F16,Sheet1!$B:$C,2,FALSE)</f>
        <v>10205001</v>
      </c>
      <c r="H16" s="39">
        <f>COUNTIF($F$13:F16,F16)</f>
        <v>4</v>
      </c>
      <c r="I16" s="39" t="str">
        <f t="shared" si="0"/>
        <v>102050014</v>
      </c>
      <c r="J16" s="49" t="s">
        <v>513</v>
      </c>
      <c r="K16" s="44"/>
      <c r="L16" s="44"/>
      <c r="M16" s="44"/>
      <c r="N16" s="44"/>
      <c r="O16" s="46"/>
      <c r="P16" s="46"/>
      <c r="Q16" s="46"/>
      <c r="R16" s="46"/>
      <c r="S16" s="46"/>
      <c r="T16" s="46"/>
      <c r="U16" s="46"/>
      <c r="V16" s="46"/>
      <c r="W16" s="39" t="str">
        <f t="shared" si="1"/>
        <v/>
      </c>
      <c r="X16" s="45"/>
      <c r="Y16" s="39" t="s">
        <v>380</v>
      </c>
      <c r="AA16" s="39" t="s">
        <v>383</v>
      </c>
      <c r="AB16" s="39" t="s">
        <v>406</v>
      </c>
    </row>
    <row r="17" spans="6:32" x14ac:dyDescent="0.15">
      <c r="F17" s="39" t="s">
        <v>443</v>
      </c>
      <c r="G17" s="39">
        <f>VLOOKUP(F17,Sheet1!$B:$C,2,FALSE)</f>
        <v>10205001</v>
      </c>
      <c r="H17" s="39">
        <f>COUNTIF($F$13:F17,F17)</f>
        <v>5</v>
      </c>
      <c r="I17" s="39" t="str">
        <f t="shared" si="0"/>
        <v>102050015</v>
      </c>
      <c r="J17" s="49" t="s">
        <v>468</v>
      </c>
      <c r="K17" s="43">
        <v>0</v>
      </c>
      <c r="L17" s="43">
        <v>0</v>
      </c>
      <c r="M17" s="43">
        <v>1</v>
      </c>
      <c r="N17" s="43">
        <v>0</v>
      </c>
      <c r="O17" s="46"/>
      <c r="P17" s="46"/>
      <c r="Q17" s="46"/>
      <c r="R17" s="46"/>
      <c r="S17" s="46"/>
      <c r="T17" s="46"/>
      <c r="U17" s="46"/>
      <c r="V17" s="46"/>
      <c r="W17" s="39" t="str">
        <f t="shared" si="1"/>
        <v>{"effectId":102050015,"x":0,"y":0,"layer":1,"delay":0}</v>
      </c>
      <c r="X17" s="45"/>
      <c r="Y17" s="39">
        <v>300</v>
      </c>
      <c r="AA17" s="39">
        <v>130</v>
      </c>
      <c r="AB17" s="39">
        <v>73</v>
      </c>
    </row>
    <row r="18" spans="6:32" x14ac:dyDescent="0.15">
      <c r="F18" s="39" t="s">
        <v>520</v>
      </c>
      <c r="G18" s="39">
        <f>VLOOKUP(F18,Sheet1!$B:$C,2,FALSE)</f>
        <v>10201001</v>
      </c>
      <c r="H18" s="39">
        <v>3</v>
      </c>
      <c r="I18" s="39" t="str">
        <f t="shared" ref="I18" si="2">G18&amp;H18</f>
        <v>102010013</v>
      </c>
      <c r="J18" s="49" t="s">
        <v>521</v>
      </c>
      <c r="K18" s="43">
        <v>0</v>
      </c>
      <c r="L18" s="43">
        <v>0</v>
      </c>
      <c r="M18" s="43">
        <v>3</v>
      </c>
      <c r="N18" s="43">
        <v>0</v>
      </c>
      <c r="O18" s="46"/>
      <c r="P18" s="46"/>
      <c r="Q18" s="46"/>
      <c r="R18" s="46"/>
      <c r="S18" s="46"/>
      <c r="T18" s="46"/>
      <c r="U18" s="46"/>
      <c r="V18" s="46"/>
      <c r="W18" s="39" t="str">
        <f t="shared" si="1"/>
        <v>{"effectId":102010013,"x":0,"y":0,"layer":3,"delay":0}</v>
      </c>
      <c r="X18" s="45"/>
      <c r="Y18" s="39" t="s">
        <v>377</v>
      </c>
      <c r="Z18" s="39" t="s">
        <v>379</v>
      </c>
    </row>
    <row r="19" spans="6:32" x14ac:dyDescent="0.15">
      <c r="J19" s="49"/>
      <c r="K19" s="43"/>
      <c r="L19" s="43"/>
      <c r="M19" s="43"/>
      <c r="N19" s="43"/>
      <c r="O19" s="46"/>
      <c r="P19" s="46"/>
      <c r="Q19" s="46"/>
      <c r="R19" s="46"/>
      <c r="S19" s="46"/>
      <c r="T19" s="46"/>
      <c r="U19" s="46"/>
      <c r="V19" s="46"/>
      <c r="W19" s="39" t="str">
        <f t="shared" si="1"/>
        <v/>
      </c>
      <c r="X19" s="45"/>
      <c r="Y19" s="39">
        <v>400</v>
      </c>
    </row>
    <row r="20" spans="6:32" x14ac:dyDescent="0.15">
      <c r="J20" s="49"/>
      <c r="K20" s="43"/>
      <c r="L20" s="43"/>
      <c r="M20" s="43"/>
      <c r="N20" s="43"/>
      <c r="O20" s="46"/>
      <c r="P20" s="46"/>
      <c r="Q20" s="46"/>
      <c r="R20" s="46"/>
      <c r="S20" s="46"/>
      <c r="T20" s="46"/>
      <c r="U20" s="46"/>
      <c r="V20" s="46"/>
      <c r="X20" s="45"/>
      <c r="Y20" s="2" t="s">
        <v>382</v>
      </c>
      <c r="Z20" s="2" t="s">
        <v>378</v>
      </c>
      <c r="AA20" s="2" t="s">
        <v>373</v>
      </c>
      <c r="AB20" s="2" t="s">
        <v>374</v>
      </c>
    </row>
    <row r="21" spans="6:32" x14ac:dyDescent="0.15"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X21" s="48">
        <v>0.8</v>
      </c>
      <c r="Y21" s="2">
        <f>$Y$19*X21</f>
        <v>320</v>
      </c>
      <c r="Z21" s="2">
        <v>40</v>
      </c>
      <c r="AA21" s="2">
        <f>ROUND(COS((90-Z21)*PI()/180)*Y21,0)</f>
        <v>206</v>
      </c>
      <c r="AB21" s="2">
        <f>-ROUND(SIN((90-Z21)*PI()/180)*Y21,0)</f>
        <v>-245</v>
      </c>
      <c r="AC21" s="39" t="s">
        <v>384</v>
      </c>
      <c r="AD21" s="39">
        <v>10</v>
      </c>
      <c r="AE21" s="39">
        <f>1000/AD21</f>
        <v>100</v>
      </c>
    </row>
    <row r="22" spans="6:32" x14ac:dyDescent="0.15">
      <c r="J22" s="49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X22" s="48">
        <v>0.95</v>
      </c>
      <c r="Y22" s="2">
        <f t="shared" ref="Y22:Y28" si="3">$Y$19*X22</f>
        <v>380</v>
      </c>
      <c r="Z22" s="2">
        <v>70</v>
      </c>
      <c r="AA22" s="2">
        <f>ROUND(COS((90-Z22)*PI()/180)*Y22,0)</f>
        <v>357</v>
      </c>
      <c r="AB22" s="2">
        <f>-ROUND(SIN((90-Z22)*PI()/180)*Y22,0)</f>
        <v>-130</v>
      </c>
      <c r="AD22" s="39">
        <v>7</v>
      </c>
      <c r="AE22" s="39">
        <f>AE21*AD22</f>
        <v>700</v>
      </c>
    </row>
    <row r="23" spans="6:32" x14ac:dyDescent="0.15">
      <c r="J23" s="49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X23" s="48">
        <v>1</v>
      </c>
      <c r="Y23" s="2">
        <f t="shared" si="3"/>
        <v>400</v>
      </c>
      <c r="Z23" s="2">
        <v>110</v>
      </c>
      <c r="AA23" s="2">
        <f>AA22</f>
        <v>357</v>
      </c>
      <c r="AB23" s="2">
        <f>-AB22</f>
        <v>130</v>
      </c>
      <c r="AC23" s="39" t="s">
        <v>385</v>
      </c>
      <c r="AD23" s="39">
        <v>10</v>
      </c>
      <c r="AE23" s="39">
        <f>1000/AD23</f>
        <v>100</v>
      </c>
    </row>
    <row r="24" spans="6:32" x14ac:dyDescent="0.15">
      <c r="J24" s="49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X24" s="48">
        <v>0.9</v>
      </c>
      <c r="Y24" s="2">
        <f t="shared" si="3"/>
        <v>360</v>
      </c>
      <c r="Z24" s="2">
        <v>140</v>
      </c>
      <c r="AA24" s="2">
        <f>AA21</f>
        <v>206</v>
      </c>
      <c r="AB24" s="2">
        <f>-AB21</f>
        <v>245</v>
      </c>
      <c r="AD24" s="39">
        <v>7</v>
      </c>
      <c r="AE24" s="39">
        <f>AE23*AD24</f>
        <v>700</v>
      </c>
    </row>
    <row r="25" spans="6:32" x14ac:dyDescent="0.15">
      <c r="J25" s="49"/>
      <c r="K25" s="43"/>
      <c r="L25" s="43"/>
      <c r="M25" s="43"/>
      <c r="N25" s="43"/>
      <c r="O25" s="44"/>
      <c r="P25" s="44"/>
      <c r="Q25" s="44"/>
      <c r="R25" s="44"/>
      <c r="S25" s="44"/>
      <c r="T25" s="44"/>
      <c r="U25" s="44"/>
      <c r="V25" s="44"/>
      <c r="X25" s="48">
        <f>X24</f>
        <v>0.9</v>
      </c>
      <c r="Y25" s="2">
        <f t="shared" si="3"/>
        <v>360</v>
      </c>
      <c r="Z25" s="2">
        <v>-140</v>
      </c>
      <c r="AA25" s="2">
        <f>-AA24</f>
        <v>-206</v>
      </c>
      <c r="AB25" s="2">
        <f>AB24</f>
        <v>245</v>
      </c>
    </row>
    <row r="26" spans="6:32" x14ac:dyDescent="0.15">
      <c r="J26" s="49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X26" s="48">
        <f>X23</f>
        <v>1</v>
      </c>
      <c r="Y26" s="2">
        <f t="shared" si="3"/>
        <v>400</v>
      </c>
      <c r="Z26" s="2">
        <v>-110</v>
      </c>
      <c r="AA26" s="2">
        <f>-AA23</f>
        <v>-357</v>
      </c>
      <c r="AB26" s="2">
        <f>AB23</f>
        <v>130</v>
      </c>
    </row>
    <row r="27" spans="6:32" x14ac:dyDescent="0.15">
      <c r="J27" s="49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X27" s="48">
        <f>X22</f>
        <v>0.95</v>
      </c>
      <c r="Y27" s="2">
        <f t="shared" si="3"/>
        <v>380</v>
      </c>
      <c r="Z27" s="2">
        <v>-70</v>
      </c>
      <c r="AA27" s="2">
        <f>-AA22</f>
        <v>-357</v>
      </c>
      <c r="AB27" s="2">
        <f>AB22</f>
        <v>-130</v>
      </c>
    </row>
    <row r="28" spans="6:32" x14ac:dyDescent="0.15">
      <c r="J28" s="49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X28" s="48">
        <f>X21</f>
        <v>0.8</v>
      </c>
      <c r="Y28" s="2">
        <f t="shared" si="3"/>
        <v>320</v>
      </c>
      <c r="Z28" s="2">
        <v>-40</v>
      </c>
      <c r="AA28" s="2">
        <f>-AA21</f>
        <v>-206</v>
      </c>
      <c r="AB28" s="2">
        <f>AB21</f>
        <v>-245</v>
      </c>
    </row>
    <row r="29" spans="6:32" x14ac:dyDescent="0.15">
      <c r="J29" s="49"/>
      <c r="K29" s="43"/>
      <c r="L29" s="43"/>
      <c r="M29" s="43"/>
      <c r="N29" s="43"/>
      <c r="O29" s="46"/>
      <c r="P29" s="46"/>
      <c r="Q29" s="46"/>
      <c r="R29" s="46"/>
      <c r="S29" s="46"/>
      <c r="T29" s="46"/>
      <c r="U29" s="46"/>
      <c r="V29" s="46"/>
      <c r="AF29" s="39" t="s">
        <v>472</v>
      </c>
    </row>
    <row r="30" spans="6:32" x14ac:dyDescent="0.15">
      <c r="J30" s="49"/>
      <c r="K30" s="44"/>
      <c r="L30" s="44"/>
      <c r="M30" s="44"/>
      <c r="N30" s="44"/>
      <c r="O30" s="44"/>
      <c r="P30" s="50"/>
      <c r="Q30" s="50"/>
      <c r="R30" s="50"/>
      <c r="S30" s="50"/>
      <c r="T30" s="50"/>
      <c r="U30" s="50"/>
      <c r="V30" s="50"/>
      <c r="X30" s="39" t="s">
        <v>416</v>
      </c>
      <c r="Y30" s="39">
        <v>60</v>
      </c>
      <c r="Z30" s="39" t="s">
        <v>415</v>
      </c>
      <c r="AB30" s="39" t="s">
        <v>428</v>
      </c>
      <c r="AC30" s="39">
        <v>14</v>
      </c>
      <c r="AF30" s="39" t="s">
        <v>473</v>
      </c>
    </row>
    <row r="31" spans="6:32" x14ac:dyDescent="0.15">
      <c r="J31" s="49"/>
      <c r="K31" s="44"/>
      <c r="L31" s="44"/>
      <c r="M31" s="44"/>
      <c r="N31" s="44"/>
      <c r="O31" s="44"/>
      <c r="P31" s="50"/>
      <c r="Q31" s="50"/>
      <c r="R31" s="50"/>
      <c r="S31" s="50"/>
      <c r="T31" s="50"/>
      <c r="U31" s="50"/>
      <c r="V31" s="50"/>
      <c r="X31" s="39" t="s">
        <v>470</v>
      </c>
      <c r="Y31" s="39">
        <v>7</v>
      </c>
      <c r="Z31" s="39">
        <f>ROUND(1000/$Y$30*Y31,0)</f>
        <v>117</v>
      </c>
      <c r="AB31" s="39" t="s">
        <v>429</v>
      </c>
      <c r="AC31" s="39">
        <v>12</v>
      </c>
    </row>
    <row r="32" spans="6:32" x14ac:dyDescent="0.15">
      <c r="J32" s="49"/>
      <c r="K32" s="44"/>
      <c r="L32" s="44"/>
      <c r="M32" s="44"/>
      <c r="N32" s="44"/>
      <c r="O32" s="44"/>
      <c r="P32" s="50"/>
      <c r="Q32" s="50"/>
      <c r="R32" s="50"/>
      <c r="S32" s="50"/>
      <c r="T32" s="50"/>
      <c r="U32" s="50"/>
      <c r="V32" s="50"/>
      <c r="X32" s="39" t="s">
        <v>404</v>
      </c>
      <c r="Y32" s="39">
        <v>9</v>
      </c>
      <c r="Z32" s="39">
        <f t="shared" ref="Z32:Z33" si="4">ROUND(1000/$Y$30*Y32,0)</f>
        <v>150</v>
      </c>
      <c r="AC32" s="39">
        <f>1000/AC31</f>
        <v>83.333333333333329</v>
      </c>
    </row>
    <row r="33" spans="10:26" x14ac:dyDescent="0.15">
      <c r="J33" s="49"/>
      <c r="K33" s="44"/>
      <c r="L33" s="44"/>
      <c r="M33" s="44"/>
      <c r="N33" s="44"/>
      <c r="O33" s="44"/>
      <c r="P33" s="50"/>
      <c r="Q33" s="50"/>
      <c r="R33" s="50"/>
      <c r="S33" s="50"/>
      <c r="T33" s="50"/>
      <c r="U33" s="50"/>
      <c r="V33" s="50"/>
      <c r="X33" s="39" t="s">
        <v>471</v>
      </c>
      <c r="Y33" s="39">
        <v>17</v>
      </c>
      <c r="Z33" s="39">
        <f t="shared" si="4"/>
        <v>283</v>
      </c>
    </row>
    <row r="34" spans="10:26" x14ac:dyDescent="0.15">
      <c r="J34" s="49"/>
      <c r="K34" s="44"/>
      <c r="L34" s="44"/>
      <c r="M34" s="44"/>
      <c r="N34" s="44"/>
      <c r="O34" s="44"/>
      <c r="P34" s="50"/>
      <c r="Q34" s="50"/>
      <c r="R34" s="50"/>
      <c r="S34" s="50"/>
      <c r="T34" s="50"/>
      <c r="U34" s="50"/>
      <c r="V34" s="50"/>
    </row>
    <row r="35" spans="10:26" x14ac:dyDescent="0.15">
      <c r="J35" s="49"/>
      <c r="K35" s="44"/>
      <c r="L35" s="44"/>
      <c r="M35" s="44"/>
      <c r="N35" s="44"/>
      <c r="O35" s="44"/>
      <c r="P35" s="50"/>
      <c r="Q35" s="50"/>
      <c r="R35" s="50"/>
      <c r="S35" s="50"/>
      <c r="T35" s="50"/>
      <c r="U35" s="50"/>
      <c r="V35" s="50"/>
    </row>
    <row r="36" spans="10:26" x14ac:dyDescent="0.15">
      <c r="J36" s="49"/>
      <c r="K36" s="44"/>
      <c r="L36" s="44"/>
      <c r="M36" s="44"/>
      <c r="N36" s="44"/>
      <c r="O36" s="44"/>
      <c r="P36" s="50"/>
      <c r="Q36" s="50"/>
      <c r="R36" s="50"/>
      <c r="S36" s="50"/>
      <c r="T36" s="50"/>
      <c r="U36" s="50"/>
      <c r="V36" s="50"/>
    </row>
    <row r="37" spans="10:26" x14ac:dyDescent="0.15">
      <c r="J37" s="49"/>
      <c r="K37" s="44"/>
      <c r="L37" s="44"/>
      <c r="M37" s="44"/>
      <c r="N37" s="44"/>
      <c r="O37" s="44"/>
      <c r="P37" s="50"/>
      <c r="Q37" s="50"/>
      <c r="R37" s="50"/>
      <c r="S37" s="50"/>
      <c r="T37" s="50"/>
      <c r="U37" s="50"/>
      <c r="V37" s="50"/>
    </row>
    <row r="38" spans="10:26" x14ac:dyDescent="0.15">
      <c r="J38" s="49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0:26" x14ac:dyDescent="0.15">
      <c r="J39" s="49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spans="10:26" x14ac:dyDescent="0.15">
      <c r="J40" s="49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spans="10:26" x14ac:dyDescent="0.15">
      <c r="J41" s="49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 spans="10:26" x14ac:dyDescent="0.15">
      <c r="J42" s="49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 spans="10:26" x14ac:dyDescent="0.15">
      <c r="J43" s="49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 spans="10:26" x14ac:dyDescent="0.15">
      <c r="J44" s="49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spans="10:26" x14ac:dyDescent="0.15">
      <c r="J45" s="49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 spans="10:26" x14ac:dyDescent="0.15">
      <c r="J46" s="49"/>
      <c r="W46" s="39" t="str">
        <f t="shared" ref="W46:W64" si="5">IF(AND(N46&lt;&gt;"",O46&lt;&gt;"",S46&lt;&gt;"",T46&lt;&gt;"",U46&lt;&gt;"",V46&lt;&gt;""),$G$8&amp;$H$8&amp;$I$8&amp;$H$8&amp;$J$8&amp;I46&amp;$K$8&amp;$H$8&amp;$N$8&amp;$H$8&amp;$J$8&amp;K46&amp;$K$8&amp;$H$8&amp;$O$8&amp;$H$8&amp;$J$8&amp;L46&amp;$K$8&amp;$H$8&amp;$Q$8&amp;$H$8&amp;$J$8&amp;M46&amp;$K$8&amp;$H$8&amp;$R$8&amp;$H$8&amp;$J$8&amp;N46&amp;$K$8&amp;$H$8&amp;$F$9&amp;$H$8&amp;$J$8&amp;$G$8&amp;$H$8&amp;$G$9&amp;$H$8&amp;$J$8&amp;O46&amp;$K$8&amp;$H$8&amp;$H$9&amp;$H$8&amp;$J$8&amp;$F$8&amp;P46&amp;$K$8&amp;Q46&amp;$M$8&amp;$K$8&amp;$H$8&amp;$I$9&amp;$H$8&amp;$J$8&amp;R46&amp;$K$8&amp;$H$8&amp;$H$10&amp;$H$8&amp;$J$8&amp;S46&amp;$K$8&amp;$H$8&amp;$I$10&amp;$H$8&amp;$J$8&amp;T46&amp;$K$8&amp;$H$8&amp;$F$11&amp;$H$8&amp;$J$8&amp;U46&amp;$K$8&amp;$H$8&amp;$G$11&amp;$H$8&amp;$J$8&amp;V46&amp;$L$8&amp;$L$8,IF(AND(N46&lt;&gt;"",O46&lt;&gt;"",S46&lt;&gt;"",T46&lt;&gt;"",U46&lt;&gt;""),$G$8&amp;$H$8&amp;$I$8&amp;$H$8&amp;$J$8&amp;I46&amp;$K$8&amp;$H$8&amp;$N$8&amp;$H$8&amp;$J$8&amp;K46&amp;$K$8&amp;$H$8&amp;$O$8&amp;$H$8&amp;$J$8&amp;L46&amp;$K$8&amp;$H$8&amp;$Q$8&amp;$H$8&amp;$J$8&amp;M46&amp;$K$8&amp;$H$8&amp;$R$8&amp;$H$8&amp;$J$8&amp;N46&amp;$K$8&amp;$H$8&amp;$F$9&amp;$H$8&amp;$J$8&amp;$G$8&amp;$H$8&amp;$G$9&amp;$H$8&amp;$J$8&amp;O46&amp;$K$8&amp;$H$8&amp;$H$9&amp;$H$8&amp;$J$8&amp;$F$8&amp;P46&amp;$K$8&amp;Q46&amp;$M$8&amp;$K$8&amp;$H$8&amp;$I$9&amp;$H$8&amp;$J$8&amp;R46&amp;$K$8&amp;$H$8&amp;$H$10&amp;$H$8&amp;$J$8&amp;S46&amp;$K$8&amp;$H$8&amp;$I$10&amp;$H$8&amp;$J$8&amp;T46&amp;$K$8&amp;$H$8&amp;$F$11&amp;$H$8&amp;$J$8&amp;U46&amp;$L$8&amp;$L$8,IF(AND(N46&lt;&gt;"",O46&lt;&gt;"",S46&lt;&gt;"",T46&lt;&gt;""),$G$8&amp;$H$8&amp;$I$8&amp;$H$8&amp;$J$8&amp;I46&amp;$K$8&amp;$H$8&amp;$N$8&amp;$H$8&amp;$J$8&amp;K46&amp;$K$8&amp;$H$8&amp;$O$8&amp;$H$8&amp;$J$8&amp;L46&amp;$K$8&amp;$H$8&amp;$Q$8&amp;$H$8&amp;$J$8&amp;M46&amp;$K$8&amp;$H$8&amp;$R$8&amp;$H$8&amp;$J$8&amp;N46&amp;$K$8&amp;$H$8&amp;$F$9&amp;$H$8&amp;$J$8&amp;$G$8&amp;$H$8&amp;$G$9&amp;$H$8&amp;$J$8&amp;O46&amp;$K$8&amp;$H$8&amp;$H$9&amp;$H$8&amp;$J$8&amp;$F$8&amp;P46&amp;$K$8&amp;Q46&amp;$M$8&amp;$K$8&amp;$H$8&amp;$I$9&amp;$H$8&amp;$J$8&amp;R46&amp;$K$8&amp;$H$8&amp;$H$10&amp;$H$8&amp;$J$8&amp;S46&amp;$K$8&amp;$H$8&amp;$I$10&amp;$H$8&amp;$J$8&amp;T46&amp;$L$8&amp;$L$8,IF(AND(N46&lt;&gt;"",O46&lt;&gt;"",S46&lt;&gt;""),$G$8&amp;$H$8&amp;$I$8&amp;$H$8&amp;$J$8&amp;I46&amp;$K$8&amp;$H$8&amp;$N$8&amp;$H$8&amp;$J$8&amp;K46&amp;$K$8&amp;$H$8&amp;$O$8&amp;$H$8&amp;$J$8&amp;L46&amp;$K$8&amp;$H$8&amp;$Q$8&amp;$H$8&amp;$J$8&amp;M46&amp;$K$8&amp;$H$8&amp;$R$8&amp;$H$8&amp;$J$8&amp;N46&amp;$K$8&amp;$H$8&amp;$F$9&amp;$H$8&amp;$J$8&amp;$G$8&amp;$H$8&amp;$G$9&amp;$H$8&amp;$J$8&amp;O46&amp;$K$8&amp;$H$8&amp;$H$9&amp;$H$8&amp;$J$8&amp;$F$8&amp;P46&amp;$K$8&amp;Q46&amp;$M$8&amp;$K$8&amp;$H$8&amp;$I$9&amp;$H$8&amp;$J$8&amp;R46&amp;$K$8&amp;$H$8&amp;$H$10&amp;$H$8&amp;$J$8&amp;S46&amp;$L$8&amp;$L$8,IF(AND(N46&lt;&gt;"",O46&lt;&gt;""),$G$8&amp;$H$8&amp;$I$8&amp;$H$8&amp;$J$8&amp;I46&amp;$K$8&amp;$H$8&amp;$N$8&amp;$H$8&amp;$J$8&amp;K46&amp;$K$8&amp;$H$8&amp;$O$8&amp;$H$8&amp;$J$8&amp;L46&amp;$K$8&amp;$H$8&amp;$Q$8&amp;$H$8&amp;$J$8&amp;M46&amp;$K$8&amp;$H$8&amp;$R$8&amp;$H$8&amp;$J$8&amp;N46&amp;$K$8&amp;$H$8&amp;$F$9&amp;$H$8&amp;$J$8&amp;$G$8&amp;$H$8&amp;$G$9&amp;$H$8&amp;$J$8&amp;O46&amp;$K$8&amp;$H$8&amp;$H$9&amp;$H$8&amp;$J$8&amp;$F$8&amp;P46&amp;$K$8&amp;Q46&amp;$M$8&amp;$K$8&amp;$H$8&amp;$I$9&amp;$H$8&amp;$J$8&amp;R46&amp;$L$8&amp;$L$8,IF(N46&lt;&gt;"",$G$8&amp;$H$8&amp;$I$8&amp;$H$8&amp;$J$8&amp;I46&amp;$K$8&amp;$H$8&amp;$N$8&amp;$H$8&amp;$J$8&amp;K46&amp;$K$8&amp;$H$8&amp;$O$8&amp;$H$8&amp;$J$8&amp;L46&amp;$K$8&amp;$H$8&amp;$Q$8&amp;$H$8&amp;$J$8&amp;M46&amp;$K$8&amp;$H$8&amp;$R$8&amp;$H$8&amp;$J$8&amp;N46&amp;$L$8,""))))))</f>
        <v/>
      </c>
    </row>
    <row r="47" spans="10:26" x14ac:dyDescent="0.15">
      <c r="J47" s="49"/>
      <c r="W47" s="39" t="str">
        <f t="shared" si="5"/>
        <v/>
      </c>
    </row>
    <row r="48" spans="10:26" x14ac:dyDescent="0.15">
      <c r="J48" s="49"/>
      <c r="W48" s="39" t="str">
        <f t="shared" si="5"/>
        <v/>
      </c>
    </row>
    <row r="49" spans="10:23" x14ac:dyDescent="0.15">
      <c r="J49" s="49"/>
      <c r="W49" s="39" t="str">
        <f t="shared" si="5"/>
        <v/>
      </c>
    </row>
    <row r="50" spans="10:23" x14ac:dyDescent="0.15">
      <c r="J50" s="49"/>
      <c r="W50" s="39" t="str">
        <f t="shared" si="5"/>
        <v/>
      </c>
    </row>
    <row r="51" spans="10:23" x14ac:dyDescent="0.15">
      <c r="J51" s="49"/>
      <c r="W51" s="39" t="str">
        <f t="shared" si="5"/>
        <v/>
      </c>
    </row>
    <row r="52" spans="10:23" x14ac:dyDescent="0.15">
      <c r="J52" s="49"/>
      <c r="W52" s="39" t="str">
        <f t="shared" si="5"/>
        <v/>
      </c>
    </row>
    <row r="53" spans="10:23" x14ac:dyDescent="0.15">
      <c r="J53" s="49"/>
      <c r="W53" s="39" t="str">
        <f t="shared" si="5"/>
        <v/>
      </c>
    </row>
    <row r="54" spans="10:23" x14ac:dyDescent="0.15">
      <c r="J54" s="49"/>
      <c r="W54" s="39" t="str">
        <f t="shared" si="5"/>
        <v/>
      </c>
    </row>
    <row r="55" spans="10:23" x14ac:dyDescent="0.15">
      <c r="J55" s="49"/>
      <c r="W55" s="39" t="str">
        <f t="shared" si="5"/>
        <v/>
      </c>
    </row>
    <row r="56" spans="10:23" x14ac:dyDescent="0.15">
      <c r="J56" s="49"/>
      <c r="W56" s="39" t="str">
        <f t="shared" si="5"/>
        <v/>
      </c>
    </row>
    <row r="57" spans="10:23" x14ac:dyDescent="0.15">
      <c r="J57" s="49"/>
      <c r="W57" s="39" t="str">
        <f t="shared" si="5"/>
        <v/>
      </c>
    </row>
    <row r="58" spans="10:23" x14ac:dyDescent="0.15">
      <c r="J58" s="49"/>
      <c r="W58" s="39" t="str">
        <f t="shared" si="5"/>
        <v/>
      </c>
    </row>
    <row r="59" spans="10:23" x14ac:dyDescent="0.15">
      <c r="J59" s="49"/>
      <c r="W59" s="39" t="str">
        <f t="shared" si="5"/>
        <v/>
      </c>
    </row>
    <row r="60" spans="10:23" x14ac:dyDescent="0.15">
      <c r="J60" s="49"/>
      <c r="W60" s="39" t="str">
        <f t="shared" si="5"/>
        <v/>
      </c>
    </row>
    <row r="61" spans="10:23" x14ac:dyDescent="0.15">
      <c r="J61" s="49"/>
      <c r="W61" s="39" t="str">
        <f t="shared" si="5"/>
        <v/>
      </c>
    </row>
    <row r="62" spans="10:23" x14ac:dyDescent="0.15">
      <c r="W62" s="39" t="str">
        <f t="shared" si="5"/>
        <v/>
      </c>
    </row>
    <row r="63" spans="10:23" x14ac:dyDescent="0.15">
      <c r="W63" s="39" t="str">
        <f t="shared" si="5"/>
        <v/>
      </c>
    </row>
    <row r="64" spans="10:23" x14ac:dyDescent="0.15">
      <c r="W64" s="39" t="str">
        <f t="shared" si="5"/>
        <v/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t_effect_list</vt:lpstr>
      <vt:lpstr>Sheet1</vt:lpstr>
      <vt:lpstr>星火燎原（男2）</vt:lpstr>
      <vt:lpstr>剑荡八荒（男3）</vt:lpstr>
      <vt:lpstr>流星火雨（男4）</vt:lpstr>
      <vt:lpstr>遮天囚龙（男5）</vt:lpstr>
      <vt:lpstr>冰凝九天（法1）</vt:lpstr>
      <vt:lpstr>冰霜雪舞（法2）</vt:lpstr>
      <vt:lpstr>雪封万里（法3）</vt:lpstr>
      <vt:lpstr>冰霜护甲（法4）</vt:lpstr>
      <vt:lpstr>寒冰禁咒（法5）</vt:lpstr>
      <vt:lpstr>千陨星辰（牧1）</vt:lpstr>
      <vt:lpstr>炙天裂迹（牧2）</vt:lpstr>
      <vt:lpstr>凤舞九天（牧3特效1）</vt:lpstr>
      <vt:lpstr>凤舞九天（牧3特效2）</vt:lpstr>
      <vt:lpstr>金钟护体（牧4）</vt:lpstr>
      <vt:lpstr>热血狂怒（牧5）</vt:lpstr>
      <vt:lpstr>万剑诀（宠物）</vt:lpstr>
      <vt:lpstr>流火咒（法宝）</vt:lpstr>
      <vt:lpstr>雷霆万钧（掉落）</vt:lpstr>
      <vt:lpstr>合击技能</vt:lpstr>
      <vt:lpstr>裂地斩</vt:lpstr>
      <vt:lpstr>冰风暴</vt:lpstr>
      <vt:lpstr>寒凝冰</vt:lpstr>
      <vt:lpstr>鬼神弑</vt:lpstr>
      <vt:lpstr>Sheet2</vt:lpstr>
      <vt:lpstr>Sheet3</vt:lpstr>
      <vt:lpstr>Sheet4</vt:lpstr>
    </vt:vector>
  </TitlesOfParts>
  <Company>Win7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aaa</cp:lastModifiedBy>
  <dcterms:created xsi:type="dcterms:W3CDTF">2016-08-12T07:51:48Z</dcterms:created>
  <dcterms:modified xsi:type="dcterms:W3CDTF">2019-03-06T12:56:05Z</dcterms:modified>
</cp:coreProperties>
</file>