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PH-Funnels-Project\Vidmar's Dataset\"/>
    </mc:Choice>
  </mc:AlternateContent>
  <xr:revisionPtr revIDLastSave="0" documentId="8_{DA57E5E4-DD6E-4C28-B9BD-03C5FE8F63FC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TrustsDataEmergencyReadmissions" sheetId="4" r:id="rId1"/>
  </sheets>
  <definedNames>
    <definedName name="factor">TrustsDataEmergencyReadmissions!$H$2</definedName>
    <definedName name="LCL_">TrustsDataEmergencyReadmissions!$P$105:$P$154</definedName>
    <definedName name="ni_">TrustsDataEmergencyReadmissions!$C$105:$C$244</definedName>
    <definedName name="pi_">TrustsDataEmergencyReadmissions!$A$105:$A$244</definedName>
    <definedName name="pm">TrustsDataEmergencyReadmissions!$I$104</definedName>
    <definedName name="sz">TrustsDataEmergencyReadmissions!$I$105</definedName>
    <definedName name="UCL_">TrustsDataEmergencyReadmissions!$Q$105:$Q$154</definedName>
    <definedName name="xi_">TrustsDataEmergencyReadmissions!$B$105:$B$244</definedName>
    <definedName name="zi_">TrustsDataEmergencyReadmissions!$E$105:$E$244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05" i="4" l="1"/>
  <c r="BG108" i="4" s="1"/>
  <c r="BK105" i="4"/>
  <c r="BF116" i="4"/>
  <c r="O114" i="4"/>
  <c r="BF105" i="4"/>
  <c r="V2" i="4"/>
  <c r="H2" i="4" l="1"/>
  <c r="T106" i="4"/>
  <c r="U106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4" i="4"/>
  <c r="U114" i="4"/>
  <c r="T115" i="4"/>
  <c r="U115" i="4"/>
  <c r="T116" i="4"/>
  <c r="U116" i="4"/>
  <c r="T117" i="4"/>
  <c r="U117" i="4"/>
  <c r="T118" i="4"/>
  <c r="U118" i="4"/>
  <c r="T119" i="4"/>
  <c r="U119" i="4"/>
  <c r="T120" i="4"/>
  <c r="U120" i="4"/>
  <c r="T121" i="4"/>
  <c r="U121" i="4"/>
  <c r="T122" i="4"/>
  <c r="U122" i="4"/>
  <c r="T123" i="4"/>
  <c r="U123" i="4"/>
  <c r="T124" i="4"/>
  <c r="U124" i="4"/>
  <c r="T125" i="4"/>
  <c r="U125" i="4"/>
  <c r="T126" i="4"/>
  <c r="U126" i="4"/>
  <c r="T127" i="4"/>
  <c r="U127" i="4"/>
  <c r="T128" i="4"/>
  <c r="U128" i="4"/>
  <c r="T129" i="4"/>
  <c r="U129" i="4"/>
  <c r="T130" i="4"/>
  <c r="U130" i="4"/>
  <c r="T131" i="4"/>
  <c r="U131" i="4"/>
  <c r="T132" i="4"/>
  <c r="U132" i="4"/>
  <c r="T133" i="4"/>
  <c r="U133" i="4"/>
  <c r="T134" i="4"/>
  <c r="U134" i="4"/>
  <c r="T135" i="4"/>
  <c r="U135" i="4"/>
  <c r="T136" i="4"/>
  <c r="U136" i="4"/>
  <c r="T137" i="4"/>
  <c r="U137" i="4"/>
  <c r="T138" i="4"/>
  <c r="U138" i="4"/>
  <c r="T139" i="4"/>
  <c r="U139" i="4"/>
  <c r="T140" i="4"/>
  <c r="U140" i="4"/>
  <c r="T141" i="4"/>
  <c r="U141" i="4"/>
  <c r="T142" i="4"/>
  <c r="U142" i="4"/>
  <c r="T143" i="4"/>
  <c r="U143" i="4"/>
  <c r="T144" i="4"/>
  <c r="U144" i="4"/>
  <c r="T145" i="4"/>
  <c r="U145" i="4"/>
  <c r="T146" i="4"/>
  <c r="U146" i="4"/>
  <c r="T147" i="4"/>
  <c r="U147" i="4"/>
  <c r="T148" i="4"/>
  <c r="U148" i="4"/>
  <c r="T149" i="4"/>
  <c r="U149" i="4"/>
  <c r="T150" i="4"/>
  <c r="U150" i="4"/>
  <c r="T151" i="4"/>
  <c r="U151" i="4"/>
  <c r="T152" i="4"/>
  <c r="U152" i="4"/>
  <c r="T153" i="4"/>
  <c r="U153" i="4"/>
  <c r="T154" i="4"/>
  <c r="U154" i="4"/>
  <c r="T155" i="4"/>
  <c r="U155" i="4"/>
  <c r="T156" i="4"/>
  <c r="U156" i="4"/>
  <c r="T157" i="4"/>
  <c r="U157" i="4"/>
  <c r="T158" i="4"/>
  <c r="U158" i="4"/>
  <c r="T159" i="4"/>
  <c r="U159" i="4"/>
  <c r="T160" i="4"/>
  <c r="U160" i="4"/>
  <c r="T161" i="4"/>
  <c r="U161" i="4"/>
  <c r="T162" i="4"/>
  <c r="U162" i="4"/>
  <c r="T163" i="4"/>
  <c r="U163" i="4"/>
  <c r="T164" i="4"/>
  <c r="U164" i="4"/>
  <c r="T165" i="4"/>
  <c r="U165" i="4"/>
  <c r="T166" i="4"/>
  <c r="U166" i="4"/>
  <c r="T167" i="4"/>
  <c r="U167" i="4"/>
  <c r="T168" i="4"/>
  <c r="U168" i="4"/>
  <c r="T169" i="4"/>
  <c r="U169" i="4"/>
  <c r="T170" i="4"/>
  <c r="U170" i="4"/>
  <c r="T171" i="4"/>
  <c r="U171" i="4"/>
  <c r="T172" i="4"/>
  <c r="U172" i="4"/>
  <c r="T173" i="4"/>
  <c r="U173" i="4"/>
  <c r="T174" i="4"/>
  <c r="U174" i="4"/>
  <c r="T175" i="4"/>
  <c r="U175" i="4"/>
  <c r="T176" i="4"/>
  <c r="U176" i="4"/>
  <c r="T177" i="4"/>
  <c r="U177" i="4"/>
  <c r="T178" i="4"/>
  <c r="U178" i="4"/>
  <c r="T179" i="4"/>
  <c r="U179" i="4"/>
  <c r="T180" i="4"/>
  <c r="U180" i="4"/>
  <c r="T181" i="4"/>
  <c r="U181" i="4"/>
  <c r="T182" i="4"/>
  <c r="U182" i="4"/>
  <c r="T183" i="4"/>
  <c r="U183" i="4"/>
  <c r="T184" i="4"/>
  <c r="U184" i="4"/>
  <c r="T185" i="4"/>
  <c r="U185" i="4"/>
  <c r="T186" i="4"/>
  <c r="U186" i="4"/>
  <c r="T187" i="4"/>
  <c r="U187" i="4"/>
  <c r="T188" i="4"/>
  <c r="U188" i="4"/>
  <c r="T189" i="4"/>
  <c r="U189" i="4"/>
  <c r="T190" i="4"/>
  <c r="U190" i="4"/>
  <c r="T191" i="4"/>
  <c r="U191" i="4"/>
  <c r="T192" i="4"/>
  <c r="U192" i="4"/>
  <c r="T193" i="4"/>
  <c r="U193" i="4"/>
  <c r="T194" i="4"/>
  <c r="U194" i="4"/>
  <c r="T195" i="4"/>
  <c r="U195" i="4"/>
  <c r="T196" i="4"/>
  <c r="U196" i="4"/>
  <c r="T197" i="4"/>
  <c r="U197" i="4"/>
  <c r="T198" i="4"/>
  <c r="U198" i="4"/>
  <c r="T199" i="4"/>
  <c r="U199" i="4"/>
  <c r="T200" i="4"/>
  <c r="U200" i="4"/>
  <c r="T201" i="4"/>
  <c r="U201" i="4"/>
  <c r="T202" i="4"/>
  <c r="U202" i="4"/>
  <c r="T203" i="4"/>
  <c r="U203" i="4"/>
  <c r="T204" i="4"/>
  <c r="U204" i="4"/>
  <c r="T205" i="4"/>
  <c r="U205" i="4"/>
  <c r="T206" i="4"/>
  <c r="U206" i="4"/>
  <c r="T207" i="4"/>
  <c r="U207" i="4"/>
  <c r="T208" i="4"/>
  <c r="U208" i="4"/>
  <c r="T209" i="4"/>
  <c r="U209" i="4"/>
  <c r="T210" i="4"/>
  <c r="U210" i="4"/>
  <c r="T211" i="4"/>
  <c r="U211" i="4"/>
  <c r="T212" i="4"/>
  <c r="U212" i="4"/>
  <c r="T213" i="4"/>
  <c r="U213" i="4"/>
  <c r="T214" i="4"/>
  <c r="U214" i="4"/>
  <c r="T215" i="4"/>
  <c r="U215" i="4"/>
  <c r="T216" i="4"/>
  <c r="U216" i="4"/>
  <c r="T217" i="4"/>
  <c r="U217" i="4"/>
  <c r="T218" i="4"/>
  <c r="U218" i="4"/>
  <c r="T219" i="4"/>
  <c r="U219" i="4"/>
  <c r="T220" i="4"/>
  <c r="U220" i="4"/>
  <c r="T221" i="4"/>
  <c r="U221" i="4"/>
  <c r="T222" i="4"/>
  <c r="U222" i="4"/>
  <c r="T223" i="4"/>
  <c r="U223" i="4"/>
  <c r="T224" i="4"/>
  <c r="U224" i="4"/>
  <c r="T225" i="4"/>
  <c r="U225" i="4"/>
  <c r="T226" i="4"/>
  <c r="U226" i="4"/>
  <c r="T227" i="4"/>
  <c r="U227" i="4"/>
  <c r="T228" i="4"/>
  <c r="U228" i="4"/>
  <c r="T229" i="4"/>
  <c r="U229" i="4"/>
  <c r="T230" i="4"/>
  <c r="U230" i="4"/>
  <c r="T231" i="4"/>
  <c r="U231" i="4"/>
  <c r="T232" i="4"/>
  <c r="U232" i="4"/>
  <c r="T233" i="4"/>
  <c r="U233" i="4"/>
  <c r="T234" i="4"/>
  <c r="U234" i="4"/>
  <c r="T235" i="4"/>
  <c r="U235" i="4"/>
  <c r="T236" i="4"/>
  <c r="U236" i="4"/>
  <c r="T237" i="4"/>
  <c r="U237" i="4"/>
  <c r="T238" i="4"/>
  <c r="U238" i="4"/>
  <c r="T239" i="4"/>
  <c r="U239" i="4"/>
  <c r="T240" i="4"/>
  <c r="U240" i="4"/>
  <c r="T241" i="4"/>
  <c r="U241" i="4"/>
  <c r="T242" i="4"/>
  <c r="U242" i="4"/>
  <c r="T243" i="4"/>
  <c r="U243" i="4"/>
  <c r="T244" i="4"/>
  <c r="U244" i="4"/>
  <c r="U105" i="4"/>
  <c r="T105" i="4"/>
  <c r="AA105" i="4" l="1"/>
  <c r="AC105" i="4"/>
  <c r="Q2" i="4" s="1"/>
  <c r="AF105" i="4" s="1"/>
  <c r="AB105" i="4"/>
  <c r="I104" i="4"/>
  <c r="A106" i="4"/>
  <c r="BF106" i="4" s="1"/>
  <c r="A107" i="4"/>
  <c r="BF107" i="4" s="1"/>
  <c r="A108" i="4"/>
  <c r="BF108" i="4" s="1"/>
  <c r="A109" i="4"/>
  <c r="BF109" i="4" s="1"/>
  <c r="A110" i="4"/>
  <c r="BF110" i="4" s="1"/>
  <c r="A111" i="4"/>
  <c r="BF111" i="4" s="1"/>
  <c r="A112" i="4"/>
  <c r="BF112" i="4" s="1"/>
  <c r="A113" i="4"/>
  <c r="BF113" i="4" s="1"/>
  <c r="A114" i="4"/>
  <c r="BF114" i="4" s="1"/>
  <c r="A115" i="4"/>
  <c r="BF115" i="4" s="1"/>
  <c r="A116" i="4"/>
  <c r="A117" i="4"/>
  <c r="BF117" i="4" s="1"/>
  <c r="A118" i="4"/>
  <c r="BF118" i="4" s="1"/>
  <c r="A119" i="4"/>
  <c r="BF119" i="4" s="1"/>
  <c r="A120" i="4"/>
  <c r="BF120" i="4" s="1"/>
  <c r="A121" i="4"/>
  <c r="BF121" i="4" s="1"/>
  <c r="A122" i="4"/>
  <c r="BF122" i="4" s="1"/>
  <c r="A123" i="4"/>
  <c r="BF123" i="4" s="1"/>
  <c r="A124" i="4"/>
  <c r="BF124" i="4" s="1"/>
  <c r="A125" i="4"/>
  <c r="BF125" i="4" s="1"/>
  <c r="A126" i="4"/>
  <c r="BF126" i="4" s="1"/>
  <c r="A127" i="4"/>
  <c r="BF127" i="4" s="1"/>
  <c r="A128" i="4"/>
  <c r="BF128" i="4" s="1"/>
  <c r="A129" i="4"/>
  <c r="BF129" i="4" s="1"/>
  <c r="A130" i="4"/>
  <c r="BF130" i="4" s="1"/>
  <c r="A131" i="4"/>
  <c r="BF131" i="4" s="1"/>
  <c r="A132" i="4"/>
  <c r="BF132" i="4" s="1"/>
  <c r="A133" i="4"/>
  <c r="BF133" i="4" s="1"/>
  <c r="A134" i="4"/>
  <c r="BF134" i="4" s="1"/>
  <c r="A135" i="4"/>
  <c r="BF135" i="4" s="1"/>
  <c r="A136" i="4"/>
  <c r="BF136" i="4" s="1"/>
  <c r="A137" i="4"/>
  <c r="BF137" i="4" s="1"/>
  <c r="A138" i="4"/>
  <c r="BF138" i="4" s="1"/>
  <c r="A139" i="4"/>
  <c r="BF139" i="4" s="1"/>
  <c r="A140" i="4"/>
  <c r="BF140" i="4" s="1"/>
  <c r="A141" i="4"/>
  <c r="BF141" i="4" s="1"/>
  <c r="A142" i="4"/>
  <c r="BF142" i="4" s="1"/>
  <c r="A143" i="4"/>
  <c r="BF143" i="4" s="1"/>
  <c r="A144" i="4"/>
  <c r="BF144" i="4" s="1"/>
  <c r="A145" i="4"/>
  <c r="BF145" i="4" s="1"/>
  <c r="A146" i="4"/>
  <c r="BF146" i="4" s="1"/>
  <c r="A147" i="4"/>
  <c r="BF147" i="4" s="1"/>
  <c r="A148" i="4"/>
  <c r="BF148" i="4" s="1"/>
  <c r="A149" i="4"/>
  <c r="BF149" i="4" s="1"/>
  <c r="A150" i="4"/>
  <c r="BF150" i="4" s="1"/>
  <c r="A151" i="4"/>
  <c r="BF151" i="4" s="1"/>
  <c r="A152" i="4"/>
  <c r="BF152" i="4" s="1"/>
  <c r="A153" i="4"/>
  <c r="BF153" i="4" s="1"/>
  <c r="A154" i="4"/>
  <c r="BF154" i="4" s="1"/>
  <c r="A155" i="4"/>
  <c r="BF155" i="4" s="1"/>
  <c r="A156" i="4"/>
  <c r="BF156" i="4" s="1"/>
  <c r="A157" i="4"/>
  <c r="BF157" i="4" s="1"/>
  <c r="A158" i="4"/>
  <c r="BF158" i="4" s="1"/>
  <c r="A159" i="4"/>
  <c r="BF159" i="4" s="1"/>
  <c r="A160" i="4"/>
  <c r="BF160" i="4" s="1"/>
  <c r="A161" i="4"/>
  <c r="BF161" i="4" s="1"/>
  <c r="A162" i="4"/>
  <c r="BF162" i="4" s="1"/>
  <c r="A163" i="4"/>
  <c r="BF163" i="4" s="1"/>
  <c r="A164" i="4"/>
  <c r="BF164" i="4" s="1"/>
  <c r="A165" i="4"/>
  <c r="BF165" i="4" s="1"/>
  <c r="A166" i="4"/>
  <c r="BF166" i="4" s="1"/>
  <c r="A167" i="4"/>
  <c r="BF167" i="4" s="1"/>
  <c r="A168" i="4"/>
  <c r="BF168" i="4" s="1"/>
  <c r="A169" i="4"/>
  <c r="BF169" i="4" s="1"/>
  <c r="A170" i="4"/>
  <c r="BF170" i="4" s="1"/>
  <c r="A171" i="4"/>
  <c r="BF171" i="4" s="1"/>
  <c r="A172" i="4"/>
  <c r="BF172" i="4" s="1"/>
  <c r="A173" i="4"/>
  <c r="BF173" i="4" s="1"/>
  <c r="A174" i="4"/>
  <c r="BF174" i="4" s="1"/>
  <c r="A175" i="4"/>
  <c r="BF175" i="4" s="1"/>
  <c r="A176" i="4"/>
  <c r="BF176" i="4" s="1"/>
  <c r="A177" i="4"/>
  <c r="BF177" i="4" s="1"/>
  <c r="A178" i="4"/>
  <c r="BF178" i="4" s="1"/>
  <c r="A179" i="4"/>
  <c r="BF179" i="4" s="1"/>
  <c r="A180" i="4"/>
  <c r="BF180" i="4" s="1"/>
  <c r="A181" i="4"/>
  <c r="BF181" i="4" s="1"/>
  <c r="A182" i="4"/>
  <c r="BF182" i="4" s="1"/>
  <c r="A183" i="4"/>
  <c r="BF183" i="4" s="1"/>
  <c r="A184" i="4"/>
  <c r="BF184" i="4" s="1"/>
  <c r="A185" i="4"/>
  <c r="BF185" i="4" s="1"/>
  <c r="A186" i="4"/>
  <c r="BF186" i="4" s="1"/>
  <c r="A187" i="4"/>
  <c r="BF187" i="4" s="1"/>
  <c r="A188" i="4"/>
  <c r="BF188" i="4" s="1"/>
  <c r="A189" i="4"/>
  <c r="BF189" i="4" s="1"/>
  <c r="A190" i="4"/>
  <c r="BF190" i="4" s="1"/>
  <c r="A191" i="4"/>
  <c r="BF191" i="4" s="1"/>
  <c r="A192" i="4"/>
  <c r="BF192" i="4" s="1"/>
  <c r="A193" i="4"/>
  <c r="BF193" i="4" s="1"/>
  <c r="A194" i="4"/>
  <c r="BF194" i="4" s="1"/>
  <c r="A195" i="4"/>
  <c r="BF195" i="4" s="1"/>
  <c r="A196" i="4"/>
  <c r="BF196" i="4" s="1"/>
  <c r="A197" i="4"/>
  <c r="BF197" i="4" s="1"/>
  <c r="A198" i="4"/>
  <c r="BF198" i="4" s="1"/>
  <c r="A199" i="4"/>
  <c r="BF199" i="4" s="1"/>
  <c r="A200" i="4"/>
  <c r="BF200" i="4" s="1"/>
  <c r="A201" i="4"/>
  <c r="BF201" i="4" s="1"/>
  <c r="A202" i="4"/>
  <c r="BF202" i="4" s="1"/>
  <c r="A203" i="4"/>
  <c r="BF203" i="4" s="1"/>
  <c r="A204" i="4"/>
  <c r="BF204" i="4" s="1"/>
  <c r="A205" i="4"/>
  <c r="BF205" i="4" s="1"/>
  <c r="A206" i="4"/>
  <c r="BF206" i="4" s="1"/>
  <c r="A207" i="4"/>
  <c r="BF207" i="4" s="1"/>
  <c r="A208" i="4"/>
  <c r="BF208" i="4" s="1"/>
  <c r="A209" i="4"/>
  <c r="BF209" i="4" s="1"/>
  <c r="A210" i="4"/>
  <c r="BF210" i="4" s="1"/>
  <c r="A211" i="4"/>
  <c r="BF211" i="4" s="1"/>
  <c r="A212" i="4"/>
  <c r="BF212" i="4" s="1"/>
  <c r="A213" i="4"/>
  <c r="BF213" i="4" s="1"/>
  <c r="A214" i="4"/>
  <c r="BF214" i="4" s="1"/>
  <c r="A215" i="4"/>
  <c r="BF215" i="4" s="1"/>
  <c r="A216" i="4"/>
  <c r="BF216" i="4" s="1"/>
  <c r="A217" i="4"/>
  <c r="BF217" i="4" s="1"/>
  <c r="A218" i="4"/>
  <c r="BF218" i="4" s="1"/>
  <c r="A219" i="4"/>
  <c r="BF219" i="4" s="1"/>
  <c r="A220" i="4"/>
  <c r="BF220" i="4" s="1"/>
  <c r="A221" i="4"/>
  <c r="BF221" i="4" s="1"/>
  <c r="A222" i="4"/>
  <c r="BF222" i="4" s="1"/>
  <c r="A223" i="4"/>
  <c r="BF223" i="4" s="1"/>
  <c r="A224" i="4"/>
  <c r="BF224" i="4" s="1"/>
  <c r="A225" i="4"/>
  <c r="BF225" i="4" s="1"/>
  <c r="A226" i="4"/>
  <c r="BF226" i="4" s="1"/>
  <c r="A227" i="4"/>
  <c r="BF227" i="4" s="1"/>
  <c r="A228" i="4"/>
  <c r="BF228" i="4" s="1"/>
  <c r="A229" i="4"/>
  <c r="BF229" i="4" s="1"/>
  <c r="A230" i="4"/>
  <c r="BF230" i="4" s="1"/>
  <c r="A231" i="4"/>
  <c r="BF231" i="4" s="1"/>
  <c r="A232" i="4"/>
  <c r="BF232" i="4" s="1"/>
  <c r="A233" i="4"/>
  <c r="BF233" i="4" s="1"/>
  <c r="A234" i="4"/>
  <c r="BF234" i="4" s="1"/>
  <c r="A235" i="4"/>
  <c r="BF235" i="4" s="1"/>
  <c r="A236" i="4"/>
  <c r="BF236" i="4" s="1"/>
  <c r="A237" i="4"/>
  <c r="BF237" i="4" s="1"/>
  <c r="A238" i="4"/>
  <c r="BF238" i="4" s="1"/>
  <c r="A239" i="4"/>
  <c r="BF239" i="4" s="1"/>
  <c r="A240" i="4"/>
  <c r="BF240" i="4" s="1"/>
  <c r="A241" i="4"/>
  <c r="BF241" i="4" s="1"/>
  <c r="A242" i="4"/>
  <c r="BF242" i="4" s="1"/>
  <c r="A243" i="4"/>
  <c r="BF243" i="4" s="1"/>
  <c r="A244" i="4"/>
  <c r="BF244" i="4" s="1"/>
  <c r="A105" i="4"/>
  <c r="AE105" i="4" l="1"/>
  <c r="AA132" i="4" s="1"/>
  <c r="AE132" i="4" s="1"/>
  <c r="BL105" i="4"/>
  <c r="D197" i="4"/>
  <c r="V240" i="4"/>
  <c r="V199" i="4"/>
  <c r="V151" i="4"/>
  <c r="V196" i="4"/>
  <c r="V168" i="4"/>
  <c r="V144" i="4"/>
  <c r="V219" i="4"/>
  <c r="V108" i="4"/>
  <c r="O150" i="4"/>
  <c r="O152" i="4"/>
  <c r="O108" i="4"/>
  <c r="D114" i="4"/>
  <c r="D146" i="4"/>
  <c r="D174" i="4"/>
  <c r="D202" i="4"/>
  <c r="D234" i="4"/>
  <c r="D119" i="4"/>
  <c r="D147" i="4"/>
  <c r="D183" i="4"/>
  <c r="D140" i="4"/>
  <c r="D229" i="4"/>
  <c r="O116" i="4"/>
  <c r="O154" i="4"/>
  <c r="D106" i="4"/>
  <c r="D130" i="4"/>
  <c r="D158" i="4"/>
  <c r="D190" i="4"/>
  <c r="D218" i="4"/>
  <c r="D242" i="4"/>
  <c r="D135" i="4"/>
  <c r="D167" i="4"/>
  <c r="D207" i="4"/>
  <c r="D220" i="4"/>
  <c r="D217" i="4"/>
  <c r="O140" i="4"/>
  <c r="O139" i="4"/>
  <c r="O131" i="4"/>
  <c r="D110" i="4"/>
  <c r="D138" i="4"/>
  <c r="D170" i="4"/>
  <c r="D194" i="4"/>
  <c r="D222" i="4"/>
  <c r="D115" i="4"/>
  <c r="D143" i="4"/>
  <c r="D179" i="4"/>
  <c r="D211" i="4"/>
  <c r="D149" i="4"/>
  <c r="D241" i="4"/>
  <c r="O128" i="4"/>
  <c r="O111" i="4"/>
  <c r="O144" i="4"/>
  <c r="O145" i="4"/>
  <c r="D126" i="4"/>
  <c r="D154" i="4"/>
  <c r="D178" i="4"/>
  <c r="D210" i="4"/>
  <c r="D238" i="4"/>
  <c r="D127" i="4"/>
  <c r="D159" i="4"/>
  <c r="D199" i="4"/>
  <c r="D156" i="4"/>
  <c r="D176" i="4"/>
  <c r="D163" i="4"/>
  <c r="D191" i="4"/>
  <c r="D243" i="4"/>
  <c r="D228" i="4"/>
  <c r="D224" i="4"/>
  <c r="O146" i="4"/>
  <c r="O106" i="4"/>
  <c r="O125" i="4"/>
  <c r="O121" i="4"/>
  <c r="O124" i="4"/>
  <c r="D122" i="4"/>
  <c r="D142" i="4"/>
  <c r="D162" i="4"/>
  <c r="D186" i="4"/>
  <c r="D206" i="4"/>
  <c r="D226" i="4"/>
  <c r="D111" i="4"/>
  <c r="D131" i="4"/>
  <c r="D151" i="4"/>
  <c r="D175" i="4"/>
  <c r="D195" i="4"/>
  <c r="D231" i="4"/>
  <c r="D204" i="4"/>
  <c r="D173" i="4"/>
  <c r="D113" i="4"/>
  <c r="O129" i="4"/>
  <c r="O113" i="4"/>
  <c r="O143" i="4"/>
  <c r="O109" i="4"/>
  <c r="O133" i="4"/>
  <c r="O149" i="4"/>
  <c r="O151" i="4"/>
  <c r="D118" i="4"/>
  <c r="D134" i="4"/>
  <c r="D150" i="4"/>
  <c r="D166" i="4"/>
  <c r="D182" i="4"/>
  <c r="D198" i="4"/>
  <c r="D214" i="4"/>
  <c r="D230" i="4"/>
  <c r="D107" i="4"/>
  <c r="D123" i="4"/>
  <c r="D139" i="4"/>
  <c r="D155" i="4"/>
  <c r="D171" i="4"/>
  <c r="D187" i="4"/>
  <c r="D203" i="4"/>
  <c r="D239" i="4"/>
  <c r="D164" i="4"/>
  <c r="D109" i="4"/>
  <c r="D152" i="4"/>
  <c r="D169" i="4"/>
  <c r="D219" i="4"/>
  <c r="D116" i="4"/>
  <c r="D180" i="4"/>
  <c r="D244" i="4"/>
  <c r="D205" i="4"/>
  <c r="D200" i="4"/>
  <c r="D193" i="4"/>
  <c r="D133" i="4"/>
  <c r="D157" i="4"/>
  <c r="D221" i="4"/>
  <c r="D112" i="4"/>
  <c r="D136" i="4"/>
  <c r="D160" i="4"/>
  <c r="D184" i="4"/>
  <c r="D240" i="4"/>
  <c r="D129" i="4"/>
  <c r="D153" i="4"/>
  <c r="D177" i="4"/>
  <c r="D233" i="4"/>
  <c r="D105" i="4"/>
  <c r="O107" i="4"/>
  <c r="O112" i="4"/>
  <c r="O141" i="4"/>
  <c r="O120" i="4"/>
  <c r="O117" i="4"/>
  <c r="O153" i="4"/>
  <c r="O115" i="4"/>
  <c r="O135" i="4"/>
  <c r="O123" i="4"/>
  <c r="O132" i="4"/>
  <c r="J104" i="4"/>
  <c r="O136" i="4"/>
  <c r="O118" i="4"/>
  <c r="D223" i="4"/>
  <c r="D235" i="4"/>
  <c r="D108" i="4"/>
  <c r="D132" i="4"/>
  <c r="D188" i="4"/>
  <c r="D212" i="4"/>
  <c r="D236" i="4"/>
  <c r="D117" i="4"/>
  <c r="D141" i="4"/>
  <c r="D165" i="4"/>
  <c r="D189" i="4"/>
  <c r="D120" i="4"/>
  <c r="D144" i="4"/>
  <c r="D168" i="4"/>
  <c r="D192" i="4"/>
  <c r="D216" i="4"/>
  <c r="D137" i="4"/>
  <c r="D161" i="4"/>
  <c r="D185" i="4"/>
  <c r="D209" i="4"/>
  <c r="O119" i="4"/>
  <c r="O148" i="4"/>
  <c r="O130" i="4"/>
  <c r="O147" i="4"/>
  <c r="O126" i="4"/>
  <c r="O127" i="4"/>
  <c r="O110" i="4"/>
  <c r="O142" i="4"/>
  <c r="O138" i="4"/>
  <c r="O122" i="4"/>
  <c r="O105" i="4"/>
  <c r="O134" i="4"/>
  <c r="O137" i="4"/>
  <c r="D215" i="4"/>
  <c r="D227" i="4"/>
  <c r="D124" i="4"/>
  <c r="D148" i="4"/>
  <c r="D172" i="4"/>
  <c r="D196" i="4"/>
  <c r="D125" i="4"/>
  <c r="D181" i="4"/>
  <c r="D213" i="4"/>
  <c r="D237" i="4"/>
  <c r="D128" i="4"/>
  <c r="D208" i="4"/>
  <c r="D232" i="4"/>
  <c r="D121" i="4"/>
  <c r="D145" i="4"/>
  <c r="D201" i="4"/>
  <c r="D225" i="4"/>
  <c r="V225" i="4" l="1"/>
  <c r="V158" i="4"/>
  <c r="V123" i="4"/>
  <c r="V129" i="4"/>
  <c r="V181" i="4"/>
  <c r="V204" i="4"/>
  <c r="V218" i="4"/>
  <c r="V214" i="4"/>
  <c r="V149" i="4"/>
  <c r="V206" i="4"/>
  <c r="V187" i="4"/>
  <c r="V154" i="4"/>
  <c r="V193" i="4"/>
  <c r="V150" i="4"/>
  <c r="V112" i="4"/>
  <c r="V117" i="4"/>
  <c r="V143" i="4"/>
  <c r="V191" i="4"/>
  <c r="V192" i="4"/>
  <c r="V155" i="4"/>
  <c r="V228" i="4"/>
  <c r="V161" i="4"/>
  <c r="V200" i="4"/>
  <c r="V213" i="4"/>
  <c r="V162" i="4"/>
  <c r="V180" i="4"/>
  <c r="V178" i="4"/>
  <c r="V105" i="4"/>
  <c r="V243" i="4"/>
  <c r="V179" i="4"/>
  <c r="V115" i="4"/>
  <c r="V208" i="4"/>
  <c r="V217" i="4"/>
  <c r="V153" i="4"/>
  <c r="V121" i="4"/>
  <c r="V134" i="4"/>
  <c r="V176" i="4"/>
  <c r="V173" i="4"/>
  <c r="V194" i="4"/>
  <c r="V190" i="4"/>
  <c r="V140" i="4"/>
  <c r="V242" i="4"/>
  <c r="V210" i="4"/>
  <c r="V231" i="4"/>
  <c r="V235" i="4"/>
  <c r="V186" i="4"/>
  <c r="V177" i="4"/>
  <c r="V165" i="4"/>
  <c r="V172" i="4"/>
  <c r="V211" i="4"/>
  <c r="V147" i="4"/>
  <c r="V202" i="4"/>
  <c r="V138" i="4"/>
  <c r="V124" i="4"/>
  <c r="V185" i="4"/>
  <c r="V198" i="4"/>
  <c r="V136" i="4"/>
  <c r="V216" i="4"/>
  <c r="V237" i="4"/>
  <c r="V205" i="4"/>
  <c r="V141" i="4"/>
  <c r="V109" i="4"/>
  <c r="V183" i="4"/>
  <c r="V175" i="4"/>
  <c r="V110" i="4"/>
  <c r="V223" i="4"/>
  <c r="V236" i="4"/>
  <c r="V148" i="4"/>
  <c r="V203" i="4"/>
  <c r="V171" i="4"/>
  <c r="V139" i="4"/>
  <c r="V107" i="4"/>
  <c r="V122" i="4"/>
  <c r="V188" i="4"/>
  <c r="V241" i="4"/>
  <c r="V209" i="4"/>
  <c r="V145" i="4"/>
  <c r="V113" i="4"/>
  <c r="V182" i="4"/>
  <c r="V118" i="4"/>
  <c r="V120" i="4"/>
  <c r="V152" i="4"/>
  <c r="V156" i="4"/>
  <c r="V229" i="4"/>
  <c r="V197" i="4"/>
  <c r="V133" i="4"/>
  <c r="V238" i="4"/>
  <c r="V226" i="4"/>
  <c r="V215" i="4"/>
  <c r="V222" i="4"/>
  <c r="V207" i="4"/>
  <c r="V224" i="4"/>
  <c r="V142" i="4"/>
  <c r="V127" i="4"/>
  <c r="V114" i="4"/>
  <c r="V135" i="4"/>
  <c r="V160" i="4"/>
  <c r="V212" i="4"/>
  <c r="V128" i="4"/>
  <c r="V227" i="4"/>
  <c r="V195" i="4"/>
  <c r="V163" i="4"/>
  <c r="V131" i="4"/>
  <c r="V234" i="4"/>
  <c r="V170" i="4"/>
  <c r="V106" i="4"/>
  <c r="V164" i="4"/>
  <c r="V233" i="4"/>
  <c r="V201" i="4"/>
  <c r="V169" i="4"/>
  <c r="V137" i="4"/>
  <c r="V230" i="4"/>
  <c r="V166" i="4"/>
  <c r="V184" i="4"/>
  <c r="V232" i="4"/>
  <c r="V220" i="4"/>
  <c r="V132" i="4"/>
  <c r="V221" i="4"/>
  <c r="V189" i="4"/>
  <c r="V157" i="4"/>
  <c r="V125" i="4"/>
  <c r="V130" i="4"/>
  <c r="V119" i="4"/>
  <c r="V126" i="4"/>
  <c r="V111" i="4"/>
  <c r="V239" i="4"/>
  <c r="V116" i="4"/>
  <c r="V174" i="4"/>
  <c r="V159" i="4"/>
  <c r="V146" i="4"/>
  <c r="V167" i="4"/>
  <c r="V244" i="4"/>
  <c r="AG172" i="4"/>
  <c r="AG176" i="4"/>
  <c r="AG169" i="4"/>
  <c r="AG174" i="4"/>
  <c r="AG171" i="4"/>
  <c r="AG173" i="4"/>
  <c r="AG170" i="4"/>
  <c r="AG175" i="4"/>
  <c r="AG154" i="4"/>
  <c r="AG138" i="4"/>
  <c r="AG139" i="4"/>
  <c r="AG143" i="4"/>
  <c r="AG147" i="4"/>
  <c r="AG151" i="4"/>
  <c r="AG156" i="4"/>
  <c r="AG160" i="4"/>
  <c r="AG164" i="4"/>
  <c r="AG168" i="4"/>
  <c r="AG184" i="4"/>
  <c r="AG148" i="4"/>
  <c r="AG152" i="4"/>
  <c r="AG157" i="4"/>
  <c r="AG177" i="4"/>
  <c r="AG181" i="4"/>
  <c r="AG141" i="4"/>
  <c r="AG145" i="4"/>
  <c r="AG149" i="4"/>
  <c r="AG153" i="4"/>
  <c r="AG158" i="4"/>
  <c r="AG162" i="4"/>
  <c r="AG166" i="4"/>
  <c r="AG178" i="4"/>
  <c r="AG182" i="4"/>
  <c r="AG186" i="4"/>
  <c r="AG180" i="4"/>
  <c r="AB132" i="4"/>
  <c r="AG140" i="4"/>
  <c r="AG165" i="4"/>
  <c r="AG185" i="4"/>
  <c r="AG142" i="4"/>
  <c r="AG146" i="4"/>
  <c r="AG150" i="4"/>
  <c r="AG155" i="4"/>
  <c r="AG159" i="4"/>
  <c r="AG163" i="4"/>
  <c r="AG167" i="4"/>
  <c r="AG179" i="4"/>
  <c r="AG183" i="4"/>
  <c r="AG187" i="4"/>
  <c r="AG144" i="4"/>
  <c r="AG161" i="4"/>
  <c r="AD105" i="4" l="1"/>
  <c r="AH150" i="4" s="1"/>
  <c r="AI150" i="4" s="1"/>
  <c r="AJ150" i="4" s="1"/>
  <c r="W107" i="4"/>
  <c r="X220" i="4"/>
  <c r="X170" i="4"/>
  <c r="X204" i="4"/>
  <c r="W180" i="4"/>
  <c r="X120" i="4"/>
  <c r="AK117" i="4"/>
  <c r="X111" i="4"/>
  <c r="AK108" i="4"/>
  <c r="W136" i="4"/>
  <c r="I105" i="4"/>
  <c r="Q135" i="4"/>
  <c r="F120" i="4" l="1"/>
  <c r="F105" i="4"/>
  <c r="F108" i="4"/>
  <c r="F106" i="4"/>
  <c r="W161" i="4"/>
  <c r="AH187" i="4"/>
  <c r="AK187" i="4" s="1"/>
  <c r="AL187" i="4" s="1"/>
  <c r="W160" i="4"/>
  <c r="X199" i="4"/>
  <c r="W230" i="4"/>
  <c r="X112" i="4"/>
  <c r="W131" i="4"/>
  <c r="X192" i="4"/>
  <c r="W132" i="4"/>
  <c r="W217" i="4"/>
  <c r="X229" i="4"/>
  <c r="W105" i="4"/>
  <c r="AK112" i="4"/>
  <c r="AK130" i="4"/>
  <c r="W111" i="4"/>
  <c r="Y111" i="4" s="1"/>
  <c r="X217" i="4"/>
  <c r="X142" i="4"/>
  <c r="W146" i="4"/>
  <c r="X223" i="4"/>
  <c r="X109" i="4"/>
  <c r="AH151" i="4"/>
  <c r="AI151" i="4" s="1"/>
  <c r="AJ151" i="4" s="1"/>
  <c r="AM151" i="4" s="1"/>
  <c r="W216" i="4"/>
  <c r="AJ109" i="4"/>
  <c r="X117" i="4"/>
  <c r="W167" i="4"/>
  <c r="W244" i="4"/>
  <c r="X155" i="4"/>
  <c r="W110" i="4"/>
  <c r="X164" i="4"/>
  <c r="W133" i="4"/>
  <c r="W202" i="4"/>
  <c r="AJ106" i="4"/>
  <c r="AH146" i="4"/>
  <c r="AJ123" i="4"/>
  <c r="AH184" i="4"/>
  <c r="AK184" i="4" s="1"/>
  <c r="AL184" i="4" s="1"/>
  <c r="W115" i="4"/>
  <c r="AH183" i="4"/>
  <c r="AI183" i="4" s="1"/>
  <c r="AJ183" i="4" s="1"/>
  <c r="X114" i="4"/>
  <c r="W231" i="4"/>
  <c r="X123" i="4"/>
  <c r="X240" i="4"/>
  <c r="W174" i="4"/>
  <c r="X145" i="4"/>
  <c r="W181" i="4"/>
  <c r="W144" i="4"/>
  <c r="AK105" i="4"/>
  <c r="AJ130" i="4"/>
  <c r="AH148" i="4"/>
  <c r="AI148" i="4" s="1"/>
  <c r="AJ148" i="4" s="1"/>
  <c r="AH179" i="4"/>
  <c r="AK179" i="4" s="1"/>
  <c r="AL179" i="4" s="1"/>
  <c r="AJ114" i="4"/>
  <c r="AH152" i="4"/>
  <c r="AJ128" i="4"/>
  <c r="AH169" i="4"/>
  <c r="W155" i="4"/>
  <c r="AH156" i="4"/>
  <c r="AH166" i="4"/>
  <c r="AK166" i="4" s="1"/>
  <c r="AL166" i="4" s="1"/>
  <c r="AN166" i="4" s="1"/>
  <c r="AH181" i="4"/>
  <c r="AJ105" i="4"/>
  <c r="AJ112" i="4"/>
  <c r="AK134" i="4"/>
  <c r="AK125" i="4"/>
  <c r="X125" i="4"/>
  <c r="X227" i="4"/>
  <c r="W203" i="4"/>
  <c r="W176" i="4"/>
  <c r="W226" i="4"/>
  <c r="W194" i="4"/>
  <c r="W162" i="4"/>
  <c r="W130" i="4"/>
  <c r="X237" i="4"/>
  <c r="W221" i="4"/>
  <c r="W189" i="4"/>
  <c r="W157" i="4"/>
  <c r="W125" i="4"/>
  <c r="Y125" i="4" s="1"/>
  <c r="X236" i="4"/>
  <c r="X195" i="4"/>
  <c r="X119" i="4"/>
  <c r="X106" i="4"/>
  <c r="X161" i="4"/>
  <c r="Y161" i="4" s="1"/>
  <c r="X212" i="4"/>
  <c r="X148" i="4"/>
  <c r="X107" i="4"/>
  <c r="Y107" i="4" s="1"/>
  <c r="X110" i="4"/>
  <c r="AJ119" i="4"/>
  <c r="W214" i="4"/>
  <c r="W182" i="4"/>
  <c r="W150" i="4"/>
  <c r="W118" i="4"/>
  <c r="W241" i="4"/>
  <c r="W209" i="4"/>
  <c r="W177" i="4"/>
  <c r="W145" i="4"/>
  <c r="W113" i="4"/>
  <c r="X224" i="4"/>
  <c r="X171" i="4"/>
  <c r="X186" i="4"/>
  <c r="X201" i="4"/>
  <c r="X137" i="4"/>
  <c r="X188" i="4"/>
  <c r="X124" i="4"/>
  <c r="X190" i="4"/>
  <c r="AK113" i="4"/>
  <c r="W220" i="4"/>
  <c r="Y220" i="4" s="1"/>
  <c r="W188" i="4"/>
  <c r="W156" i="4"/>
  <c r="W124" i="4"/>
  <c r="X231" i="4"/>
  <c r="W215" i="4"/>
  <c r="W183" i="4"/>
  <c r="W151" i="4"/>
  <c r="W119" i="4"/>
  <c r="X230" i="4"/>
  <c r="Y230" i="4" s="1"/>
  <c r="X183" i="4"/>
  <c r="X210" i="4"/>
  <c r="X213" i="4"/>
  <c r="X149" i="4"/>
  <c r="X200" i="4"/>
  <c r="X136" i="4"/>
  <c r="Y136" i="4" s="1"/>
  <c r="X214" i="4"/>
  <c r="AH172" i="4"/>
  <c r="AH160" i="4"/>
  <c r="AI160" i="4" s="1"/>
  <c r="AJ160" i="4" s="1"/>
  <c r="AH159" i="4"/>
  <c r="AJ108" i="4"/>
  <c r="AK131" i="4"/>
  <c r="AJ110" i="4"/>
  <c r="AJ111" i="4"/>
  <c r="X128" i="4"/>
  <c r="X194" i="4"/>
  <c r="W147" i="4"/>
  <c r="W120" i="4"/>
  <c r="Y120" i="4" s="1"/>
  <c r="AK120" i="4"/>
  <c r="AH149" i="4"/>
  <c r="AK127" i="4"/>
  <c r="AJ129" i="4"/>
  <c r="AJ115" i="4"/>
  <c r="W219" i="4"/>
  <c r="AH180" i="4"/>
  <c r="AH157" i="4"/>
  <c r="AI157" i="4" s="1"/>
  <c r="AJ157" i="4" s="1"/>
  <c r="AM157" i="4" s="1"/>
  <c r="AK135" i="4"/>
  <c r="AJ122" i="4"/>
  <c r="X166" i="4"/>
  <c r="X162" i="4"/>
  <c r="W171" i="4"/>
  <c r="Y171" i="4" s="1"/>
  <c r="W208" i="4"/>
  <c r="W210" i="4"/>
  <c r="W170" i="4"/>
  <c r="Y170" i="4" s="1"/>
  <c r="W122" i="4"/>
  <c r="W237" i="4"/>
  <c r="W197" i="4"/>
  <c r="W149" i="4"/>
  <c r="W109" i="4"/>
  <c r="X211" i="4"/>
  <c r="X202" i="4"/>
  <c r="X193" i="4"/>
  <c r="X113" i="4"/>
  <c r="X132" i="4"/>
  <c r="X174" i="4"/>
  <c r="AJ135" i="4"/>
  <c r="W206" i="4"/>
  <c r="W166" i="4"/>
  <c r="W126" i="4"/>
  <c r="W233" i="4"/>
  <c r="W193" i="4"/>
  <c r="W153" i="4"/>
  <c r="AH171" i="4"/>
  <c r="AK171" i="4" s="1"/>
  <c r="AL171" i="4" s="1"/>
  <c r="AN171" i="4" s="1"/>
  <c r="X203" i="4"/>
  <c r="X218" i="4"/>
  <c r="X185" i="4"/>
  <c r="X221" i="4"/>
  <c r="X140" i="4"/>
  <c r="X158" i="4"/>
  <c r="W236" i="4"/>
  <c r="W196" i="4"/>
  <c r="W148" i="4"/>
  <c r="W108" i="4"/>
  <c r="W223" i="4"/>
  <c r="W175" i="4"/>
  <c r="W135" i="4"/>
  <c r="X238" i="4"/>
  <c r="X167" i="4"/>
  <c r="X146" i="4"/>
  <c r="X165" i="4"/>
  <c r="X184" i="4"/>
  <c r="AH175" i="4"/>
  <c r="AK175" i="4" s="1"/>
  <c r="AL175" i="4" s="1"/>
  <c r="AN175" i="4" s="1"/>
  <c r="X118" i="4"/>
  <c r="AH164" i="4"/>
  <c r="AI164" i="4" s="1"/>
  <c r="AJ164" i="4" s="1"/>
  <c r="AM164" i="4" s="1"/>
  <c r="AH177" i="4"/>
  <c r="AI177" i="4" s="1"/>
  <c r="AJ177" i="4" s="1"/>
  <c r="AM177" i="4" s="1"/>
  <c r="AJ125" i="4"/>
  <c r="AJ126" i="4"/>
  <c r="AK109" i="4"/>
  <c r="X205" i="4"/>
  <c r="W179" i="4"/>
  <c r="W184" i="4"/>
  <c r="X144" i="4"/>
  <c r="W123" i="4"/>
  <c r="W224" i="4"/>
  <c r="AH178" i="4"/>
  <c r="AH142" i="4"/>
  <c r="AI142" i="4" s="1"/>
  <c r="AJ142" i="4" s="1"/>
  <c r="AM142" i="4" s="1"/>
  <c r="AH161" i="4"/>
  <c r="AK161" i="4" s="1"/>
  <c r="AL161" i="4" s="1"/>
  <c r="AN161" i="4" s="1"/>
  <c r="AJ117" i="4"/>
  <c r="AJ132" i="4"/>
  <c r="AK122" i="4"/>
  <c r="X134" i="4"/>
  <c r="X173" i="4"/>
  <c r="X242" i="4"/>
  <c r="W227" i="4"/>
  <c r="W200" i="4"/>
  <c r="X243" i="4"/>
  <c r="X207" i="4"/>
  <c r="X160" i="4"/>
  <c r="Y160" i="4" s="1"/>
  <c r="AK106" i="4"/>
  <c r="AK107" i="4"/>
  <c r="AJ124" i="4"/>
  <c r="AH167" i="4"/>
  <c r="AI167" i="4" s="1"/>
  <c r="AJ167" i="4" s="1"/>
  <c r="AM167" i="4" s="1"/>
  <c r="AH138" i="4"/>
  <c r="X235" i="4"/>
  <c r="X157" i="4"/>
  <c r="W152" i="4"/>
  <c r="X226" i="4"/>
  <c r="X198" i="4"/>
  <c r="AK124" i="4"/>
  <c r="AK128" i="4"/>
  <c r="AH158" i="4"/>
  <c r="AI158" i="4" s="1"/>
  <c r="AJ158" i="4" s="1"/>
  <c r="X150" i="4"/>
  <c r="X152" i="4"/>
  <c r="X133" i="4"/>
  <c r="X178" i="4"/>
  <c r="X215" i="4"/>
  <c r="W127" i="4"/>
  <c r="W191" i="4"/>
  <c r="W239" i="4"/>
  <c r="W140" i="4"/>
  <c r="W204" i="4"/>
  <c r="Y204" i="4" s="1"/>
  <c r="AH176" i="4"/>
  <c r="AK176" i="4" s="1"/>
  <c r="AL176" i="4" s="1"/>
  <c r="X108" i="4"/>
  <c r="Y108" i="4" s="1"/>
  <c r="X121" i="4"/>
  <c r="X122" i="4"/>
  <c r="X187" i="4"/>
  <c r="W121" i="4"/>
  <c r="W169" i="4"/>
  <c r="W225" i="4"/>
  <c r="W134" i="4"/>
  <c r="W190" i="4"/>
  <c r="W238" i="4"/>
  <c r="X206" i="4"/>
  <c r="X180" i="4"/>
  <c r="Y180" i="4" s="1"/>
  <c r="X177" i="4"/>
  <c r="Y177" i="4" s="1"/>
  <c r="X147" i="4"/>
  <c r="X228" i="4"/>
  <c r="W141" i="4"/>
  <c r="W205" i="4"/>
  <c r="Y205" i="4" s="1"/>
  <c r="W106" i="4"/>
  <c r="W154" i="4"/>
  <c r="W218" i="4"/>
  <c r="W112" i="4"/>
  <c r="X159" i="4"/>
  <c r="AJ127" i="4"/>
  <c r="AK132" i="4"/>
  <c r="AH141" i="4"/>
  <c r="AH168" i="4"/>
  <c r="W192" i="4"/>
  <c r="X208" i="4"/>
  <c r="AK110" i="4"/>
  <c r="AJ113" i="4"/>
  <c r="AH139" i="4"/>
  <c r="AI139" i="4" s="1"/>
  <c r="X105" i="4"/>
  <c r="AK150" i="4"/>
  <c r="AL150" i="4" s="1"/>
  <c r="AN150" i="4" s="1"/>
  <c r="W232" i="4"/>
  <c r="W195" i="4"/>
  <c r="X143" i="4"/>
  <c r="X131" i="4"/>
  <c r="Y131" i="4" s="1"/>
  <c r="AJ134" i="4"/>
  <c r="AK123" i="4"/>
  <c r="AH145" i="4"/>
  <c r="AI145" i="4" s="1"/>
  <c r="AJ145" i="4" s="1"/>
  <c r="AM145" i="4" s="1"/>
  <c r="AH182" i="4"/>
  <c r="AI182" i="4" s="1"/>
  <c r="AJ182" i="4" s="1"/>
  <c r="AM182" i="4" s="1"/>
  <c r="W187" i="4"/>
  <c r="AH170" i="4"/>
  <c r="W243" i="4"/>
  <c r="X175" i="4"/>
  <c r="AJ131" i="4"/>
  <c r="AJ120" i="4"/>
  <c r="AH153" i="4"/>
  <c r="AI153" i="4" s="1"/>
  <c r="AJ153" i="4" s="1"/>
  <c r="AM153" i="4" s="1"/>
  <c r="AH154" i="4"/>
  <c r="AI154" i="4" s="1"/>
  <c r="AJ154" i="4" s="1"/>
  <c r="X182" i="4"/>
  <c r="X168" i="4"/>
  <c r="X181" i="4"/>
  <c r="X127" i="4"/>
  <c r="X222" i="4"/>
  <c r="W143" i="4"/>
  <c r="W199" i="4"/>
  <c r="X239" i="4"/>
  <c r="W164" i="4"/>
  <c r="W212" i="4"/>
  <c r="X126" i="4"/>
  <c r="X156" i="4"/>
  <c r="X153" i="4"/>
  <c r="X154" i="4"/>
  <c r="X219" i="4"/>
  <c r="W129" i="4"/>
  <c r="W185" i="4"/>
  <c r="X233" i="4"/>
  <c r="W142" i="4"/>
  <c r="W198" i="4"/>
  <c r="AK121" i="4"/>
  <c r="X139" i="4"/>
  <c r="X196" i="4"/>
  <c r="X209" i="4"/>
  <c r="X163" i="4"/>
  <c r="X244" i="4"/>
  <c r="W165" i="4"/>
  <c r="Y165" i="4" s="1"/>
  <c r="W213" i="4"/>
  <c r="Y213" i="4" s="1"/>
  <c r="W114" i="4"/>
  <c r="W178" i="4"/>
  <c r="W234" i="4"/>
  <c r="W235" i="4"/>
  <c r="X189" i="4"/>
  <c r="AJ107" i="4"/>
  <c r="AK119" i="4"/>
  <c r="AH147" i="4"/>
  <c r="AI147" i="4" s="1"/>
  <c r="AJ147" i="4" s="1"/>
  <c r="AM147" i="4" s="1"/>
  <c r="AH162" i="4"/>
  <c r="AK162" i="4" s="1"/>
  <c r="AL162" i="4" s="1"/>
  <c r="AN162" i="4" s="1"/>
  <c r="W128" i="4"/>
  <c r="AH186" i="4"/>
  <c r="AH155" i="4"/>
  <c r="AK126" i="4"/>
  <c r="AK111" i="4"/>
  <c r="W168" i="4"/>
  <c r="W163" i="4"/>
  <c r="X130" i="4"/>
  <c r="AK129" i="4"/>
  <c r="AJ118" i="4"/>
  <c r="AJ133" i="4"/>
  <c r="AH185" i="4"/>
  <c r="AK185" i="4" s="1"/>
  <c r="AL185" i="4" s="1"/>
  <c r="AH144" i="4"/>
  <c r="X234" i="4"/>
  <c r="AK133" i="4"/>
  <c r="W211" i="4"/>
  <c r="X141" i="4"/>
  <c r="AK114" i="4"/>
  <c r="AK115" i="4"/>
  <c r="AH143" i="4"/>
  <c r="AI143" i="4" s="1"/>
  <c r="AJ143" i="4" s="1"/>
  <c r="AM143" i="4" s="1"/>
  <c r="AH140" i="4"/>
  <c r="X115" i="4"/>
  <c r="X216" i="4"/>
  <c r="X197" i="4"/>
  <c r="X151" i="4"/>
  <c r="AH174" i="4"/>
  <c r="W159" i="4"/>
  <c r="W207" i="4"/>
  <c r="W116" i="4"/>
  <c r="W172" i="4"/>
  <c r="W228" i="4"/>
  <c r="X225" i="4"/>
  <c r="X172" i="4"/>
  <c r="X169" i="4"/>
  <c r="X135" i="4"/>
  <c r="X232" i="4"/>
  <c r="W137" i="4"/>
  <c r="W201" i="4"/>
  <c r="X241" i="4"/>
  <c r="W158" i="4"/>
  <c r="W222" i="4"/>
  <c r="AH173" i="4"/>
  <c r="AK173" i="4" s="1"/>
  <c r="AL173" i="4" s="1"/>
  <c r="AN173" i="4" s="1"/>
  <c r="X116" i="4"/>
  <c r="X129" i="4"/>
  <c r="X138" i="4"/>
  <c r="X179" i="4"/>
  <c r="W117" i="4"/>
  <c r="W173" i="4"/>
  <c r="W229" i="4"/>
  <c r="Y229" i="4" s="1"/>
  <c r="W138" i="4"/>
  <c r="W186" i="4"/>
  <c r="W242" i="4"/>
  <c r="W139" i="4"/>
  <c r="X176" i="4"/>
  <c r="AK118" i="4"/>
  <c r="AJ121" i="4"/>
  <c r="AH163" i="4"/>
  <c r="X191" i="4"/>
  <c r="AH165" i="4"/>
  <c r="AJ116" i="4"/>
  <c r="AK116" i="4"/>
  <c r="W240" i="4"/>
  <c r="AN187" i="4"/>
  <c r="AI187" i="4"/>
  <c r="AM150" i="4"/>
  <c r="F169" i="4"/>
  <c r="F149" i="4"/>
  <c r="F177" i="4"/>
  <c r="F226" i="4"/>
  <c r="F140" i="4"/>
  <c r="Q127" i="4"/>
  <c r="F117" i="4"/>
  <c r="F176" i="4"/>
  <c r="F135" i="4"/>
  <c r="P123" i="4"/>
  <c r="F182" i="4"/>
  <c r="P152" i="4"/>
  <c r="F132" i="4"/>
  <c r="P131" i="4"/>
  <c r="Q150" i="4"/>
  <c r="F217" i="4"/>
  <c r="P119" i="4"/>
  <c r="F201" i="4"/>
  <c r="Q117" i="4"/>
  <c r="F127" i="4"/>
  <c r="F232" i="4"/>
  <c r="F205" i="4"/>
  <c r="F136" i="4"/>
  <c r="Q115" i="4"/>
  <c r="F170" i="4"/>
  <c r="Q108" i="4"/>
  <c r="F241" i="4"/>
  <c r="F145" i="4"/>
  <c r="F220" i="4"/>
  <c r="P116" i="4"/>
  <c r="F157" i="4"/>
  <c r="P138" i="4"/>
  <c r="F178" i="4"/>
  <c r="P112" i="4"/>
  <c r="F210" i="4"/>
  <c r="F236" i="4"/>
  <c r="F115" i="4"/>
  <c r="P136" i="4"/>
  <c r="P117" i="4"/>
  <c r="F218" i="4"/>
  <c r="F185" i="4"/>
  <c r="F193" i="4"/>
  <c r="F138" i="4"/>
  <c r="Q121" i="4"/>
  <c r="F123" i="4"/>
  <c r="P107" i="4"/>
  <c r="F128" i="4"/>
  <c r="F167" i="4"/>
  <c r="Q107" i="4"/>
  <c r="F188" i="4"/>
  <c r="P122" i="4"/>
  <c r="P120" i="4"/>
  <c r="F148" i="4"/>
  <c r="F235" i="4"/>
  <c r="P137" i="4"/>
  <c r="P109" i="4"/>
  <c r="F222" i="4"/>
  <c r="F155" i="4"/>
  <c r="Q141" i="4"/>
  <c r="Q136" i="4"/>
  <c r="P140" i="4"/>
  <c r="F164" i="4"/>
  <c r="Q139" i="4"/>
  <c r="F197" i="4"/>
  <c r="Q142" i="4"/>
  <c r="F147" i="4"/>
  <c r="F214" i="4"/>
  <c r="Q147" i="4"/>
  <c r="Q119" i="4"/>
  <c r="F209" i="4"/>
  <c r="F224" i="4"/>
  <c r="F141" i="4"/>
  <c r="F199" i="4"/>
  <c r="F207" i="4"/>
  <c r="F194" i="4"/>
  <c r="P148" i="4"/>
  <c r="Q116" i="4"/>
  <c r="F196" i="4"/>
  <c r="F118" i="4"/>
  <c r="F203" i="4"/>
  <c r="F179" i="4"/>
  <c r="F168" i="4"/>
  <c r="Q151" i="4"/>
  <c r="P149" i="4"/>
  <c r="P127" i="4"/>
  <c r="P118" i="4"/>
  <c r="F225" i="4"/>
  <c r="F191" i="4"/>
  <c r="Q128" i="4"/>
  <c r="F158" i="4"/>
  <c r="F153" i="4"/>
  <c r="F165" i="4"/>
  <c r="Q132" i="4"/>
  <c r="P146" i="4"/>
  <c r="F159" i="4"/>
  <c r="F239" i="4"/>
  <c r="Q113" i="4"/>
  <c r="F187" i="4"/>
  <c r="F143" i="4"/>
  <c r="F172" i="4"/>
  <c r="Q125" i="4"/>
  <c r="Q106" i="4"/>
  <c r="F216" i="4"/>
  <c r="F221" i="4"/>
  <c r="F113" i="4"/>
  <c r="F183" i="4"/>
  <c r="F242" i="4"/>
  <c r="F151" i="4"/>
  <c r="F110" i="4"/>
  <c r="P154" i="4"/>
  <c r="F133" i="4"/>
  <c r="F212" i="4"/>
  <c r="Q120" i="4"/>
  <c r="Q126" i="4"/>
  <c r="P124" i="4"/>
  <c r="Q130" i="4"/>
  <c r="Q109" i="4"/>
  <c r="F119" i="4"/>
  <c r="Q133" i="4"/>
  <c r="Q123" i="4"/>
  <c r="Q112" i="4"/>
  <c r="P141" i="4"/>
  <c r="F129" i="4"/>
  <c r="F156" i="4"/>
  <c r="P128" i="4"/>
  <c r="F190" i="4"/>
  <c r="P151" i="4"/>
  <c r="P147" i="4"/>
  <c r="P150" i="4"/>
  <c r="P133" i="4"/>
  <c r="P114" i="4"/>
  <c r="F166" i="4"/>
  <c r="F181" i="4"/>
  <c r="F206" i="4"/>
  <c r="F213" i="4"/>
  <c r="F130" i="4"/>
  <c r="Q122" i="4"/>
  <c r="F200" i="4"/>
  <c r="F146" i="4"/>
  <c r="F186" i="4"/>
  <c r="P142" i="4"/>
  <c r="F173" i="4"/>
  <c r="F202" i="4"/>
  <c r="F111" i="4"/>
  <c r="F150" i="4"/>
  <c r="F112" i="4"/>
  <c r="P135" i="4"/>
  <c r="P134" i="4"/>
  <c r="Q124" i="4"/>
  <c r="Q153" i="4"/>
  <c r="Q138" i="4"/>
  <c r="P105" i="4"/>
  <c r="F184" i="4"/>
  <c r="F122" i="4"/>
  <c r="Q154" i="4"/>
  <c r="F234" i="4"/>
  <c r="F233" i="4"/>
  <c r="Q110" i="4"/>
  <c r="F219" i="4"/>
  <c r="F174" i="4"/>
  <c r="F189" i="4"/>
  <c r="Q144" i="4"/>
  <c r="F243" i="4"/>
  <c r="Q149" i="4"/>
  <c r="F154" i="4"/>
  <c r="F137" i="4"/>
  <c r="F204" i="4"/>
  <c r="Q152" i="4"/>
  <c r="F144" i="4"/>
  <c r="F161" i="4"/>
  <c r="P113" i="4"/>
  <c r="Q118" i="4"/>
  <c r="F121" i="4"/>
  <c r="F231" i="4"/>
  <c r="F139" i="4"/>
  <c r="Q145" i="4"/>
  <c r="F198" i="4"/>
  <c r="P143" i="4"/>
  <c r="F230" i="4"/>
  <c r="F160" i="4"/>
  <c r="P110" i="4"/>
  <c r="F195" i="4"/>
  <c r="F237" i="4"/>
  <c r="Q140" i="4"/>
  <c r="Q134" i="4"/>
  <c r="P139" i="4"/>
  <c r="F109" i="4"/>
  <c r="F171" i="4"/>
  <c r="F163" i="4"/>
  <c r="F208" i="4"/>
  <c r="Q105" i="4"/>
  <c r="F192" i="4"/>
  <c r="P121" i="4"/>
  <c r="P144" i="4"/>
  <c r="P132" i="4"/>
  <c r="F229" i="4"/>
  <c r="F134" i="4"/>
  <c r="Q137" i="4"/>
  <c r="F244" i="4"/>
  <c r="F240" i="4"/>
  <c r="F142" i="4"/>
  <c r="Q114" i="4"/>
  <c r="F107" i="4"/>
  <c r="Q146" i="4"/>
  <c r="F125" i="4"/>
  <c r="P129" i="4"/>
  <c r="F124" i="4"/>
  <c r="F114" i="4"/>
  <c r="Q148" i="4"/>
  <c r="P145" i="4"/>
  <c r="P115" i="4"/>
  <c r="Q143" i="4"/>
  <c r="F227" i="4"/>
  <c r="P126" i="4"/>
  <c r="F211" i="4"/>
  <c r="P111" i="4"/>
  <c r="F238" i="4"/>
  <c r="F175" i="4"/>
  <c r="Q131" i="4"/>
  <c r="P125" i="4"/>
  <c r="F152" i="4"/>
  <c r="P106" i="4"/>
  <c r="F223" i="4"/>
  <c r="F126" i="4"/>
  <c r="Q111" i="4"/>
  <c r="F215" i="4"/>
  <c r="P108" i="4"/>
  <c r="Q129" i="4"/>
  <c r="F116" i="4"/>
  <c r="P130" i="4"/>
  <c r="F228" i="4"/>
  <c r="P153" i="4"/>
  <c r="F131" i="4"/>
  <c r="F162" i="4"/>
  <c r="F180" i="4"/>
  <c r="AV105" i="4"/>
  <c r="BB122" i="4" s="1"/>
  <c r="Y199" i="4" l="1"/>
  <c r="Y105" i="4"/>
  <c r="Y112" i="4"/>
  <c r="Y192" i="4"/>
  <c r="Y114" i="4"/>
  <c r="Y182" i="4"/>
  <c r="Y106" i="4"/>
  <c r="Y140" i="4"/>
  <c r="Y224" i="4"/>
  <c r="Y132" i="4"/>
  <c r="Y237" i="4"/>
  <c r="Y217" i="4"/>
  <c r="AK167" i="4"/>
  <c r="AL167" i="4" s="1"/>
  <c r="AK145" i="4"/>
  <c r="AL145" i="4" s="1"/>
  <c r="AN145" i="4" s="1"/>
  <c r="Y135" i="4"/>
  <c r="Y216" i="4"/>
  <c r="AK142" i="4"/>
  <c r="AL142" i="4" s="1"/>
  <c r="AN142" i="4" s="1"/>
  <c r="Y187" i="4"/>
  <c r="Y238" i="4"/>
  <c r="Y169" i="4"/>
  <c r="Y150" i="4"/>
  <c r="Y223" i="4"/>
  <c r="Y236" i="4"/>
  <c r="Y194" i="4"/>
  <c r="Y145" i="4"/>
  <c r="Y115" i="4"/>
  <c r="Y134" i="4"/>
  <c r="Y155" i="4"/>
  <c r="Y151" i="4"/>
  <c r="Y137" i="4"/>
  <c r="Y188" i="4"/>
  <c r="Y123" i="4"/>
  <c r="Y110" i="4"/>
  <c r="Y109" i="4"/>
  <c r="Y242" i="4"/>
  <c r="Y207" i="4"/>
  <c r="Y222" i="4"/>
  <c r="Y116" i="4"/>
  <c r="Y142" i="4"/>
  <c r="Y231" i="4"/>
  <c r="AK177" i="4"/>
  <c r="AL177" i="4" s="1"/>
  <c r="AN177" i="4" s="1"/>
  <c r="AI161" i="4"/>
  <c r="AJ161" i="4" s="1"/>
  <c r="Y117" i="4"/>
  <c r="Y159" i="4"/>
  <c r="Y163" i="4"/>
  <c r="AI184" i="4"/>
  <c r="AJ184" i="4" s="1"/>
  <c r="AM184" i="4" s="1"/>
  <c r="Y218" i="4"/>
  <c r="Y141" i="4"/>
  <c r="Y227" i="4"/>
  <c r="Y193" i="4"/>
  <c r="Y133" i="4"/>
  <c r="AK138" i="4"/>
  <c r="AL138" i="4" s="1"/>
  <c r="AN138" i="4" s="1"/>
  <c r="AI138" i="4"/>
  <c r="AJ138" i="4" s="1"/>
  <c r="AM138" i="4" s="1"/>
  <c r="AN184" i="4"/>
  <c r="Y158" i="4"/>
  <c r="Y128" i="4"/>
  <c r="Y206" i="4"/>
  <c r="Y184" i="4"/>
  <c r="Y221" i="4"/>
  <c r="Y202" i="4"/>
  <c r="Y243" i="4"/>
  <c r="Y208" i="4"/>
  <c r="Y219" i="4"/>
  <c r="Y149" i="4"/>
  <c r="Y124" i="4"/>
  <c r="Y162" i="4"/>
  <c r="Y203" i="4"/>
  <c r="Y181" i="4"/>
  <c r="AN176" i="4"/>
  <c r="AI176" i="4"/>
  <c r="AJ176" i="4" s="1"/>
  <c r="Y191" i="4"/>
  <c r="Y209" i="4"/>
  <c r="Y226" i="4"/>
  <c r="AK157" i="4"/>
  <c r="AL157" i="4" s="1"/>
  <c r="AN157" i="4" s="1"/>
  <c r="AK164" i="4"/>
  <c r="AL164" i="4" s="1"/>
  <c r="AN164" i="4" s="1"/>
  <c r="AK153" i="4"/>
  <c r="AL153" i="4" s="1"/>
  <c r="AN153" i="4" s="1"/>
  <c r="Y244" i="4"/>
  <c r="Y233" i="4"/>
  <c r="Y143" i="4"/>
  <c r="Y127" i="4"/>
  <c r="Y152" i="4"/>
  <c r="Y146" i="4"/>
  <c r="Y174" i="4"/>
  <c r="Y210" i="4"/>
  <c r="Y113" i="4"/>
  <c r="Y214" i="4"/>
  <c r="Y119" i="4"/>
  <c r="Y138" i="4"/>
  <c r="Y172" i="4"/>
  <c r="Y234" i="4"/>
  <c r="Y139" i="4"/>
  <c r="Y212" i="4"/>
  <c r="Y228" i="4"/>
  <c r="Y118" i="4"/>
  <c r="Y196" i="4"/>
  <c r="Y126" i="4"/>
  <c r="Y166" i="4"/>
  <c r="Y147" i="4"/>
  <c r="Y200" i="4"/>
  <c r="Y156" i="4"/>
  <c r="Y241" i="4"/>
  <c r="Y148" i="4"/>
  <c r="Y144" i="4"/>
  <c r="Y240" i="4"/>
  <c r="AI162" i="4"/>
  <c r="AJ162" i="4" s="1"/>
  <c r="AM162" i="4" s="1"/>
  <c r="Y225" i="4"/>
  <c r="AI166" i="4"/>
  <c r="AJ166" i="4" s="1"/>
  <c r="AM166" i="4" s="1"/>
  <c r="Y154" i="4"/>
  <c r="Y157" i="4"/>
  <c r="Y189" i="4"/>
  <c r="AM148" i="4"/>
  <c r="Y197" i="4"/>
  <c r="Y183" i="4"/>
  <c r="AI185" i="4"/>
  <c r="AJ185" i="4" s="1"/>
  <c r="AM185" i="4" s="1"/>
  <c r="Y173" i="4"/>
  <c r="Y211" i="4"/>
  <c r="AI171" i="4"/>
  <c r="AJ171" i="4" s="1"/>
  <c r="AM171" i="4" s="1"/>
  <c r="Y179" i="4"/>
  <c r="Y168" i="4"/>
  <c r="Y129" i="4"/>
  <c r="Y178" i="4"/>
  <c r="AN185" i="4"/>
  <c r="Y164" i="4"/>
  <c r="Y232" i="4"/>
  <c r="AN179" i="4"/>
  <c r="AK143" i="4"/>
  <c r="AL143" i="4" s="1"/>
  <c r="AN143" i="4" s="1"/>
  <c r="Y235" i="4"/>
  <c r="Y198" i="4"/>
  <c r="Y190" i="4"/>
  <c r="Y185" i="4"/>
  <c r="Y215" i="4"/>
  <c r="Y186" i="4"/>
  <c r="AK151" i="4"/>
  <c r="AI179" i="4"/>
  <c r="AI146" i="4"/>
  <c r="AJ146" i="4" s="1"/>
  <c r="AM146" i="4" s="1"/>
  <c r="AK146" i="4"/>
  <c r="AL146" i="4" s="1"/>
  <c r="AN146" i="4" s="1"/>
  <c r="AM160" i="4"/>
  <c r="Y176" i="4"/>
  <c r="Y201" i="4"/>
  <c r="Y175" i="4"/>
  <c r="Y121" i="4"/>
  <c r="Y239" i="4"/>
  <c r="AK183" i="4"/>
  <c r="AL183" i="4" s="1"/>
  <c r="AN183" i="4" s="1"/>
  <c r="Y167" i="4"/>
  <c r="Y153" i="4"/>
  <c r="AM183" i="4"/>
  <c r="AK147" i="4"/>
  <c r="AL147" i="4" s="1"/>
  <c r="AN147" i="4" s="1"/>
  <c r="AK160" i="4"/>
  <c r="AI175" i="4"/>
  <c r="AJ175" i="4" s="1"/>
  <c r="AM175" i="4" s="1"/>
  <c r="AI173" i="4"/>
  <c r="AJ173" i="4" s="1"/>
  <c r="AM173" i="4" s="1"/>
  <c r="AK182" i="4"/>
  <c r="AL182" i="4" s="1"/>
  <c r="AN182" i="4" s="1"/>
  <c r="AK158" i="4"/>
  <c r="AL158" i="4" s="1"/>
  <c r="AN158" i="4" s="1"/>
  <c r="AK170" i="4"/>
  <c r="AL170" i="4" s="1"/>
  <c r="AN170" i="4" s="1"/>
  <c r="AI170" i="4"/>
  <c r="AJ170" i="4" s="1"/>
  <c r="AM170" i="4" s="1"/>
  <c r="Y195" i="4"/>
  <c r="AJ139" i="4"/>
  <c r="AM139" i="4" s="1"/>
  <c r="AK139" i="4"/>
  <c r="AK159" i="4"/>
  <c r="AI159" i="4"/>
  <c r="AK155" i="4"/>
  <c r="AL155" i="4" s="1"/>
  <c r="AN155" i="4" s="1"/>
  <c r="AI155" i="4"/>
  <c r="AJ155" i="4" s="1"/>
  <c r="AM155" i="4" s="1"/>
  <c r="AK154" i="4"/>
  <c r="AL154" i="4" s="1"/>
  <c r="AN154" i="4" s="1"/>
  <c r="AK148" i="4"/>
  <c r="AI165" i="4"/>
  <c r="AK165" i="4"/>
  <c r="AL165" i="4" s="1"/>
  <c r="AN165" i="4" s="1"/>
  <c r="AI168" i="4"/>
  <c r="AK168" i="4"/>
  <c r="AK178" i="4"/>
  <c r="AL178" i="4" s="1"/>
  <c r="AN178" i="4" s="1"/>
  <c r="AI178" i="4"/>
  <c r="AI180" i="4"/>
  <c r="AK180" i="4"/>
  <c r="AL180" i="4" s="1"/>
  <c r="AN180" i="4" s="1"/>
  <c r="Y130" i="4"/>
  <c r="AI181" i="4"/>
  <c r="AJ181" i="4" s="1"/>
  <c r="AM181" i="4" s="1"/>
  <c r="AK181" i="4"/>
  <c r="AL181" i="4" s="1"/>
  <c r="AN181" i="4" s="1"/>
  <c r="AK169" i="4"/>
  <c r="AI169" i="4"/>
  <c r="AK174" i="4"/>
  <c r="AL174" i="4" s="1"/>
  <c r="AN174" i="4" s="1"/>
  <c r="AI174" i="4"/>
  <c r="AJ174" i="4" s="1"/>
  <c r="AM174" i="4" s="1"/>
  <c r="AI141" i="4"/>
  <c r="AK141" i="4"/>
  <c r="AK149" i="4"/>
  <c r="AL149" i="4" s="1"/>
  <c r="AN149" i="4" s="1"/>
  <c r="AI149" i="4"/>
  <c r="AK172" i="4"/>
  <c r="AI172" i="4"/>
  <c r="AM154" i="4"/>
  <c r="AM158" i="4"/>
  <c r="AI163" i="4"/>
  <c r="AJ163" i="4" s="1"/>
  <c r="AM163" i="4" s="1"/>
  <c r="AK163" i="4"/>
  <c r="AL163" i="4" s="1"/>
  <c r="AN163" i="4" s="1"/>
  <c r="AK140" i="4"/>
  <c r="AL140" i="4" s="1"/>
  <c r="AN140" i="4" s="1"/>
  <c r="AI140" i="4"/>
  <c r="AJ140" i="4" s="1"/>
  <c r="AM140" i="4" s="1"/>
  <c r="AI144" i="4"/>
  <c r="AK144" i="4"/>
  <c r="AL144" i="4" s="1"/>
  <c r="AN144" i="4" s="1"/>
  <c r="AK186" i="4"/>
  <c r="AL186" i="4" s="1"/>
  <c r="AN186" i="4" s="1"/>
  <c r="AI186" i="4"/>
  <c r="Y122" i="4"/>
  <c r="AK156" i="4"/>
  <c r="AL156" i="4" s="1"/>
  <c r="AN156" i="4" s="1"/>
  <c r="AI156" i="4"/>
  <c r="AJ156" i="4" s="1"/>
  <c r="AM156" i="4" s="1"/>
  <c r="AI152" i="4"/>
  <c r="AK152" i="4"/>
  <c r="AL152" i="4" s="1"/>
  <c r="AN152" i="4" s="1"/>
  <c r="AJ187" i="4"/>
  <c r="AM187" i="4" s="1"/>
  <c r="AS201" i="4"/>
  <c r="AR166" i="4"/>
  <c r="AS153" i="4"/>
  <c r="AS154" i="4"/>
  <c r="AR235" i="4"/>
  <c r="AR122" i="4"/>
  <c r="AR131" i="4"/>
  <c r="AR202" i="4"/>
  <c r="AR221" i="4"/>
  <c r="AS112" i="4"/>
  <c r="AR114" i="4"/>
  <c r="AS200" i="4"/>
  <c r="BB107" i="4"/>
  <c r="BC138" i="4"/>
  <c r="AR141" i="4"/>
  <c r="AR193" i="4"/>
  <c r="AS189" i="4"/>
  <c r="AS165" i="4"/>
  <c r="AS212" i="4"/>
  <c r="AR180" i="4"/>
  <c r="AS219" i="4"/>
  <c r="AS139" i="4"/>
  <c r="AS196" i="4"/>
  <c r="AS126" i="4"/>
  <c r="AS202" i="4"/>
  <c r="AR212" i="4"/>
  <c r="BB128" i="4"/>
  <c r="BC120" i="4"/>
  <c r="AR207" i="4"/>
  <c r="AS194" i="4"/>
  <c r="AS141" i="4"/>
  <c r="AR108" i="4"/>
  <c r="AS130" i="4"/>
  <c r="AR130" i="4"/>
  <c r="AS137" i="4"/>
  <c r="AS231" i="4"/>
  <c r="AR214" i="4"/>
  <c r="AS242" i="4"/>
  <c r="AR241" i="4"/>
  <c r="BB153" i="4"/>
  <c r="BB115" i="4"/>
  <c r="AS208" i="4"/>
  <c r="AS123" i="4"/>
  <c r="AR198" i="4"/>
  <c r="AS178" i="4"/>
  <c r="AR244" i="4"/>
  <c r="AS207" i="4"/>
  <c r="AS115" i="4"/>
  <c r="AR184" i="4"/>
  <c r="AR118" i="4"/>
  <c r="AR174" i="4"/>
  <c r="AR239" i="4"/>
  <c r="AR200" i="4"/>
  <c r="BC142" i="4"/>
  <c r="BB126" i="4"/>
  <c r="AS188" i="4"/>
  <c r="AS117" i="4"/>
  <c r="AR151" i="4"/>
  <c r="AS220" i="4"/>
  <c r="AR217" i="4"/>
  <c r="AR165" i="4"/>
  <c r="AS120" i="4"/>
  <c r="AR178" i="4"/>
  <c r="AR137" i="4"/>
  <c r="AR111" i="4"/>
  <c r="AS234" i="4"/>
  <c r="AR233" i="4"/>
  <c r="AR224" i="4"/>
  <c r="AR107" i="4"/>
  <c r="AR227" i="4"/>
  <c r="BB142" i="4"/>
  <c r="BC116" i="4"/>
  <c r="BB105" i="4"/>
  <c r="AR136" i="4"/>
  <c r="AR189" i="4"/>
  <c r="AR149" i="4"/>
  <c r="AS108" i="4"/>
  <c r="AR188" i="4"/>
  <c r="AR196" i="4"/>
  <c r="AT196" i="4" s="1"/>
  <c r="AS176" i="4"/>
  <c r="AS223" i="4"/>
  <c r="AR167" i="4"/>
  <c r="AS191" i="4"/>
  <c r="AR144" i="4"/>
  <c r="AR173" i="4"/>
  <c r="AS237" i="4"/>
  <c r="AS161" i="4"/>
  <c r="AS114" i="4"/>
  <c r="AR154" i="4"/>
  <c r="AS168" i="4"/>
  <c r="AS185" i="4"/>
  <c r="AS182" i="4"/>
  <c r="AR168" i="4"/>
  <c r="AR112" i="4"/>
  <c r="AT112" i="4" s="1"/>
  <c r="BC140" i="4"/>
  <c r="BC135" i="4"/>
  <c r="BC115" i="4"/>
  <c r="BB152" i="4"/>
  <c r="BB119" i="4"/>
  <c r="BB137" i="4"/>
  <c r="BC137" i="4"/>
  <c r="BB140" i="4"/>
  <c r="BC111" i="4"/>
  <c r="BC152" i="4"/>
  <c r="BB106" i="4"/>
  <c r="AR105" i="4"/>
  <c r="AS236" i="4"/>
  <c r="AR156" i="4"/>
  <c r="AS197" i="4"/>
  <c r="AS195" i="4"/>
  <c r="AR129" i="4"/>
  <c r="AR211" i="4"/>
  <c r="AS218" i="4"/>
  <c r="AR181" i="4"/>
  <c r="AR231" i="4"/>
  <c r="AR106" i="4"/>
  <c r="AS198" i="4"/>
  <c r="AS164" i="4"/>
  <c r="AR203" i="4"/>
  <c r="AR225" i="4"/>
  <c r="AS174" i="4"/>
  <c r="AS205" i="4"/>
  <c r="AR124" i="4"/>
  <c r="AR170" i="4"/>
  <c r="AS232" i="4"/>
  <c r="AR175" i="4"/>
  <c r="AS159" i="4"/>
  <c r="AR176" i="4"/>
  <c r="AT176" i="4" s="1"/>
  <c r="AR125" i="4"/>
  <c r="AS145" i="4"/>
  <c r="AS228" i="4"/>
  <c r="AS122" i="4"/>
  <c r="AR138" i="4"/>
  <c r="AS144" i="4"/>
  <c r="AS216" i="4"/>
  <c r="AS158" i="4"/>
  <c r="AR216" i="4"/>
  <c r="AS173" i="4"/>
  <c r="AS215" i="4"/>
  <c r="AR150" i="4"/>
  <c r="AS244" i="4"/>
  <c r="AR132" i="4"/>
  <c r="AR209" i="4"/>
  <c r="AS131" i="4"/>
  <c r="AR190" i="4"/>
  <c r="AS150" i="4"/>
  <c r="AR160" i="4"/>
  <c r="BB135" i="4"/>
  <c r="BC108" i="4"/>
  <c r="BC105" i="4"/>
  <c r="BC129" i="4"/>
  <c r="BB136" i="4"/>
  <c r="BC125" i="4"/>
  <c r="BB131" i="4"/>
  <c r="BC154" i="4"/>
  <c r="BB132" i="4"/>
  <c r="BB133" i="4"/>
  <c r="BC128" i="4"/>
  <c r="AR146" i="4"/>
  <c r="AR162" i="4"/>
  <c r="AS113" i="4"/>
  <c r="AR139" i="4"/>
  <c r="AT139" i="4" s="1"/>
  <c r="AR186" i="4"/>
  <c r="AR234" i="4"/>
  <c r="AS110" i="4"/>
  <c r="AS180" i="4"/>
  <c r="AR195" i="4"/>
  <c r="AS107" i="4"/>
  <c r="AS128" i="4"/>
  <c r="AS217" i="4"/>
  <c r="AS116" i="4"/>
  <c r="AS143" i="4"/>
  <c r="AR140" i="4"/>
  <c r="AR240" i="4"/>
  <c r="AR182" i="4"/>
  <c r="AS106" i="4"/>
  <c r="AS160" i="4"/>
  <c r="AS127" i="4"/>
  <c r="AS134" i="4"/>
  <c r="AR228" i="4"/>
  <c r="AS226" i="4"/>
  <c r="AR237" i="4"/>
  <c r="AT237" i="4" s="1"/>
  <c r="AR163" i="4"/>
  <c r="AS146" i="4"/>
  <c r="AS175" i="4"/>
  <c r="AR185" i="4"/>
  <c r="AS119" i="4"/>
  <c r="AR199" i="4"/>
  <c r="AS171" i="4"/>
  <c r="AR236" i="4"/>
  <c r="AR213" i="4"/>
  <c r="AR133" i="4"/>
  <c r="AS179" i="4"/>
  <c r="AS124" i="4"/>
  <c r="AS149" i="4"/>
  <c r="AR113" i="4"/>
  <c r="AS121" i="4"/>
  <c r="AR191" i="4"/>
  <c r="AR238" i="4"/>
  <c r="AR220" i="4"/>
  <c r="BC141" i="4"/>
  <c r="BB121" i="4"/>
  <c r="BB125" i="4"/>
  <c r="BC134" i="4"/>
  <c r="BB151" i="4"/>
  <c r="BB134" i="4"/>
  <c r="BB145" i="4"/>
  <c r="BC114" i="4"/>
  <c r="BB129" i="4"/>
  <c r="BC133" i="4"/>
  <c r="BN149" i="4"/>
  <c r="BB138" i="4"/>
  <c r="BC136" i="4"/>
  <c r="BC123" i="4"/>
  <c r="BB143" i="4"/>
  <c r="BB108" i="4"/>
  <c r="BC106" i="4"/>
  <c r="BC146" i="4"/>
  <c r="BC131" i="4"/>
  <c r="BC119" i="4"/>
  <c r="BB150" i="4"/>
  <c r="BC107" i="4"/>
  <c r="BB120" i="4"/>
  <c r="BC110" i="4"/>
  <c r="BC150" i="4"/>
  <c r="BC147" i="4"/>
  <c r="BB139" i="4"/>
  <c r="BB149" i="4"/>
  <c r="BC124" i="4"/>
  <c r="BC139" i="4"/>
  <c r="BB141" i="4"/>
  <c r="AS239" i="4"/>
  <c r="AS211" i="4"/>
  <c r="AS118" i="4"/>
  <c r="AR159" i="4"/>
  <c r="AR126" i="4"/>
  <c r="AS151" i="4"/>
  <c r="AS136" i="4"/>
  <c r="AR177" i="4"/>
  <c r="AS238" i="4"/>
  <c r="AR230" i="4"/>
  <c r="AS135" i="4"/>
  <c r="AR215" i="4"/>
  <c r="AS170" i="4"/>
  <c r="AR204" i="4"/>
  <c r="AR197" i="4"/>
  <c r="AR109" i="4"/>
  <c r="AS157" i="4"/>
  <c r="AR232" i="4"/>
  <c r="AT232" i="4" s="1"/>
  <c r="AR192" i="4"/>
  <c r="AR116" i="4"/>
  <c r="AS190" i="4"/>
  <c r="AR219" i="4"/>
  <c r="AT219" i="4" s="1"/>
  <c r="AS169" i="4"/>
  <c r="AS213" i="4"/>
  <c r="AR121" i="4"/>
  <c r="AS199" i="4"/>
  <c r="AS133" i="4"/>
  <c r="AS155" i="4"/>
  <c r="AR123" i="4"/>
  <c r="AS129" i="4"/>
  <c r="AR223" i="4"/>
  <c r="AS172" i="4"/>
  <c r="AR242" i="4"/>
  <c r="AR194" i="4"/>
  <c r="AS109" i="4"/>
  <c r="AS235" i="4"/>
  <c r="AR206" i="4"/>
  <c r="AS166" i="4"/>
  <c r="AS203" i="4"/>
  <c r="AR183" i="4"/>
  <c r="AR218" i="4"/>
  <c r="AR201" i="4"/>
  <c r="AR164" i="4"/>
  <c r="AR134" i="4"/>
  <c r="AS167" i="4"/>
  <c r="AR157" i="4"/>
  <c r="AS243" i="4"/>
  <c r="AR158" i="4"/>
  <c r="AS184" i="4"/>
  <c r="AS181" i="4"/>
  <c r="AS162" i="4"/>
  <c r="AR179" i="4"/>
  <c r="AS210" i="4"/>
  <c r="AR119" i="4"/>
  <c r="AS183" i="4"/>
  <c r="AR169" i="4"/>
  <c r="AS111" i="4"/>
  <c r="AS105" i="4"/>
  <c r="AR205" i="4"/>
  <c r="AT205" i="4" s="1"/>
  <c r="AR226" i="4"/>
  <c r="AS204" i="4"/>
  <c r="AR115" i="4"/>
  <c r="AS221" i="4"/>
  <c r="AS222" i="4"/>
  <c r="AS152" i="4"/>
  <c r="AS240" i="4"/>
  <c r="AS227" i="4"/>
  <c r="AR229" i="4"/>
  <c r="AS140" i="4"/>
  <c r="AS193" i="4"/>
  <c r="AS209" i="4"/>
  <c r="AS192" i="4"/>
  <c r="AR142" i="4"/>
  <c r="AR128" i="4"/>
  <c r="AT128" i="4" s="1"/>
  <c r="AS138" i="4"/>
  <c r="AS225" i="4"/>
  <c r="AR161" i="4"/>
  <c r="AR243" i="4"/>
  <c r="AS177" i="4"/>
  <c r="AR117" i="4"/>
  <c r="AR155" i="4"/>
  <c r="AS214" i="4"/>
  <c r="AT214" i="4" s="1"/>
  <c r="AS163" i="4"/>
  <c r="AS142" i="4"/>
  <c r="AR143" i="4"/>
  <c r="AS233" i="4"/>
  <c r="AR152" i="4"/>
  <c r="AS125" i="4"/>
  <c r="AS148" i="4"/>
  <c r="AS147" i="4"/>
  <c r="AS186" i="4"/>
  <c r="AR187" i="4"/>
  <c r="AS241" i="4"/>
  <c r="AS230" i="4"/>
  <c r="AR153" i="4"/>
  <c r="AR172" i="4"/>
  <c r="AT172" i="4" s="1"/>
  <c r="AR110" i="4"/>
  <c r="AR135" i="4"/>
  <c r="AR222" i="4"/>
  <c r="AR120" i="4"/>
  <c r="AR210" i="4"/>
  <c r="AT210" i="4" s="1"/>
  <c r="AS132" i="4"/>
  <c r="AS156" i="4"/>
  <c r="AR147" i="4"/>
  <c r="AR171" i="4"/>
  <c r="AS187" i="4"/>
  <c r="AS206" i="4"/>
  <c r="AR145" i="4"/>
  <c r="AS229" i="4"/>
  <c r="AS224" i="4"/>
  <c r="AR127" i="4"/>
  <c r="AR148" i="4"/>
  <c r="AR208" i="4"/>
  <c r="BC127" i="4"/>
  <c r="BC109" i="4"/>
  <c r="BB110" i="4"/>
  <c r="BB123" i="4"/>
  <c r="BC145" i="4"/>
  <c r="BC118" i="4"/>
  <c r="BB113" i="4"/>
  <c r="BC148" i="4"/>
  <c r="BC151" i="4"/>
  <c r="BC153" i="4"/>
  <c r="BC122" i="4"/>
  <c r="BB124" i="4"/>
  <c r="BB127" i="4"/>
  <c r="BC117" i="4"/>
  <c r="BB146" i="4"/>
  <c r="BC113" i="4"/>
  <c r="BC126" i="4"/>
  <c r="BB144" i="4"/>
  <c r="BB112" i="4"/>
  <c r="BB117" i="4"/>
  <c r="BC132" i="4"/>
  <c r="BB118" i="4"/>
  <c r="BB147" i="4"/>
  <c r="BB109" i="4"/>
  <c r="BC121" i="4"/>
  <c r="BC130" i="4"/>
  <c r="BB148" i="4"/>
  <c r="BB116" i="4"/>
  <c r="BC143" i="4"/>
  <c r="BB111" i="4"/>
  <c r="BC149" i="4"/>
  <c r="BC144" i="4"/>
  <c r="BB154" i="4"/>
  <c r="BB114" i="4"/>
  <c r="BO154" i="4"/>
  <c r="BC112" i="4"/>
  <c r="BB130" i="4"/>
  <c r="AT231" i="4" l="1"/>
  <c r="AN167" i="4"/>
  <c r="AM161" i="4"/>
  <c r="AM176" i="4"/>
  <c r="AT201" i="4"/>
  <c r="AL151" i="4"/>
  <c r="AN151" i="4" s="1"/>
  <c r="AJ179" i="4"/>
  <c r="AM179" i="4" s="1"/>
  <c r="AL160" i="4"/>
  <c r="AN160" i="4" s="1"/>
  <c r="AJ178" i="4"/>
  <c r="AM178" i="4" s="1"/>
  <c r="AL159" i="4"/>
  <c r="AN159" i="4" s="1"/>
  <c r="AJ144" i="4"/>
  <c r="AM144" i="4" s="1"/>
  <c r="AJ172" i="4"/>
  <c r="AM172" i="4" s="1"/>
  <c r="AJ165" i="4"/>
  <c r="AM165" i="4" s="1"/>
  <c r="AJ152" i="4"/>
  <c r="AM152" i="4" s="1"/>
  <c r="AJ186" i="4"/>
  <c r="AM186" i="4" s="1"/>
  <c r="AL172" i="4"/>
  <c r="AN172" i="4" s="1"/>
  <c r="AJ141" i="4"/>
  <c r="AM141" i="4" s="1"/>
  <c r="AL169" i="4"/>
  <c r="AN169" i="4" s="1"/>
  <c r="AL168" i="4"/>
  <c r="AN168" i="4" s="1"/>
  <c r="AL148" i="4"/>
  <c r="AN148" i="4" s="1"/>
  <c r="AL141" i="4"/>
  <c r="AN141" i="4" s="1"/>
  <c r="AJ169" i="4"/>
  <c r="AM169" i="4" s="1"/>
  <c r="AL139" i="4"/>
  <c r="AN139" i="4" s="1"/>
  <c r="AJ149" i="4"/>
  <c r="AM149" i="4" s="1"/>
  <c r="AJ180" i="4"/>
  <c r="AM180" i="4" s="1"/>
  <c r="AJ168" i="4"/>
  <c r="AM168" i="4" s="1"/>
  <c r="AJ159" i="4"/>
  <c r="AM159" i="4" s="1"/>
  <c r="AT138" i="4"/>
  <c r="AT221" i="4"/>
  <c r="AT223" i="4"/>
  <c r="AT197" i="4"/>
  <c r="AT171" i="4"/>
  <c r="AT110" i="4"/>
  <c r="AT140" i="4"/>
  <c r="AT111" i="4"/>
  <c r="AT184" i="4"/>
  <c r="AT218" i="4"/>
  <c r="AT121" i="4"/>
  <c r="AT190" i="4"/>
  <c r="AT113" i="4"/>
  <c r="AT107" i="4"/>
  <c r="AT125" i="4"/>
  <c r="AT117" i="4"/>
  <c r="AT226" i="4"/>
  <c r="AT179" i="4"/>
  <c r="AT235" i="4"/>
  <c r="AT189" i="4"/>
  <c r="AT216" i="4"/>
  <c r="AT178" i="4"/>
  <c r="AT165" i="4"/>
  <c r="AT145" i="4"/>
  <c r="AT191" i="4"/>
  <c r="BH218" i="4"/>
  <c r="AT208" i="4"/>
  <c r="AT242" i="4"/>
  <c r="AT122" i="4"/>
  <c r="BH112" i="4"/>
  <c r="BG190" i="4"/>
  <c r="BH196" i="4"/>
  <c r="BH125" i="4"/>
  <c r="BG187" i="4"/>
  <c r="AT168" i="4"/>
  <c r="AT130" i="4"/>
  <c r="BH242" i="4"/>
  <c r="BG241" i="4"/>
  <c r="AT222" i="4"/>
  <c r="AT136" i="4"/>
  <c r="AT244" i="4"/>
  <c r="BG177" i="4"/>
  <c r="BO108" i="4"/>
  <c r="BH188" i="4"/>
  <c r="BH231" i="4"/>
  <c r="BH194" i="4"/>
  <c r="AT174" i="4"/>
  <c r="AT123" i="4"/>
  <c r="BH110" i="4"/>
  <c r="BG199" i="4"/>
  <c r="BH230" i="4"/>
  <c r="BH206" i="4"/>
  <c r="BH182" i="4"/>
  <c r="BH233" i="4"/>
  <c r="BH192" i="4"/>
  <c r="BH116" i="4"/>
  <c r="BG243" i="4"/>
  <c r="BH199" i="4"/>
  <c r="BG107" i="4"/>
  <c r="BH141" i="4"/>
  <c r="BN117" i="4"/>
  <c r="BO110" i="4"/>
  <c r="AT131" i="4"/>
  <c r="AT114" i="4"/>
  <c r="AT137" i="4"/>
  <c r="AT188" i="4"/>
  <c r="AT198" i="4"/>
  <c r="AT108" i="4"/>
  <c r="AT200" i="4"/>
  <c r="AT202" i="4"/>
  <c r="AT154" i="4"/>
  <c r="BH138" i="4"/>
  <c r="BG232" i="4"/>
  <c r="BH244" i="4"/>
  <c r="BG218" i="4"/>
  <c r="BG125" i="4"/>
  <c r="BH215" i="4"/>
  <c r="BH160" i="4"/>
  <c r="BH179" i="4"/>
  <c r="BG221" i="4"/>
  <c r="BI221" i="4" s="1"/>
  <c r="BH170" i="4"/>
  <c r="BG142" i="4"/>
  <c r="BN110" i="4"/>
  <c r="AT153" i="4"/>
  <c r="AT175" i="4"/>
  <c r="AT118" i="4"/>
  <c r="BG244" i="4"/>
  <c r="BH122" i="4"/>
  <c r="BG224" i="4"/>
  <c r="BH240" i="4"/>
  <c r="BG214" i="4"/>
  <c r="BG117" i="4"/>
  <c r="BH213" i="4"/>
  <c r="BH156" i="4"/>
  <c r="BG169" i="4"/>
  <c r="BG219" i="4"/>
  <c r="BG167" i="4"/>
  <c r="BG126" i="4"/>
  <c r="AT180" i="4"/>
  <c r="AT183" i="4"/>
  <c r="AT109" i="4"/>
  <c r="AT177" i="4"/>
  <c r="AT238" i="4"/>
  <c r="AT195" i="4"/>
  <c r="AT124" i="4"/>
  <c r="AT236" i="4"/>
  <c r="AT161" i="4"/>
  <c r="AT233" i="4"/>
  <c r="AT207" i="4"/>
  <c r="AT212" i="4"/>
  <c r="AT132" i="4"/>
  <c r="AT240" i="4"/>
  <c r="AT181" i="4"/>
  <c r="AT166" i="4"/>
  <c r="AT194" i="4"/>
  <c r="AT151" i="4"/>
  <c r="BN142" i="4"/>
  <c r="BO139" i="4"/>
  <c r="BO138" i="4"/>
  <c r="BN141" i="4"/>
  <c r="BN115" i="4"/>
  <c r="BO123" i="4"/>
  <c r="BO119" i="4"/>
  <c r="BN116" i="4"/>
  <c r="BN111" i="4"/>
  <c r="BN125" i="4"/>
  <c r="BO147" i="4"/>
  <c r="BO106" i="4"/>
  <c r="BN118" i="4"/>
  <c r="BO124" i="4"/>
  <c r="BO142" i="4"/>
  <c r="BN105" i="4"/>
  <c r="BN130" i="4"/>
  <c r="BN136" i="4"/>
  <c r="BH111" i="4"/>
  <c r="BH119" i="4"/>
  <c r="BH127" i="4"/>
  <c r="BH135" i="4"/>
  <c r="BH143" i="4"/>
  <c r="BH151" i="4"/>
  <c r="BH159" i="4"/>
  <c r="BH167" i="4"/>
  <c r="BG112" i="4"/>
  <c r="BG120" i="4"/>
  <c r="BG128" i="4"/>
  <c r="BG136" i="4"/>
  <c r="BG144" i="4"/>
  <c r="BG152" i="4"/>
  <c r="BG160" i="4"/>
  <c r="BG168" i="4"/>
  <c r="BG176" i="4"/>
  <c r="BG184" i="4"/>
  <c r="BG192" i="4"/>
  <c r="BG200" i="4"/>
  <c r="BG111" i="4"/>
  <c r="BI111" i="4" s="1"/>
  <c r="BG127" i="4"/>
  <c r="BG143" i="4"/>
  <c r="BG159" i="4"/>
  <c r="BO151" i="4"/>
  <c r="BO135" i="4"/>
  <c r="BO141" i="4"/>
  <c r="BO122" i="4"/>
  <c r="BN108" i="4"/>
  <c r="BO146" i="4"/>
  <c r="BG105" i="4"/>
  <c r="BN152" i="4"/>
  <c r="BN147" i="4"/>
  <c r="BO125" i="4"/>
  <c r="BO116" i="4"/>
  <c r="BN122" i="4"/>
  <c r="BN137" i="4"/>
  <c r="BO148" i="4"/>
  <c r="BN129" i="4"/>
  <c r="BO150" i="4"/>
  <c r="BO140" i="4"/>
  <c r="BN127" i="4"/>
  <c r="BH113" i="4"/>
  <c r="BH121" i="4"/>
  <c r="BH129" i="4"/>
  <c r="BH137" i="4"/>
  <c r="BH145" i="4"/>
  <c r="BH153" i="4"/>
  <c r="BH161" i="4"/>
  <c r="BG106" i="4"/>
  <c r="BG114" i="4"/>
  <c r="BG122" i="4"/>
  <c r="BG130" i="4"/>
  <c r="BG138" i="4"/>
  <c r="BI138" i="4" s="1"/>
  <c r="BG146" i="4"/>
  <c r="BG154" i="4"/>
  <c r="BG162" i="4"/>
  <c r="BG170" i="4"/>
  <c r="BG178" i="4"/>
  <c r="BG186" i="4"/>
  <c r="BG194" i="4"/>
  <c r="BG202" i="4"/>
  <c r="BG115" i="4"/>
  <c r="BG131" i="4"/>
  <c r="BG147" i="4"/>
  <c r="BG163" i="4"/>
  <c r="BH175" i="4"/>
  <c r="BH186" i="4"/>
  <c r="BG197" i="4"/>
  <c r="BG207" i="4"/>
  <c r="BG215" i="4"/>
  <c r="BI215" i="4" s="1"/>
  <c r="BG223" i="4"/>
  <c r="BI223" i="4" s="1"/>
  <c r="BG231" i="4"/>
  <c r="BG239" i="4"/>
  <c r="BG113" i="4"/>
  <c r="BI113" i="4" s="1"/>
  <c r="BG145" i="4"/>
  <c r="BH174" i="4"/>
  <c r="BH198" i="4"/>
  <c r="BG216" i="4"/>
  <c r="BH120" i="4"/>
  <c r="BH136" i="4"/>
  <c r="BH152" i="4"/>
  <c r="BH168" i="4"/>
  <c r="BG179" i="4"/>
  <c r="BH189" i="4"/>
  <c r="BH200" i="4"/>
  <c r="BH209" i="4"/>
  <c r="BH217" i="4"/>
  <c r="BN148" i="4"/>
  <c r="BO134" i="4"/>
  <c r="BN109" i="4"/>
  <c r="BO145" i="4"/>
  <c r="BO137" i="4"/>
  <c r="BN154" i="4"/>
  <c r="BN135" i="4"/>
  <c r="BN128" i="4"/>
  <c r="BH115" i="4"/>
  <c r="BH131" i="4"/>
  <c r="BH147" i="4"/>
  <c r="BH163" i="4"/>
  <c r="BG116" i="4"/>
  <c r="BG132" i="4"/>
  <c r="BG148" i="4"/>
  <c r="BG164" i="4"/>
  <c r="BG180" i="4"/>
  <c r="BG196" i="4"/>
  <c r="BI196" i="4" s="1"/>
  <c r="BG119" i="4"/>
  <c r="BG151" i="4"/>
  <c r="BG173" i="4"/>
  <c r="BI173" i="4" s="1"/>
  <c r="BG189" i="4"/>
  <c r="BH202" i="4"/>
  <c r="BG213" i="4"/>
  <c r="BG225" i="4"/>
  <c r="BG235" i="4"/>
  <c r="BI235" i="4" s="1"/>
  <c r="BH105" i="4"/>
  <c r="BG153" i="4"/>
  <c r="BI153" i="4" s="1"/>
  <c r="BG185" i="4"/>
  <c r="BG212" i="4"/>
  <c r="BH124" i="4"/>
  <c r="BH144" i="4"/>
  <c r="BH164" i="4"/>
  <c r="BH181" i="4"/>
  <c r="BG195" i="4"/>
  <c r="BH207" i="4"/>
  <c r="BH219" i="4"/>
  <c r="BH227" i="4"/>
  <c r="BH235" i="4"/>
  <c r="BH243" i="4"/>
  <c r="BG133" i="4"/>
  <c r="BG165" i="4"/>
  <c r="BH187" i="4"/>
  <c r="BG206" i="4"/>
  <c r="BH114" i="4"/>
  <c r="BG175" i="4"/>
  <c r="BH214" i="4"/>
  <c r="BH232" i="4"/>
  <c r="BG230" i="4"/>
  <c r="BI230" i="4" s="1"/>
  <c r="BH180" i="4"/>
  <c r="BH238" i="4"/>
  <c r="BH193" i="4"/>
  <c r="BG240" i="4"/>
  <c r="BH166" i="4"/>
  <c r="BH208" i="4"/>
  <c r="BG234" i="4"/>
  <c r="BH169" i="4"/>
  <c r="BI169" i="4" s="1"/>
  <c r="BH226" i="4"/>
  <c r="BH158" i="4"/>
  <c r="BG228" i="4"/>
  <c r="BN139" i="4"/>
  <c r="BO153" i="4"/>
  <c r="BN106" i="4"/>
  <c r="BO118" i="4"/>
  <c r="BH123" i="4"/>
  <c r="BH155" i="4"/>
  <c r="BG124" i="4"/>
  <c r="BI124" i="4" s="1"/>
  <c r="BG156" i="4"/>
  <c r="BI156" i="4" s="1"/>
  <c r="BG188" i="4"/>
  <c r="BO117" i="4"/>
  <c r="BO115" i="4"/>
  <c r="BN140" i="4"/>
  <c r="BO128" i="4"/>
  <c r="BN123" i="4"/>
  <c r="BN107" i="4"/>
  <c r="BO109" i="4"/>
  <c r="BN119" i="4"/>
  <c r="BH117" i="4"/>
  <c r="BI117" i="4" s="1"/>
  <c r="BH133" i="4"/>
  <c r="BH149" i="4"/>
  <c r="BH165" i="4"/>
  <c r="BG118" i="4"/>
  <c r="BG134" i="4"/>
  <c r="BG150" i="4"/>
  <c r="BG166" i="4"/>
  <c r="BG182" i="4"/>
  <c r="BG198" i="4"/>
  <c r="BG123" i="4"/>
  <c r="BG155" i="4"/>
  <c r="BH178" i="4"/>
  <c r="BH191" i="4"/>
  <c r="BG205" i="4"/>
  <c r="BG217" i="4"/>
  <c r="BG227" i="4"/>
  <c r="BI227" i="4" s="1"/>
  <c r="BG237" i="4"/>
  <c r="BG121" i="4"/>
  <c r="BI121" i="4" s="1"/>
  <c r="BG161" i="4"/>
  <c r="BI161" i="4" s="1"/>
  <c r="BG193" i="4"/>
  <c r="BH108" i="4"/>
  <c r="BH128" i="4"/>
  <c r="BH148" i="4"/>
  <c r="BG171" i="4"/>
  <c r="BH184" i="4"/>
  <c r="BH197" i="4"/>
  <c r="BH211" i="4"/>
  <c r="BH221" i="4"/>
  <c r="BH229" i="4"/>
  <c r="BH237" i="4"/>
  <c r="BG109" i="4"/>
  <c r="BG141" i="4"/>
  <c r="BI141" i="4" s="1"/>
  <c r="BH171" i="4"/>
  <c r="BH190" i="4"/>
  <c r="BG210" i="4"/>
  <c r="BH130" i="4"/>
  <c r="BH185" i="4"/>
  <c r="BH220" i="4"/>
  <c r="BH236" i="4"/>
  <c r="BG238" i="4"/>
  <c r="BH201" i="4"/>
  <c r="BH126" i="4"/>
  <c r="BI126" i="4" s="1"/>
  <c r="BH212" i="4"/>
  <c r="BH118" i="4"/>
  <c r="BH177" i="4"/>
  <c r="BH216" i="4"/>
  <c r="BH106" i="4"/>
  <c r="BG191" i="4"/>
  <c r="BI191" i="4" s="1"/>
  <c r="BH234" i="4"/>
  <c r="BG183" i="4"/>
  <c r="BG236" i="4"/>
  <c r="BI236" i="4" s="1"/>
  <c r="BN150" i="4"/>
  <c r="BO120" i="4"/>
  <c r="BO113" i="4"/>
  <c r="BN133" i="4"/>
  <c r="BH107" i="4"/>
  <c r="BH139" i="4"/>
  <c r="BG140" i="4"/>
  <c r="BG172" i="4"/>
  <c r="BG204" i="4"/>
  <c r="BG220" i="4"/>
  <c r="BI220" i="4" s="1"/>
  <c r="BH222" i="4"/>
  <c r="BG226" i="4"/>
  <c r="BH150" i="4"/>
  <c r="BH172" i="4"/>
  <c r="BH154" i="4"/>
  <c r="BH228" i="4"/>
  <c r="BH162" i="4"/>
  <c r="BG201" i="4"/>
  <c r="BG157" i="4"/>
  <c r="BH241" i="4"/>
  <c r="BH225" i="4"/>
  <c r="BH205" i="4"/>
  <c r="BH176" i="4"/>
  <c r="BH140" i="4"/>
  <c r="BG208" i="4"/>
  <c r="BG137" i="4"/>
  <c r="BG233" i="4"/>
  <c r="BG211" i="4"/>
  <c r="BH183" i="4"/>
  <c r="BG139" i="4"/>
  <c r="BG174" i="4"/>
  <c r="BI174" i="4" s="1"/>
  <c r="BG110" i="4"/>
  <c r="BH109" i="4"/>
  <c r="BN145" i="4"/>
  <c r="AT192" i="4"/>
  <c r="AT106" i="4"/>
  <c r="BH204" i="4"/>
  <c r="BH210" i="4"/>
  <c r="BG222" i="4"/>
  <c r="BI222" i="4" s="1"/>
  <c r="BH134" i="4"/>
  <c r="BH142" i="4"/>
  <c r="BG242" i="4"/>
  <c r="BH224" i="4"/>
  <c r="BH146" i="4"/>
  <c r="BH195" i="4"/>
  <c r="BG149" i="4"/>
  <c r="BI149" i="4" s="1"/>
  <c r="BH239" i="4"/>
  <c r="BH223" i="4"/>
  <c r="BG203" i="4"/>
  <c r="BH173" i="4"/>
  <c r="BH132" i="4"/>
  <c r="BH203" i="4"/>
  <c r="BG129" i="4"/>
  <c r="BG229" i="4"/>
  <c r="BG209" i="4"/>
  <c r="BG181" i="4"/>
  <c r="BI181" i="4" s="1"/>
  <c r="BG135" i="4"/>
  <c r="BG158" i="4"/>
  <c r="BH157" i="4"/>
  <c r="BN126" i="4"/>
  <c r="BO121" i="4"/>
  <c r="AT156" i="4"/>
  <c r="AT149" i="4"/>
  <c r="AT163" i="4"/>
  <c r="AT134" i="4"/>
  <c r="AT116" i="4"/>
  <c r="AT186" i="4"/>
  <c r="AT209" i="4"/>
  <c r="AT141" i="4"/>
  <c r="AT213" i="4"/>
  <c r="AT182" i="4"/>
  <c r="AT215" i="4"/>
  <c r="AT159" i="4"/>
  <c r="AT203" i="4"/>
  <c r="AT220" i="4"/>
  <c r="AT224" i="4"/>
  <c r="AT187" i="4"/>
  <c r="AT135" i="4"/>
  <c r="AT147" i="4"/>
  <c r="AT243" i="4"/>
  <c r="AT193" i="4"/>
  <c r="AT115" i="4"/>
  <c r="AT119" i="4"/>
  <c r="AT157" i="4"/>
  <c r="AT129" i="4"/>
  <c r="AT199" i="4"/>
  <c r="AT204" i="4"/>
  <c r="AT211" i="4"/>
  <c r="AT127" i="4"/>
  <c r="AT217" i="4"/>
  <c r="AT173" i="4"/>
  <c r="AT164" i="4"/>
  <c r="AT105" i="4"/>
  <c r="AT167" i="4"/>
  <c r="AT227" i="4"/>
  <c r="AT120" i="4"/>
  <c r="AT229" i="4"/>
  <c r="AT241" i="4"/>
  <c r="AT148" i="4"/>
  <c r="AT143" i="4"/>
  <c r="AT155" i="4"/>
  <c r="AT142" i="4"/>
  <c r="AT152" i="4"/>
  <c r="AT206" i="4"/>
  <c r="AT126" i="4"/>
  <c r="AT239" i="4"/>
  <c r="AT169" i="4"/>
  <c r="AT133" i="4"/>
  <c r="AT146" i="4"/>
  <c r="AT228" i="4"/>
  <c r="AT234" i="4"/>
  <c r="AT150" i="4"/>
  <c r="AT158" i="4"/>
  <c r="AT170" i="4"/>
  <c r="AT225" i="4"/>
  <c r="AT144" i="4"/>
  <c r="AT185" i="4"/>
  <c r="AT230" i="4"/>
  <c r="AT162" i="4"/>
  <c r="AT160" i="4"/>
  <c r="BO152" i="4"/>
  <c r="BN151" i="4"/>
  <c r="BO144" i="4"/>
  <c r="BN112" i="4"/>
  <c r="BN124" i="4"/>
  <c r="BO126" i="4"/>
  <c r="BN113" i="4"/>
  <c r="BO131" i="4"/>
  <c r="BO136" i="4"/>
  <c r="BO105" i="4"/>
  <c r="BO149" i="4"/>
  <c r="BO133" i="4"/>
  <c r="BO129" i="4"/>
  <c r="BN132" i="4"/>
  <c r="BN134" i="4"/>
  <c r="BO107" i="4"/>
  <c r="BN138" i="4"/>
  <c r="BO112" i="4"/>
  <c r="BO130" i="4"/>
  <c r="BN143" i="4"/>
  <c r="BO114" i="4"/>
  <c r="BO127" i="4"/>
  <c r="BO132" i="4"/>
  <c r="BN120" i="4"/>
  <c r="BO143" i="4"/>
  <c r="BN146" i="4"/>
  <c r="BN131" i="4"/>
  <c r="BO111" i="4"/>
  <c r="BN144" i="4"/>
  <c r="BN153" i="4"/>
  <c r="BN114" i="4"/>
  <c r="BN121" i="4"/>
  <c r="BI226" i="4" l="1"/>
  <c r="BI208" i="4"/>
  <c r="BI159" i="4"/>
  <c r="BI150" i="4"/>
  <c r="BI182" i="4"/>
  <c r="BI130" i="4"/>
  <c r="BI187" i="4"/>
  <c r="BI112" i="4"/>
  <c r="BI218" i="4"/>
  <c r="BI204" i="4"/>
  <c r="BI195" i="4"/>
  <c r="BI105" i="4"/>
  <c r="BI134" i="4"/>
  <c r="BI158" i="4"/>
  <c r="BI229" i="4"/>
  <c r="BI242" i="4"/>
  <c r="BI139" i="4"/>
  <c r="BI201" i="4"/>
  <c r="BI108" i="4"/>
  <c r="BI183" i="4"/>
  <c r="BI216" i="4"/>
  <c r="BI237" i="4"/>
  <c r="BI128" i="4"/>
  <c r="BI232" i="4"/>
  <c r="BI243" i="4"/>
  <c r="BI213" i="4"/>
  <c r="BI145" i="4"/>
  <c r="BI167" i="4"/>
  <c r="BI146" i="4"/>
  <c r="BI110" i="4"/>
  <c r="BI238" i="4"/>
  <c r="BI178" i="4"/>
  <c r="BI175" i="4"/>
  <c r="BI170" i="4"/>
  <c r="BI125" i="4"/>
  <c r="BI209" i="4"/>
  <c r="BI224" i="4"/>
  <c r="BI148" i="4"/>
  <c r="BI114" i="4"/>
  <c r="BI116" i="4"/>
  <c r="BI115" i="4"/>
  <c r="BI231" i="4"/>
  <c r="BI190" i="4"/>
  <c r="BI160" i="4"/>
  <c r="BI177" i="4"/>
  <c r="BI241" i="4"/>
  <c r="BI171" i="4"/>
  <c r="BI193" i="4"/>
  <c r="BI180" i="4"/>
  <c r="BI189" i="4"/>
  <c r="BI239" i="4"/>
  <c r="BI207" i="4"/>
  <c r="BI163" i="4"/>
  <c r="BI202" i="4"/>
  <c r="BI127" i="4"/>
  <c r="BI119" i="4"/>
  <c r="BI219" i="4"/>
  <c r="BI122" i="4"/>
  <c r="BI194" i="4"/>
  <c r="BI129" i="4"/>
  <c r="BI214" i="4"/>
  <c r="BI107" i="4"/>
  <c r="BI192" i="4"/>
  <c r="BI188" i="4"/>
  <c r="BI137" i="4"/>
  <c r="BI197" i="4"/>
  <c r="BI123" i="4"/>
  <c r="BI228" i="4"/>
  <c r="BI206" i="4"/>
  <c r="BI164" i="4"/>
  <c r="BI179" i="4"/>
  <c r="BI168" i="4"/>
  <c r="BI135" i="4"/>
  <c r="BI142" i="4"/>
  <c r="BI244" i="4"/>
  <c r="BI233" i="4"/>
  <c r="BI199" i="4"/>
  <c r="BI118" i="4"/>
  <c r="BI240" i="4"/>
  <c r="BI165" i="4"/>
  <c r="BI198" i="4"/>
  <c r="BI184" i="4"/>
  <c r="BI152" i="4"/>
  <c r="BI109" i="4"/>
  <c r="BI133" i="4"/>
  <c r="BI185" i="4"/>
  <c r="BI147" i="4"/>
  <c r="BI234" i="4"/>
  <c r="BI186" i="4"/>
  <c r="BI154" i="4"/>
  <c r="BI172" i="4"/>
  <c r="BI205" i="4"/>
  <c r="BI151" i="4"/>
  <c r="BI120" i="4"/>
  <c r="BI131" i="4"/>
  <c r="BI200" i="4"/>
  <c r="BI132" i="4"/>
  <c r="BI157" i="4"/>
  <c r="BI140" i="4"/>
  <c r="BI106" i="4"/>
  <c r="BI212" i="4"/>
  <c r="BI210" i="4"/>
  <c r="BI211" i="4"/>
  <c r="BI217" i="4"/>
  <c r="BI155" i="4"/>
  <c r="BI166" i="4"/>
  <c r="BI225" i="4"/>
  <c r="BI136" i="4"/>
  <c r="BI162" i="4"/>
  <c r="BI176" i="4"/>
  <c r="BI144" i="4"/>
  <c r="BI203" i="4"/>
  <c r="BI143" i="4"/>
</calcChain>
</file>

<file path=xl/sharedStrings.xml><?xml version="1.0" encoding="utf-8"?>
<sst xmlns="http://schemas.openxmlformats.org/spreadsheetml/2006/main" count="61" uniqueCount="44">
  <si>
    <t>pi</t>
  </si>
  <si>
    <t>xi</t>
  </si>
  <si>
    <t>ni</t>
  </si>
  <si>
    <t>pm</t>
  </si>
  <si>
    <t>spi</t>
  </si>
  <si>
    <t>UCL</t>
  </si>
  <si>
    <t>LCL</t>
  </si>
  <si>
    <t>zi</t>
  </si>
  <si>
    <t>sz</t>
  </si>
  <si>
    <t>spiCL</t>
  </si>
  <si>
    <t>nCL</t>
  </si>
  <si>
    <t>b</t>
  </si>
  <si>
    <t>SX2</t>
  </si>
  <si>
    <t>SXY</t>
  </si>
  <si>
    <t>MSE</t>
  </si>
  <si>
    <t>n-1</t>
  </si>
  <si>
    <r>
      <rPr>
        <b/>
        <sz val="10"/>
        <color theme="1"/>
        <rFont val="Calibri"/>
        <family val="2"/>
        <charset val="238"/>
      </rPr>
      <t>√</t>
    </r>
    <r>
      <rPr>
        <b/>
        <sz val="10"/>
        <color theme="1"/>
        <rFont val="Arial"/>
        <family val="2"/>
        <charset val="238"/>
      </rPr>
      <t>(ni-xi)</t>
    </r>
  </si>
  <si>
    <r>
      <rPr>
        <b/>
        <sz val="10"/>
        <color theme="1"/>
        <rFont val="Calibri"/>
        <family val="2"/>
        <charset val="238"/>
      </rPr>
      <t>√</t>
    </r>
    <r>
      <rPr>
        <b/>
        <sz val="10"/>
        <color theme="1"/>
        <rFont val="Arial"/>
        <family val="2"/>
        <charset val="238"/>
      </rPr>
      <t>(xi)</t>
    </r>
  </si>
  <si>
    <t>Laney</t>
  </si>
  <si>
    <t>Vidmar</t>
  </si>
  <si>
    <t>Spiegelhalter Multiplicative</t>
  </si>
  <si>
    <t>ziw</t>
  </si>
  <si>
    <t>phiw</t>
  </si>
  <si>
    <t>Res</t>
  </si>
  <si>
    <t>Out</t>
  </si>
  <si>
    <t>zp</t>
  </si>
  <si>
    <t>tUCL</t>
  </si>
  <si>
    <t>Spiegelhalter Additive</t>
  </si>
  <si>
    <t>wi</t>
  </si>
  <si>
    <t>tau</t>
  </si>
  <si>
    <t>denom</t>
  </si>
  <si>
    <t>pp</t>
  </si>
  <si>
    <t>pm/pp</t>
  </si>
  <si>
    <t>(n-x)CL</t>
  </si>
  <si>
    <r>
      <rPr>
        <b/>
        <sz val="10"/>
        <color theme="0" tint="-0.34998626667073579"/>
        <rFont val="Calibri"/>
        <family val="2"/>
        <charset val="238"/>
      </rPr>
      <t>√</t>
    </r>
    <r>
      <rPr>
        <b/>
        <sz val="10"/>
        <color theme="0" tint="-0.34998626667073579"/>
        <rFont val="Arial"/>
        <family val="2"/>
        <charset val="238"/>
      </rPr>
      <t>(n-x)CL</t>
    </r>
  </si>
  <si>
    <t>d</t>
  </si>
  <si>
    <t>xUCL</t>
  </si>
  <si>
    <t>nUCL</t>
  </si>
  <si>
    <t>xLCL</t>
  </si>
  <si>
    <t>nLCL</t>
  </si>
  <si>
    <t>1-α for Vidmar = (N-0,5)/N</t>
  </si>
  <si>
    <t>adjusted</t>
  </si>
  <si>
    <t>Multiplier for Laney</t>
  </si>
  <si>
    <t>from 1-α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</si>
</sst>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3]&quot;= 3&quot;;&quot;&quot;;&quot;= &quot;0.00"/>
    <numFmt numFmtId="165" formatCode="[=0.997]0.00%;0.0%"/>
    <numFmt numFmtId="166" formatCode="&quot;= &quot;0.0%"/>
    <numFmt numFmtId="167" formatCode="0.0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b/>
      <sz val="10"/>
      <color theme="1"/>
      <name val="Calibri"/>
      <family val="2"/>
      <charset val="238"/>
    </font>
    <font>
      <sz val="10"/>
      <color theme="0" tint="-0.34998626667073579"/>
      <name val="Arial"/>
      <family val="2"/>
      <charset val="238"/>
    </font>
    <font>
      <b/>
      <sz val="10"/>
      <color theme="0" tint="-0.34998626667073579"/>
      <name val="Arial"/>
      <family val="2"/>
      <charset val="238"/>
    </font>
    <font>
      <b/>
      <sz val="10"/>
      <color theme="0" tint="-0.34998626667073579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9" fontId="3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67" fontId="3" fillId="0" borderId="0" xfId="1" applyNumberFormat="1" applyFont="1" applyAlignment="1">
      <alignment vertical="center"/>
    </xf>
    <xf numFmtId="167" fontId="3" fillId="0" borderId="0" xfId="1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5" fontId="10" fillId="6" borderId="1" xfId="0" applyNumberFormat="1" applyFont="1" applyFill="1" applyBorder="1" applyAlignment="1" applyProtection="1">
      <alignment horizontal="center" vertical="center"/>
      <protection locked="0"/>
    </xf>
    <xf numFmtId="165" fontId="10" fillId="6" borderId="2" xfId="0" applyNumberFormat="1" applyFont="1" applyFill="1" applyBorder="1" applyAlignment="1" applyProtection="1">
      <alignment horizontal="center" vertical="center"/>
      <protection locked="0"/>
    </xf>
    <xf numFmtId="166" fontId="10" fillId="0" borderId="1" xfId="1" applyNumberFormat="1" applyFont="1" applyBorder="1" applyAlignment="1">
      <alignment horizontal="center" vertical="center"/>
    </xf>
    <xf numFmtId="166" fontId="10" fillId="0" borderId="2" xfId="1" applyNumberFormat="1" applyFont="1" applyBorder="1" applyAlignment="1">
      <alignment horizontal="center" vertical="center"/>
    </xf>
  </cellXfs>
  <cellStyles count="4">
    <cellStyle name="Navadno 2" xfId="2" xr:uid="{00000000-0005-0000-0000-000001000000}"/>
    <cellStyle name="Normal" xfId="0" builtinId="0"/>
    <cellStyle name="Odstotek 2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4090925058841"/>
          <c:y val="2.4032865457035261E-2"/>
          <c:w val="0.82108168601295772"/>
          <c:h val="0.86183243718576097"/>
        </c:manualLayout>
      </c:layout>
      <c:scatterChart>
        <c:scatterStyle val="lineMarker"/>
        <c:varyColors val="0"/>
        <c:ser>
          <c:idx val="0"/>
          <c:order val="0"/>
          <c:tx>
            <c:v>RegressionThroughOrigin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linear"/>
            <c:forward val="10"/>
            <c:backward val="40"/>
            <c:intercept val="0"/>
            <c:dispRSqr val="0"/>
            <c:dispEq val="0"/>
          </c:trendline>
          <c:xVal>
            <c:numRef>
              <c:f>TrustsDataEmergencyReadmissions!$T$105:$T$244</c:f>
              <c:numCache>
                <c:formatCode>General</c:formatCode>
                <c:ptCount val="140"/>
                <c:pt idx="0">
                  <c:v>209.49701668520245</c:v>
                </c:pt>
                <c:pt idx="1">
                  <c:v>174.56517407547244</c:v>
                </c:pt>
                <c:pt idx="2">
                  <c:v>229.45151993395032</c:v>
                </c:pt>
                <c:pt idx="3">
                  <c:v>135.21834195108295</c:v>
                </c:pt>
                <c:pt idx="4">
                  <c:v>199.37903600930565</c:v>
                </c:pt>
                <c:pt idx="5">
                  <c:v>161.53637361288014</c:v>
                </c:pt>
                <c:pt idx="6">
                  <c:v>212.95774228705562</c:v>
                </c:pt>
                <c:pt idx="7">
                  <c:v>58.532042506647585</c:v>
                </c:pt>
                <c:pt idx="8">
                  <c:v>189.05554739282314</c:v>
                </c:pt>
                <c:pt idx="9">
                  <c:v>199.25611659369457</c:v>
                </c:pt>
                <c:pt idx="10">
                  <c:v>177.13554132358644</c:v>
                </c:pt>
                <c:pt idx="11">
                  <c:v>217.05068532487982</c:v>
                </c:pt>
                <c:pt idx="12">
                  <c:v>154.33729296576379</c:v>
                </c:pt>
                <c:pt idx="13">
                  <c:v>152.1446679972716</c:v>
                </c:pt>
                <c:pt idx="14">
                  <c:v>195.76005721290542</c:v>
                </c:pt>
                <c:pt idx="15">
                  <c:v>173.01734017144062</c:v>
                </c:pt>
                <c:pt idx="16">
                  <c:v>57.428216061444921</c:v>
                </c:pt>
                <c:pt idx="17">
                  <c:v>220.93890558251618</c:v>
                </c:pt>
                <c:pt idx="18">
                  <c:v>216.85479012463617</c:v>
                </c:pt>
                <c:pt idx="19">
                  <c:v>130.91982279242512</c:v>
                </c:pt>
                <c:pt idx="20">
                  <c:v>177.7695136968091</c:v>
                </c:pt>
                <c:pt idx="21">
                  <c:v>117.73699503554522</c:v>
                </c:pt>
                <c:pt idx="22">
                  <c:v>239.8728830026437</c:v>
                </c:pt>
                <c:pt idx="23">
                  <c:v>126.37246535539299</c:v>
                </c:pt>
                <c:pt idx="24">
                  <c:v>199.03768487399566</c:v>
                </c:pt>
                <c:pt idx="25">
                  <c:v>187.52866447559424</c:v>
                </c:pt>
                <c:pt idx="26">
                  <c:v>168.34785415917841</c:v>
                </c:pt>
                <c:pt idx="27">
                  <c:v>177.22866585290316</c:v>
                </c:pt>
                <c:pt idx="28">
                  <c:v>148.13844875656017</c:v>
                </c:pt>
                <c:pt idx="29">
                  <c:v>156.0320479901485</c:v>
                </c:pt>
                <c:pt idx="30">
                  <c:v>223.93525850120164</c:v>
                </c:pt>
                <c:pt idx="31">
                  <c:v>182.01098867925529</c:v>
                </c:pt>
                <c:pt idx="32">
                  <c:v>135.64291356351794</c:v>
                </c:pt>
                <c:pt idx="33">
                  <c:v>178.90500272490985</c:v>
                </c:pt>
                <c:pt idx="34">
                  <c:v>118.43563652887589</c:v>
                </c:pt>
                <c:pt idx="35">
                  <c:v>111.32834320154055</c:v>
                </c:pt>
                <c:pt idx="36">
                  <c:v>260.55901442859351</c:v>
                </c:pt>
                <c:pt idx="37">
                  <c:v>174.34735443934903</c:v>
                </c:pt>
                <c:pt idx="38">
                  <c:v>108.93576088686396</c:v>
                </c:pt>
                <c:pt idx="39">
                  <c:v>138.49187701811252</c:v>
                </c:pt>
                <c:pt idx="40">
                  <c:v>163.16249569064578</c:v>
                </c:pt>
                <c:pt idx="41">
                  <c:v>186.6440462484673</c:v>
                </c:pt>
                <c:pt idx="42">
                  <c:v>160.00312496948303</c:v>
                </c:pt>
                <c:pt idx="43">
                  <c:v>228.62414570644108</c:v>
                </c:pt>
                <c:pt idx="44">
                  <c:v>291.14085937909852</c:v>
                </c:pt>
                <c:pt idx="45">
                  <c:v>82.37718130647589</c:v>
                </c:pt>
                <c:pt idx="46">
                  <c:v>159.16343801262903</c:v>
                </c:pt>
                <c:pt idx="47">
                  <c:v>189.30398833622075</c:v>
                </c:pt>
                <c:pt idx="48">
                  <c:v>146.01712228365548</c:v>
                </c:pt>
                <c:pt idx="49">
                  <c:v>155.50884219233322</c:v>
                </c:pt>
                <c:pt idx="50">
                  <c:v>172.50797083033584</c:v>
                </c:pt>
                <c:pt idx="51">
                  <c:v>162.04320411544572</c:v>
                </c:pt>
                <c:pt idx="52">
                  <c:v>260.13842468962559</c:v>
                </c:pt>
                <c:pt idx="53">
                  <c:v>120.95867062761562</c:v>
                </c:pt>
                <c:pt idx="54">
                  <c:v>129.02712893031449</c:v>
                </c:pt>
                <c:pt idx="55">
                  <c:v>204.0367613936273</c:v>
                </c:pt>
                <c:pt idx="56">
                  <c:v>121.86467905016613</c:v>
                </c:pt>
                <c:pt idx="57">
                  <c:v>241.84705910967782</c:v>
                </c:pt>
                <c:pt idx="58">
                  <c:v>226.13712654051304</c:v>
                </c:pt>
                <c:pt idx="59">
                  <c:v>193.92266499818942</c:v>
                </c:pt>
                <c:pt idx="60">
                  <c:v>148.54628908188855</c:v>
                </c:pt>
                <c:pt idx="61">
                  <c:v>131.77632564311392</c:v>
                </c:pt>
                <c:pt idx="62">
                  <c:v>189.02380802428036</c:v>
                </c:pt>
                <c:pt idx="63">
                  <c:v>174.30720008077694</c:v>
                </c:pt>
                <c:pt idx="64">
                  <c:v>132.80060240827223</c:v>
                </c:pt>
                <c:pt idx="65">
                  <c:v>215.3996285976371</c:v>
                </c:pt>
                <c:pt idx="66">
                  <c:v>225.38855339169291</c:v>
                </c:pt>
                <c:pt idx="67">
                  <c:v>181.60947111866165</c:v>
                </c:pt>
                <c:pt idx="68">
                  <c:v>83.773504164502995</c:v>
                </c:pt>
                <c:pt idx="69">
                  <c:v>215.42051898554141</c:v>
                </c:pt>
                <c:pt idx="70">
                  <c:v>116.45170672858342</c:v>
                </c:pt>
                <c:pt idx="71">
                  <c:v>177.45140179778801</c:v>
                </c:pt>
                <c:pt idx="72">
                  <c:v>219.33535966642498</c:v>
                </c:pt>
                <c:pt idx="73">
                  <c:v>160.17178278336044</c:v>
                </c:pt>
                <c:pt idx="74">
                  <c:v>239.04183734233638</c:v>
                </c:pt>
                <c:pt idx="75">
                  <c:v>141.47084505296488</c:v>
                </c:pt>
                <c:pt idx="76">
                  <c:v>143.12931216211445</c:v>
                </c:pt>
                <c:pt idx="77">
                  <c:v>73.034238546040854</c:v>
                </c:pt>
                <c:pt idx="78">
                  <c:v>171.52259326397791</c:v>
                </c:pt>
                <c:pt idx="79">
                  <c:v>200.95024259751466</c:v>
                </c:pt>
                <c:pt idx="80">
                  <c:v>226.11943746613204</c:v>
                </c:pt>
                <c:pt idx="81">
                  <c:v>133.40164916521834</c:v>
                </c:pt>
                <c:pt idx="82">
                  <c:v>227.63347732703991</c:v>
                </c:pt>
                <c:pt idx="83">
                  <c:v>201.38768582016129</c:v>
                </c:pt>
                <c:pt idx="84">
                  <c:v>187.49133313302778</c:v>
                </c:pt>
                <c:pt idx="85">
                  <c:v>202.98029461009264</c:v>
                </c:pt>
                <c:pt idx="86">
                  <c:v>95.994791525373913</c:v>
                </c:pt>
                <c:pt idx="87">
                  <c:v>154.6673850558029</c:v>
                </c:pt>
                <c:pt idx="88">
                  <c:v>153.36557632011167</c:v>
                </c:pt>
                <c:pt idx="89">
                  <c:v>182.30469001098135</c:v>
                </c:pt>
                <c:pt idx="90">
                  <c:v>175.48504209761012</c:v>
                </c:pt>
                <c:pt idx="91">
                  <c:v>139.76408694654003</c:v>
                </c:pt>
                <c:pt idx="92">
                  <c:v>155.87815754620658</c:v>
                </c:pt>
                <c:pt idx="93">
                  <c:v>297.30287586903694</c:v>
                </c:pt>
                <c:pt idx="94">
                  <c:v>189.32511719262186</c:v>
                </c:pt>
                <c:pt idx="95">
                  <c:v>127.05904139414872</c:v>
                </c:pt>
                <c:pt idx="96">
                  <c:v>162.07405714672538</c:v>
                </c:pt>
                <c:pt idx="97">
                  <c:v>257.72077913897436</c:v>
                </c:pt>
                <c:pt idx="98">
                  <c:v>152.29904792873788</c:v>
                </c:pt>
                <c:pt idx="99">
                  <c:v>223.21514285549716</c:v>
                </c:pt>
                <c:pt idx="100">
                  <c:v>199.32134858062747</c:v>
                </c:pt>
                <c:pt idx="101">
                  <c:v>238.55397712048315</c:v>
                </c:pt>
                <c:pt idx="102">
                  <c:v>153.75630068390694</c:v>
                </c:pt>
                <c:pt idx="103">
                  <c:v>185.80635080642426</c:v>
                </c:pt>
                <c:pt idx="104">
                  <c:v>180.27756377319946</c:v>
                </c:pt>
                <c:pt idx="105">
                  <c:v>186.83415105381565</c:v>
                </c:pt>
                <c:pt idx="106">
                  <c:v>128.56126943990557</c:v>
                </c:pt>
                <c:pt idx="107">
                  <c:v>166.73931749890306</c:v>
                </c:pt>
                <c:pt idx="108">
                  <c:v>161.63539216396885</c:v>
                </c:pt>
                <c:pt idx="109">
                  <c:v>174.82562741200158</c:v>
                </c:pt>
                <c:pt idx="110">
                  <c:v>98.392072851424373</c:v>
                </c:pt>
                <c:pt idx="111">
                  <c:v>143.37712509323097</c:v>
                </c:pt>
                <c:pt idx="112">
                  <c:v>140.66982618884549</c:v>
                </c:pt>
                <c:pt idx="113">
                  <c:v>286.86233632179739</c:v>
                </c:pt>
                <c:pt idx="114">
                  <c:v>148.76491521860925</c:v>
                </c:pt>
                <c:pt idx="115">
                  <c:v>140.5560386465128</c:v>
                </c:pt>
                <c:pt idx="116">
                  <c:v>81.853527718724493</c:v>
                </c:pt>
                <c:pt idx="117">
                  <c:v>41.725292090050132</c:v>
                </c:pt>
                <c:pt idx="118">
                  <c:v>70.936591403872796</c:v>
                </c:pt>
                <c:pt idx="119">
                  <c:v>179.75260776967883</c:v>
                </c:pt>
                <c:pt idx="120">
                  <c:v>118.50738373620439</c:v>
                </c:pt>
                <c:pt idx="121">
                  <c:v>126.2655930964568</c:v>
                </c:pt>
                <c:pt idx="122">
                  <c:v>187.18974330876145</c:v>
                </c:pt>
                <c:pt idx="123">
                  <c:v>254.2833065696606</c:v>
                </c:pt>
                <c:pt idx="124">
                  <c:v>175.44514812328097</c:v>
                </c:pt>
                <c:pt idx="125">
                  <c:v>218.79213879844951</c:v>
                </c:pt>
                <c:pt idx="126">
                  <c:v>253.47780967966406</c:v>
                </c:pt>
                <c:pt idx="127">
                  <c:v>209.0956718825141</c:v>
                </c:pt>
                <c:pt idx="128">
                  <c:v>301.85758231324917</c:v>
                </c:pt>
                <c:pt idx="129">
                  <c:v>162.71754668750387</c:v>
                </c:pt>
                <c:pt idx="130">
                  <c:v>64.938432380216881</c:v>
                </c:pt>
                <c:pt idx="131">
                  <c:v>156.46724896923317</c:v>
                </c:pt>
                <c:pt idx="132">
                  <c:v>112.81843820936363</c:v>
                </c:pt>
                <c:pt idx="133">
                  <c:v>157.12415473121885</c:v>
                </c:pt>
                <c:pt idx="134">
                  <c:v>165.5475762432057</c:v>
                </c:pt>
                <c:pt idx="135">
                  <c:v>143.05593311708537</c:v>
                </c:pt>
                <c:pt idx="136">
                  <c:v>201.45222758758464</c:v>
                </c:pt>
                <c:pt idx="137">
                  <c:v>212.02358359390118</c:v>
                </c:pt>
                <c:pt idx="138">
                  <c:v>188.13293172647897</c:v>
                </c:pt>
                <c:pt idx="139">
                  <c:v>182.34034112066371</c:v>
                </c:pt>
              </c:numCache>
            </c:numRef>
          </c:xVal>
          <c:yVal>
            <c:numRef>
              <c:f>TrustsDataEmergencyReadmissions!$U$105:$U$244</c:f>
              <c:numCache>
                <c:formatCode>General</c:formatCode>
                <c:ptCount val="140"/>
                <c:pt idx="0">
                  <c:v>53.376024580330075</c:v>
                </c:pt>
                <c:pt idx="1">
                  <c:v>36.932370625238775</c:v>
                </c:pt>
                <c:pt idx="2">
                  <c:v>52.038447325030752</c:v>
                </c:pt>
                <c:pt idx="3">
                  <c:v>35.986108430893161</c:v>
                </c:pt>
                <c:pt idx="4">
                  <c:v>49.162994213127419</c:v>
                </c:pt>
                <c:pt idx="5">
                  <c:v>37.282703764614496</c:v>
                </c:pt>
                <c:pt idx="6">
                  <c:v>56.938563381947034</c:v>
                </c:pt>
                <c:pt idx="7">
                  <c:v>13.74772708486752</c:v>
                </c:pt>
                <c:pt idx="8">
                  <c:v>46.808118953873802</c:v>
                </c:pt>
                <c:pt idx="9">
                  <c:v>49.889878733065686</c:v>
                </c:pt>
                <c:pt idx="10">
                  <c:v>45.431266766402189</c:v>
                </c:pt>
                <c:pt idx="11">
                  <c:v>54.083269131959838</c:v>
                </c:pt>
                <c:pt idx="12">
                  <c:v>36.331804249169899</c:v>
                </c:pt>
                <c:pt idx="13">
                  <c:v>34.322004603461025</c:v>
                </c:pt>
                <c:pt idx="14">
                  <c:v>42.284749023731948</c:v>
                </c:pt>
                <c:pt idx="15">
                  <c:v>43.382023926967726</c:v>
                </c:pt>
                <c:pt idx="16">
                  <c:v>5.5677643628300215</c:v>
                </c:pt>
                <c:pt idx="17">
                  <c:v>56.709787515031302</c:v>
                </c:pt>
                <c:pt idx="18">
                  <c:v>60.266076693277455</c:v>
                </c:pt>
                <c:pt idx="19">
                  <c:v>30.04995840263344</c:v>
                </c:pt>
                <c:pt idx="20">
                  <c:v>39.949968710876355</c:v>
                </c:pt>
                <c:pt idx="21">
                  <c:v>27.964262908219126</c:v>
                </c:pt>
                <c:pt idx="22">
                  <c:v>65.406421703071331</c:v>
                </c:pt>
                <c:pt idx="23">
                  <c:v>28.478061731796284</c:v>
                </c:pt>
                <c:pt idx="24">
                  <c:v>49.234134500364682</c:v>
                </c:pt>
                <c:pt idx="25">
                  <c:v>40.224370722237531</c:v>
                </c:pt>
                <c:pt idx="26">
                  <c:v>37.709415269929607</c:v>
                </c:pt>
                <c:pt idx="27">
                  <c:v>35.071355833500363</c:v>
                </c:pt>
                <c:pt idx="28">
                  <c:v>32.280024783137947</c:v>
                </c:pt>
                <c:pt idx="29">
                  <c:v>37.269290307168447</c:v>
                </c:pt>
                <c:pt idx="30">
                  <c:v>52.258970521815677</c:v>
                </c:pt>
                <c:pt idx="31">
                  <c:v>44.294469180700204</c:v>
                </c:pt>
                <c:pt idx="32">
                  <c:v>33.136083051561783</c:v>
                </c:pt>
                <c:pt idx="33">
                  <c:v>41.315856520227193</c:v>
                </c:pt>
                <c:pt idx="34">
                  <c:v>25.099800796022265</c:v>
                </c:pt>
                <c:pt idx="35">
                  <c:v>28.478061731796284</c:v>
                </c:pt>
                <c:pt idx="36">
                  <c:v>69.021735706949585</c:v>
                </c:pt>
                <c:pt idx="37">
                  <c:v>43.840620433565945</c:v>
                </c:pt>
                <c:pt idx="38">
                  <c:v>28.42534080710379</c:v>
                </c:pt>
                <c:pt idx="39">
                  <c:v>34.292856398964496</c:v>
                </c:pt>
                <c:pt idx="40">
                  <c:v>39.937451095431719</c:v>
                </c:pt>
                <c:pt idx="41">
                  <c:v>57.349803835758671</c:v>
                </c:pt>
                <c:pt idx="42">
                  <c:v>33.151168908501553</c:v>
                </c:pt>
                <c:pt idx="43">
                  <c:v>56.107040556422149</c:v>
                </c:pt>
                <c:pt idx="44">
                  <c:v>78.600254452514335</c:v>
                </c:pt>
                <c:pt idx="45">
                  <c:v>15.066519173319364</c:v>
                </c:pt>
                <c:pt idx="46">
                  <c:v>34.539832078341085</c:v>
                </c:pt>
                <c:pt idx="47">
                  <c:v>40.657102700512247</c:v>
                </c:pt>
                <c:pt idx="48">
                  <c:v>32.649655434629018</c:v>
                </c:pt>
                <c:pt idx="49">
                  <c:v>35.972211497209898</c:v>
                </c:pt>
                <c:pt idx="50">
                  <c:v>40.570925550201586</c:v>
                </c:pt>
                <c:pt idx="51">
                  <c:v>34.727510708370673</c:v>
                </c:pt>
                <c:pt idx="52">
                  <c:v>69.526973183074787</c:v>
                </c:pt>
                <c:pt idx="53">
                  <c:v>29.782545223670862</c:v>
                </c:pt>
                <c:pt idx="54">
                  <c:v>22.693611435820433</c:v>
                </c:pt>
                <c:pt idx="55">
                  <c:v>50.418250663822121</c:v>
                </c:pt>
                <c:pt idx="56">
                  <c:v>30.659419433511783</c:v>
                </c:pt>
                <c:pt idx="57">
                  <c:v>51.215232109207513</c:v>
                </c:pt>
                <c:pt idx="58">
                  <c:v>50.139804546886701</c:v>
                </c:pt>
                <c:pt idx="59">
                  <c:v>47.233462714478172</c:v>
                </c:pt>
                <c:pt idx="60">
                  <c:v>30.495901363953813</c:v>
                </c:pt>
                <c:pt idx="61">
                  <c:v>33.526109228480422</c:v>
                </c:pt>
                <c:pt idx="62">
                  <c:v>49.42671342502959</c:v>
                </c:pt>
                <c:pt idx="63">
                  <c:v>38.327535793473601</c:v>
                </c:pt>
                <c:pt idx="64">
                  <c:v>31.496031496047245</c:v>
                </c:pt>
                <c:pt idx="65">
                  <c:v>52.220685556587632</c:v>
                </c:pt>
                <c:pt idx="66">
                  <c:v>60.613529842766951</c:v>
                </c:pt>
                <c:pt idx="67">
                  <c:v>58.154965394194846</c:v>
                </c:pt>
                <c:pt idx="68">
                  <c:v>13.527749258468683</c:v>
                </c:pt>
                <c:pt idx="69">
                  <c:v>53.693575034635195</c:v>
                </c:pt>
                <c:pt idx="70">
                  <c:v>27.349588662354687</c:v>
                </c:pt>
                <c:pt idx="71">
                  <c:v>40.348482003664031</c:v>
                </c:pt>
                <c:pt idx="72">
                  <c:v>52.801515129776341</c:v>
                </c:pt>
                <c:pt idx="73">
                  <c:v>40.447496832313369</c:v>
                </c:pt>
                <c:pt idx="74">
                  <c:v>63.411355449950761</c:v>
                </c:pt>
                <c:pt idx="75">
                  <c:v>29.748949561287034</c:v>
                </c:pt>
                <c:pt idx="76">
                  <c:v>27.055498516937366</c:v>
                </c:pt>
                <c:pt idx="77">
                  <c:v>12.649110640673518</c:v>
                </c:pt>
                <c:pt idx="78">
                  <c:v>48.104053883222775</c:v>
                </c:pt>
                <c:pt idx="79">
                  <c:v>45.978255730290599</c:v>
                </c:pt>
                <c:pt idx="80">
                  <c:v>55.982140009113621</c:v>
                </c:pt>
                <c:pt idx="81">
                  <c:v>33.808283008753932</c:v>
                </c:pt>
                <c:pt idx="82">
                  <c:v>54.369108876272747</c:v>
                </c:pt>
                <c:pt idx="83">
                  <c:v>44.21538193886829</c:v>
                </c:pt>
                <c:pt idx="84">
                  <c:v>39.395431207184416</c:v>
                </c:pt>
                <c:pt idx="85">
                  <c:v>55.263007518592396</c:v>
                </c:pt>
                <c:pt idx="86">
                  <c:v>13.30413469565007</c:v>
                </c:pt>
                <c:pt idx="87">
                  <c:v>37.894590642992831</c:v>
                </c:pt>
                <c:pt idx="88">
                  <c:v>30.870698080866262</c:v>
                </c:pt>
                <c:pt idx="89">
                  <c:v>40.298883359219772</c:v>
                </c:pt>
                <c:pt idx="90">
                  <c:v>47.853944456021594</c:v>
                </c:pt>
                <c:pt idx="91">
                  <c:v>30.066592756745816</c:v>
                </c:pt>
                <c:pt idx="92">
                  <c:v>40.36087214122113</c:v>
                </c:pt>
                <c:pt idx="93">
                  <c:v>78.676553051083772</c:v>
                </c:pt>
                <c:pt idx="94">
                  <c:v>53.347914673396559</c:v>
                </c:pt>
                <c:pt idx="95">
                  <c:v>27.640549922170507</c:v>
                </c:pt>
                <c:pt idx="96">
                  <c:v>37.894590642992831</c:v>
                </c:pt>
                <c:pt idx="97">
                  <c:v>63.914004725099176</c:v>
                </c:pt>
                <c:pt idx="98">
                  <c:v>34.785054261852174</c:v>
                </c:pt>
                <c:pt idx="99">
                  <c:v>57.148928248918196</c:v>
                </c:pt>
                <c:pt idx="100">
                  <c:v>46.572524088780071</c:v>
                </c:pt>
                <c:pt idx="101">
                  <c:v>58.20652884342099</c:v>
                </c:pt>
                <c:pt idx="102">
                  <c:v>38.275318418009277</c:v>
                </c:pt>
                <c:pt idx="103">
                  <c:v>45.343136195018538</c:v>
                </c:pt>
                <c:pt idx="104">
                  <c:v>43.023249528597908</c:v>
                </c:pt>
                <c:pt idx="105">
                  <c:v>49.386232899462982</c:v>
                </c:pt>
                <c:pt idx="106">
                  <c:v>27.892651361962706</c:v>
                </c:pt>
                <c:pt idx="107">
                  <c:v>38.522720568516448</c:v>
                </c:pt>
                <c:pt idx="108">
                  <c:v>39.66106403010388</c:v>
                </c:pt>
                <c:pt idx="109">
                  <c:v>40.521599178709621</c:v>
                </c:pt>
                <c:pt idx="110">
                  <c:v>24.515301344262525</c:v>
                </c:pt>
                <c:pt idx="111">
                  <c:v>33.704599092705436</c:v>
                </c:pt>
                <c:pt idx="112">
                  <c:v>35.341194094144583</c:v>
                </c:pt>
                <c:pt idx="113">
                  <c:v>71.007041904306931</c:v>
                </c:pt>
                <c:pt idx="114">
                  <c:v>32.171415884290823</c:v>
                </c:pt>
                <c:pt idx="115">
                  <c:v>35.510561809129406</c:v>
                </c:pt>
                <c:pt idx="116">
                  <c:v>12.845232578665129</c:v>
                </c:pt>
                <c:pt idx="117">
                  <c:v>5.4772255750516612</c:v>
                </c:pt>
                <c:pt idx="118">
                  <c:v>11.135528725660043</c:v>
                </c:pt>
                <c:pt idx="119">
                  <c:v>47.833042972405593</c:v>
                </c:pt>
                <c:pt idx="120">
                  <c:v>31.240998703626616</c:v>
                </c:pt>
                <c:pt idx="121">
                  <c:v>26.664583251946766</c:v>
                </c:pt>
                <c:pt idx="122">
                  <c:v>41.749251490296203</c:v>
                </c:pt>
                <c:pt idx="123">
                  <c:v>63.474404290233394</c:v>
                </c:pt>
                <c:pt idx="124">
                  <c:v>37.907782842049734</c:v>
                </c:pt>
                <c:pt idx="125">
                  <c:v>57.30619512757761</c:v>
                </c:pt>
                <c:pt idx="126">
                  <c:v>49.678969393496885</c:v>
                </c:pt>
                <c:pt idx="127">
                  <c:v>54.63515351859094</c:v>
                </c:pt>
                <c:pt idx="128">
                  <c:v>76.648548583779458</c:v>
                </c:pt>
                <c:pt idx="129">
                  <c:v>43.185645763378368</c:v>
                </c:pt>
                <c:pt idx="130">
                  <c:v>9.2736184954957039</c:v>
                </c:pt>
                <c:pt idx="131">
                  <c:v>36.180105030251084</c:v>
                </c:pt>
                <c:pt idx="132">
                  <c:v>25.96150997149434</c:v>
                </c:pt>
                <c:pt idx="133">
                  <c:v>35.679125549822544</c:v>
                </c:pt>
                <c:pt idx="134">
                  <c:v>38.496753109840313</c:v>
                </c:pt>
                <c:pt idx="135">
                  <c:v>33.541019662496844</c:v>
                </c:pt>
                <c:pt idx="136">
                  <c:v>56.008927859761783</c:v>
                </c:pt>
                <c:pt idx="137">
                  <c:v>50.734603575863289</c:v>
                </c:pt>
                <c:pt idx="138">
                  <c:v>40.755367744629666</c:v>
                </c:pt>
                <c:pt idx="139">
                  <c:v>41.605288125429439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2-48D6-9164-8CCF575D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67040"/>
        <c:axId val="436168960"/>
      </c:scatterChart>
      <c:scatterChart>
        <c:scatterStyle val="smoothMarker"/>
        <c:varyColors val="0"/>
        <c:ser>
          <c:idx val="1"/>
          <c:order val="1"/>
          <c:tx>
            <c:strRef>
              <c:f>TrustsDataEmergencyReadmissions!$W$104</c:f>
              <c:strCache>
                <c:ptCount val="1"/>
                <c:pt idx="0">
                  <c:v>LCL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TrustsDataEmergencyReadmissions!$AI$105:$AI$135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TrustsDataEmergencyReadmissions!$AJ$105:$AJ$135</c:f>
              <c:numCache>
                <c:formatCode>General</c:formatCode>
                <c:ptCount val="31"/>
                <c:pt idx="0">
                  <c:v>-12.87105205524289</c:v>
                </c:pt>
                <c:pt idx="1">
                  <c:v>-10.449149141300186</c:v>
                </c:pt>
                <c:pt idx="2">
                  <c:v>-8.0275333408747187</c:v>
                </c:pt>
                <c:pt idx="3">
                  <c:v>-5.6062046251482913</c:v>
                </c:pt>
                <c:pt idx="4">
                  <c:v>-3.1851629461012578</c:v>
                </c:pt>
                <c:pt idx="5">
                  <c:v>-0.76440823652861845</c:v>
                </c:pt>
                <c:pt idx="6">
                  <c:v>1.6560595899375432</c:v>
                </c:pt>
                <c:pt idx="7">
                  <c:v>4.0762406387991934</c:v>
                </c:pt>
                <c:pt idx="8">
                  <c:v>6.4961350346571241</c:v>
                </c:pt>
                <c:pt idx="9">
                  <c:v>8.9157429211694019</c:v>
                </c:pt>
                <c:pt idx="10">
                  <c:v>11.335064461003507</c:v>
                </c:pt>
                <c:pt idx="11">
                  <c:v>13.754099835782204</c:v>
                </c:pt>
                <c:pt idx="12">
                  <c:v>16.172849246023162</c:v>
                </c:pt>
                <c:pt idx="13">
                  <c:v>18.591312911072436</c:v>
                </c:pt>
                <c:pt idx="14">
                  <c:v>21.009491069031768</c:v>
                </c:pt>
                <c:pt idx="15">
                  <c:v>23.427383976679891</c:v>
                </c:pt>
                <c:pt idx="16">
                  <c:v>25.844991909387733</c:v>
                </c:pt>
                <c:pt idx="17">
                  <c:v>28.262315161027715</c:v>
                </c:pt>
                <c:pt idx="18">
                  <c:v>30.679354043877183</c:v>
                </c:pt>
                <c:pt idx="19">
                  <c:v>33.096108888516021</c:v>
                </c:pt>
                <c:pt idx="20">
                  <c:v>35.512580043718529</c:v>
                </c:pt>
                <c:pt idx="21">
                  <c:v>37.928767876339677</c:v>
                </c:pt>
                <c:pt idx="22">
                  <c:v>40.344672771195732</c:v>
                </c:pt>
                <c:pt idx="23">
                  <c:v>42.760295130939554</c:v>
                </c:pt>
                <c:pt idx="24">
                  <c:v>45.175635375930355</c:v>
                </c:pt>
                <c:pt idx="25">
                  <c:v>47.590693944098263</c:v>
                </c:pt>
                <c:pt idx="26">
                  <c:v>50.005471290803754</c:v>
                </c:pt>
                <c:pt idx="27">
                  <c:v>52.419967888691829</c:v>
                </c:pt>
                <c:pt idx="28">
                  <c:v>54.834184227541471</c:v>
                </c:pt>
                <c:pt idx="29">
                  <c:v>57.248120814109996</c:v>
                </c:pt>
                <c:pt idx="30">
                  <c:v>59.661778171972855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2-48D6-9164-8CCF575D3429}"/>
            </c:ext>
          </c:extLst>
        </c:ser>
        <c:ser>
          <c:idx val="2"/>
          <c:order val="2"/>
          <c:tx>
            <c:strRef>
              <c:f>TrustsDataEmergencyReadmissions!$X$104</c:f>
              <c:strCache>
                <c:ptCount val="1"/>
                <c:pt idx="0">
                  <c:v>UCL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0D32-48D6-9164-8CCF575D3429}"/>
              </c:ext>
            </c:extLst>
          </c:dPt>
          <c:xVal>
            <c:numRef>
              <c:f>TrustsDataEmergencyReadmissions!$AI$105:$AI$135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TrustsDataEmergencyReadmissions!$AK$105:$AK$135</c:f>
              <c:numCache>
                <c:formatCode>General</c:formatCode>
                <c:ptCount val="31"/>
                <c:pt idx="0">
                  <c:v>12.87105205524289</c:v>
                </c:pt>
                <c:pt idx="1">
                  <c:v>15.293242092309988</c:v>
                </c:pt>
                <c:pt idx="2">
                  <c:v>17.715719242894323</c:v>
                </c:pt>
                <c:pt idx="3">
                  <c:v>20.138483478177697</c:v>
                </c:pt>
                <c:pt idx="4">
                  <c:v>22.561534750140467</c:v>
                </c:pt>
                <c:pt idx="5">
                  <c:v>24.984872991577625</c:v>
                </c:pt>
                <c:pt idx="6">
                  <c:v>27.408498116121265</c:v>
                </c:pt>
                <c:pt idx="7">
                  <c:v>29.832410018269421</c:v>
                </c:pt>
                <c:pt idx="8">
                  <c:v>32.256608573421296</c:v>
                </c:pt>
                <c:pt idx="9">
                  <c:v>34.681093637918813</c:v>
                </c:pt>
                <c:pt idx="10">
                  <c:v>37.105865049094511</c:v>
                </c:pt>
                <c:pt idx="11">
                  <c:v>39.530922625325616</c:v>
                </c:pt>
                <c:pt idx="12">
                  <c:v>41.956266166094458</c:v>
                </c:pt>
                <c:pt idx="13">
                  <c:v>44.381895452054991</c:v>
                </c:pt>
                <c:pt idx="14">
                  <c:v>46.807810245105458</c:v>
                </c:pt>
                <c:pt idx="15">
                  <c:v>49.234010288467132</c:v>
                </c:pt>
                <c:pt idx="16">
                  <c:v>51.660495306769107</c:v>
                </c:pt>
                <c:pt idx="17">
                  <c:v>54.087265006138921</c:v>
                </c:pt>
                <c:pt idx="18">
                  <c:v>56.514319074299252</c:v>
                </c:pt>
                <c:pt idx="19">
                  <c:v>58.941657180670212</c:v>
                </c:pt>
                <c:pt idx="20">
                  <c:v>61.369278976477503</c:v>
                </c:pt>
                <c:pt idx="21">
                  <c:v>63.797184094866168</c:v>
                </c:pt>
                <c:pt idx="22">
                  <c:v>66.225372151019911</c:v>
                </c:pt>
                <c:pt idx="23">
                  <c:v>68.653842742285889</c:v>
                </c:pt>
                <c:pt idx="24">
                  <c:v>71.082595448304886</c:v>
                </c:pt>
                <c:pt idx="25">
                  <c:v>73.511629831146777</c:v>
                </c:pt>
                <c:pt idx="26">
                  <c:v>75.940945435451098</c:v>
                </c:pt>
                <c:pt idx="27">
                  <c:v>78.370541788572822</c:v>
                </c:pt>
                <c:pt idx="28">
                  <c:v>80.80041840073298</c:v>
                </c:pt>
                <c:pt idx="29">
                  <c:v>83.230574765174254</c:v>
                </c:pt>
                <c:pt idx="30">
                  <c:v>85.661010358321192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2-48D6-9164-8CCF575D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67040"/>
        <c:axId val="436168960"/>
      </c:scatterChart>
      <c:valAx>
        <c:axId val="436167040"/>
        <c:scaling>
          <c:orientation val="minMax"/>
          <c:max val="3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sl-SI" sz="1400" b="1"/>
                  <a:t>√ (No. of discharges - No. of readmissions)</a:t>
                </a:r>
              </a:p>
            </c:rich>
          </c:tx>
          <c:layout>
            <c:manualLayout>
              <c:xMode val="edge"/>
              <c:yMode val="edge"/>
              <c:x val="0.18768526274641201"/>
              <c:y val="0.94584507818875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436168960"/>
        <c:crosses val="autoZero"/>
        <c:crossBetween val="midCat"/>
        <c:majorUnit val="50"/>
        <c:minorUnit val="10"/>
      </c:valAx>
      <c:valAx>
        <c:axId val="436168960"/>
        <c:scaling>
          <c:orientation val="minMax"/>
          <c:max val="8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sl-SI" sz="1400" b="1" i="0" u="none" strike="noStrike" baseline="0">
                    <a:effectLst/>
                  </a:rPr>
                  <a:t>√</a:t>
                </a:r>
                <a:r>
                  <a:rPr lang="sl-SI" sz="1400" b="1"/>
                  <a:t> (No. of readmissions)</a:t>
                </a:r>
              </a:p>
            </c:rich>
          </c:tx>
          <c:layout>
            <c:manualLayout>
              <c:xMode val="edge"/>
              <c:yMode val="edge"/>
              <c:x val="1.2464602466277787E-2"/>
              <c:y val="0.209465802068859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436167040"/>
        <c:crosses val="autoZero"/>
        <c:crossBetween val="midCat"/>
        <c:majorUnit val="10"/>
        <c:minorUnit val="2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12512599423171"/>
          <c:y val="2.4032865457035261E-2"/>
          <c:w val="0.79875697137370782"/>
          <c:h val="0.8478268157656762"/>
        </c:manualLayout>
      </c:layout>
      <c:scatterChart>
        <c:scatterStyle val="lineMarker"/>
        <c:varyColors val="0"/>
        <c:ser>
          <c:idx val="0"/>
          <c:order val="0"/>
          <c:tx>
            <c:v>Emergency Readmission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TrustsDataEmergencyReadmissions!$C$105:$C$244</c:f>
              <c:numCache>
                <c:formatCode>General</c:formatCode>
                <c:ptCount val="140"/>
                <c:pt idx="0">
                  <c:v>46738</c:v>
                </c:pt>
                <c:pt idx="1">
                  <c:v>31837</c:v>
                </c:pt>
                <c:pt idx="2">
                  <c:v>55356</c:v>
                </c:pt>
                <c:pt idx="3">
                  <c:v>19579</c:v>
                </c:pt>
                <c:pt idx="4">
                  <c:v>42169</c:v>
                </c:pt>
                <c:pt idx="5">
                  <c:v>27484</c:v>
                </c:pt>
                <c:pt idx="6">
                  <c:v>48593</c:v>
                </c:pt>
                <c:pt idx="7">
                  <c:v>3615</c:v>
                </c:pt>
                <c:pt idx="8">
                  <c:v>37933</c:v>
                </c:pt>
                <c:pt idx="9">
                  <c:v>42192</c:v>
                </c:pt>
                <c:pt idx="10">
                  <c:v>33441</c:v>
                </c:pt>
                <c:pt idx="11">
                  <c:v>50036</c:v>
                </c:pt>
                <c:pt idx="12">
                  <c:v>25140</c:v>
                </c:pt>
                <c:pt idx="13">
                  <c:v>24326</c:v>
                </c:pt>
                <c:pt idx="14">
                  <c:v>40110</c:v>
                </c:pt>
                <c:pt idx="15">
                  <c:v>31817</c:v>
                </c:pt>
                <c:pt idx="16">
                  <c:v>3329</c:v>
                </c:pt>
                <c:pt idx="17">
                  <c:v>52030</c:v>
                </c:pt>
                <c:pt idx="18">
                  <c:v>50658</c:v>
                </c:pt>
                <c:pt idx="19">
                  <c:v>18043</c:v>
                </c:pt>
                <c:pt idx="20">
                  <c:v>33198</c:v>
                </c:pt>
                <c:pt idx="21">
                  <c:v>14644</c:v>
                </c:pt>
                <c:pt idx="22">
                  <c:v>61817</c:v>
                </c:pt>
                <c:pt idx="23">
                  <c:v>16781</c:v>
                </c:pt>
                <c:pt idx="24">
                  <c:v>42040</c:v>
                </c:pt>
                <c:pt idx="25">
                  <c:v>36785</c:v>
                </c:pt>
                <c:pt idx="26">
                  <c:v>29763</c:v>
                </c:pt>
                <c:pt idx="27">
                  <c:v>32640</c:v>
                </c:pt>
                <c:pt idx="28">
                  <c:v>22987</c:v>
                </c:pt>
                <c:pt idx="29">
                  <c:v>25735</c:v>
                </c:pt>
                <c:pt idx="30">
                  <c:v>52878</c:v>
                </c:pt>
                <c:pt idx="31">
                  <c:v>35090</c:v>
                </c:pt>
                <c:pt idx="32">
                  <c:v>19497</c:v>
                </c:pt>
                <c:pt idx="33">
                  <c:v>33714</c:v>
                </c:pt>
                <c:pt idx="34">
                  <c:v>14657</c:v>
                </c:pt>
                <c:pt idx="35">
                  <c:v>13205</c:v>
                </c:pt>
                <c:pt idx="36">
                  <c:v>72655</c:v>
                </c:pt>
                <c:pt idx="37">
                  <c:v>32319</c:v>
                </c:pt>
                <c:pt idx="38">
                  <c:v>12675</c:v>
                </c:pt>
                <c:pt idx="39">
                  <c:v>20356</c:v>
                </c:pt>
                <c:pt idx="40">
                  <c:v>28217</c:v>
                </c:pt>
                <c:pt idx="41">
                  <c:v>38125</c:v>
                </c:pt>
                <c:pt idx="42">
                  <c:v>26700</c:v>
                </c:pt>
                <c:pt idx="43">
                  <c:v>55417</c:v>
                </c:pt>
                <c:pt idx="44">
                  <c:v>90941</c:v>
                </c:pt>
                <c:pt idx="45">
                  <c:v>7013</c:v>
                </c:pt>
                <c:pt idx="46">
                  <c:v>26526</c:v>
                </c:pt>
                <c:pt idx="47">
                  <c:v>37489</c:v>
                </c:pt>
                <c:pt idx="48">
                  <c:v>22387</c:v>
                </c:pt>
                <c:pt idx="49">
                  <c:v>25477</c:v>
                </c:pt>
                <c:pt idx="50">
                  <c:v>31405</c:v>
                </c:pt>
                <c:pt idx="51">
                  <c:v>27464</c:v>
                </c:pt>
                <c:pt idx="52">
                  <c:v>72506</c:v>
                </c:pt>
                <c:pt idx="53">
                  <c:v>15518</c:v>
                </c:pt>
                <c:pt idx="54">
                  <c:v>17163</c:v>
                </c:pt>
                <c:pt idx="55">
                  <c:v>44173</c:v>
                </c:pt>
                <c:pt idx="56">
                  <c:v>15791</c:v>
                </c:pt>
                <c:pt idx="57">
                  <c:v>61113</c:v>
                </c:pt>
                <c:pt idx="58">
                  <c:v>53652</c:v>
                </c:pt>
                <c:pt idx="59">
                  <c:v>39837</c:v>
                </c:pt>
                <c:pt idx="60">
                  <c:v>22996</c:v>
                </c:pt>
                <c:pt idx="61">
                  <c:v>18489</c:v>
                </c:pt>
                <c:pt idx="62">
                  <c:v>38173</c:v>
                </c:pt>
                <c:pt idx="63">
                  <c:v>31852</c:v>
                </c:pt>
                <c:pt idx="64">
                  <c:v>18628</c:v>
                </c:pt>
                <c:pt idx="65">
                  <c:v>49124</c:v>
                </c:pt>
                <c:pt idx="66">
                  <c:v>54474</c:v>
                </c:pt>
                <c:pt idx="67">
                  <c:v>36364</c:v>
                </c:pt>
                <c:pt idx="68">
                  <c:v>7201</c:v>
                </c:pt>
                <c:pt idx="69">
                  <c:v>49289</c:v>
                </c:pt>
                <c:pt idx="70">
                  <c:v>14309</c:v>
                </c:pt>
                <c:pt idx="71">
                  <c:v>33117</c:v>
                </c:pt>
                <c:pt idx="72">
                  <c:v>50896</c:v>
                </c:pt>
                <c:pt idx="73">
                  <c:v>27291</c:v>
                </c:pt>
                <c:pt idx="74">
                  <c:v>61162</c:v>
                </c:pt>
                <c:pt idx="75">
                  <c:v>20899</c:v>
                </c:pt>
                <c:pt idx="76">
                  <c:v>21218</c:v>
                </c:pt>
                <c:pt idx="77">
                  <c:v>5494</c:v>
                </c:pt>
                <c:pt idx="78">
                  <c:v>31734</c:v>
                </c:pt>
                <c:pt idx="79">
                  <c:v>42495</c:v>
                </c:pt>
                <c:pt idx="80">
                  <c:v>54264</c:v>
                </c:pt>
                <c:pt idx="81">
                  <c:v>18939</c:v>
                </c:pt>
                <c:pt idx="82">
                  <c:v>54773</c:v>
                </c:pt>
                <c:pt idx="83">
                  <c:v>42512</c:v>
                </c:pt>
                <c:pt idx="84">
                  <c:v>36705</c:v>
                </c:pt>
                <c:pt idx="85">
                  <c:v>44255</c:v>
                </c:pt>
                <c:pt idx="86">
                  <c:v>9392</c:v>
                </c:pt>
                <c:pt idx="87">
                  <c:v>25358</c:v>
                </c:pt>
                <c:pt idx="88">
                  <c:v>24474</c:v>
                </c:pt>
                <c:pt idx="89">
                  <c:v>34859</c:v>
                </c:pt>
                <c:pt idx="90">
                  <c:v>33085</c:v>
                </c:pt>
                <c:pt idx="91">
                  <c:v>20438</c:v>
                </c:pt>
                <c:pt idx="92">
                  <c:v>25927</c:v>
                </c:pt>
                <c:pt idx="93">
                  <c:v>94579</c:v>
                </c:pt>
                <c:pt idx="94">
                  <c:v>38690</c:v>
                </c:pt>
                <c:pt idx="95">
                  <c:v>16908</c:v>
                </c:pt>
                <c:pt idx="96">
                  <c:v>27704</c:v>
                </c:pt>
                <c:pt idx="97">
                  <c:v>70505</c:v>
                </c:pt>
                <c:pt idx="98">
                  <c:v>24405</c:v>
                </c:pt>
                <c:pt idx="99">
                  <c:v>53091</c:v>
                </c:pt>
                <c:pt idx="100">
                  <c:v>41898</c:v>
                </c:pt>
                <c:pt idx="101">
                  <c:v>60296</c:v>
                </c:pt>
                <c:pt idx="102">
                  <c:v>25106</c:v>
                </c:pt>
                <c:pt idx="103">
                  <c:v>36580</c:v>
                </c:pt>
                <c:pt idx="104">
                  <c:v>34351</c:v>
                </c:pt>
                <c:pt idx="105">
                  <c:v>37346</c:v>
                </c:pt>
                <c:pt idx="106">
                  <c:v>17306</c:v>
                </c:pt>
                <c:pt idx="107">
                  <c:v>29286</c:v>
                </c:pt>
                <c:pt idx="108">
                  <c:v>27699</c:v>
                </c:pt>
                <c:pt idx="109">
                  <c:v>32206</c:v>
                </c:pt>
                <c:pt idx="110">
                  <c:v>10282</c:v>
                </c:pt>
                <c:pt idx="111">
                  <c:v>21693</c:v>
                </c:pt>
                <c:pt idx="112">
                  <c:v>21037</c:v>
                </c:pt>
                <c:pt idx="113">
                  <c:v>87332</c:v>
                </c:pt>
                <c:pt idx="114">
                  <c:v>23166</c:v>
                </c:pt>
                <c:pt idx="115">
                  <c:v>21017</c:v>
                </c:pt>
                <c:pt idx="116">
                  <c:v>6865</c:v>
                </c:pt>
                <c:pt idx="117">
                  <c:v>1771</c:v>
                </c:pt>
                <c:pt idx="118">
                  <c:v>5156</c:v>
                </c:pt>
                <c:pt idx="119">
                  <c:v>34599</c:v>
                </c:pt>
                <c:pt idx="120">
                  <c:v>15020</c:v>
                </c:pt>
                <c:pt idx="121">
                  <c:v>16654</c:v>
                </c:pt>
                <c:pt idx="122">
                  <c:v>36783</c:v>
                </c:pt>
                <c:pt idx="123">
                  <c:v>68689</c:v>
                </c:pt>
                <c:pt idx="124">
                  <c:v>32218</c:v>
                </c:pt>
                <c:pt idx="125">
                  <c:v>51154</c:v>
                </c:pt>
                <c:pt idx="126">
                  <c:v>66719</c:v>
                </c:pt>
                <c:pt idx="127">
                  <c:v>46706</c:v>
                </c:pt>
                <c:pt idx="128">
                  <c:v>96993</c:v>
                </c:pt>
                <c:pt idx="129">
                  <c:v>28342</c:v>
                </c:pt>
                <c:pt idx="130">
                  <c:v>4303</c:v>
                </c:pt>
                <c:pt idx="131">
                  <c:v>25791</c:v>
                </c:pt>
                <c:pt idx="132">
                  <c:v>13402</c:v>
                </c:pt>
                <c:pt idx="133">
                  <c:v>25961</c:v>
                </c:pt>
                <c:pt idx="134">
                  <c:v>28888</c:v>
                </c:pt>
                <c:pt idx="135">
                  <c:v>21590</c:v>
                </c:pt>
                <c:pt idx="136">
                  <c:v>43720</c:v>
                </c:pt>
                <c:pt idx="137">
                  <c:v>47528</c:v>
                </c:pt>
                <c:pt idx="138">
                  <c:v>37055</c:v>
                </c:pt>
                <c:pt idx="139">
                  <c:v>34979</c:v>
                </c:pt>
              </c:numCache>
            </c:numRef>
          </c:xVal>
          <c:yVal>
            <c:numRef>
              <c:f>TrustsDataEmergencyReadmissions!$A$105:$A$244</c:f>
              <c:numCache>
                <c:formatCode>0.0000</c:formatCode>
                <c:ptCount val="140"/>
                <c:pt idx="0">
                  <c:v>6.0956823141769013E-2</c:v>
                </c:pt>
                <c:pt idx="1">
                  <c:v>4.2843232716650435E-2</c:v>
                </c:pt>
                <c:pt idx="2">
                  <c:v>4.8919719632921452E-2</c:v>
                </c:pt>
                <c:pt idx="3">
                  <c:v>6.6142295316410443E-2</c:v>
                </c:pt>
                <c:pt idx="4">
                  <c:v>5.7316986411819107E-2</c:v>
                </c:pt>
                <c:pt idx="5">
                  <c:v>5.0574879930141176E-2</c:v>
                </c:pt>
                <c:pt idx="6">
                  <c:v>6.671742843619452E-2</c:v>
                </c:pt>
                <c:pt idx="7">
                  <c:v>5.2282157676348549E-2</c:v>
                </c:pt>
                <c:pt idx="8">
                  <c:v>5.775973426831519E-2</c:v>
                </c:pt>
                <c:pt idx="9">
                  <c:v>5.8992226014410315E-2</c:v>
                </c:pt>
                <c:pt idx="10">
                  <c:v>6.1720642325289315E-2</c:v>
                </c:pt>
                <c:pt idx="11">
                  <c:v>5.8457910304580703E-2</c:v>
                </c:pt>
                <c:pt idx="12">
                  <c:v>5.2505966587112173E-2</c:v>
                </c:pt>
                <c:pt idx="13">
                  <c:v>4.8425552906355342E-2</c:v>
                </c:pt>
                <c:pt idx="14">
                  <c:v>4.4577412116679135E-2</c:v>
                </c:pt>
                <c:pt idx="15">
                  <c:v>5.9150768457114124E-2</c:v>
                </c:pt>
                <c:pt idx="16">
                  <c:v>9.3121057374586959E-3</c:v>
                </c:pt>
                <c:pt idx="17">
                  <c:v>6.1810493945800501E-2</c:v>
                </c:pt>
                <c:pt idx="18">
                  <c:v>7.1696474396936313E-2</c:v>
                </c:pt>
                <c:pt idx="19">
                  <c:v>5.0047109682425317E-2</c:v>
                </c:pt>
                <c:pt idx="20">
                  <c:v>4.807518525212362E-2</c:v>
                </c:pt>
                <c:pt idx="21">
                  <c:v>5.3400710188473095E-2</c:v>
                </c:pt>
                <c:pt idx="22">
                  <c:v>6.9204264199168516E-2</c:v>
                </c:pt>
                <c:pt idx="23">
                  <c:v>4.8328466718312375E-2</c:v>
                </c:pt>
                <c:pt idx="24">
                  <c:v>5.7659372026641294E-2</c:v>
                </c:pt>
                <c:pt idx="25">
                  <c:v>4.3985320103302979E-2</c:v>
                </c:pt>
                <c:pt idx="26">
                  <c:v>4.7777441790142122E-2</c:v>
                </c:pt>
                <c:pt idx="27">
                  <c:v>3.7683823529411763E-2</c:v>
                </c:pt>
                <c:pt idx="28">
                  <c:v>4.5329969112976903E-2</c:v>
                </c:pt>
                <c:pt idx="29">
                  <c:v>5.3973188265008742E-2</c:v>
                </c:pt>
                <c:pt idx="30">
                  <c:v>5.1647187866409469E-2</c:v>
                </c:pt>
                <c:pt idx="31">
                  <c:v>5.5913365631233967E-2</c:v>
                </c:pt>
                <c:pt idx="32">
                  <c:v>5.6316356362517313E-2</c:v>
                </c:pt>
                <c:pt idx="33">
                  <c:v>5.0631785015127245E-2</c:v>
                </c:pt>
                <c:pt idx="34">
                  <c:v>4.2982875076755134E-2</c:v>
                </c:pt>
                <c:pt idx="35">
                  <c:v>6.1416130253691782E-2</c:v>
                </c:pt>
                <c:pt idx="36">
                  <c:v>6.557016034684468E-2</c:v>
                </c:pt>
                <c:pt idx="37">
                  <c:v>5.9469661808843097E-2</c:v>
                </c:pt>
                <c:pt idx="38">
                  <c:v>6.3747534516765292E-2</c:v>
                </c:pt>
                <c:pt idx="39">
                  <c:v>5.7771664374140302E-2</c:v>
                </c:pt>
                <c:pt idx="40">
                  <c:v>5.6526207605344297E-2</c:v>
                </c:pt>
                <c:pt idx="41">
                  <c:v>8.6268852459016387E-2</c:v>
                </c:pt>
                <c:pt idx="42">
                  <c:v>4.1161048689138578E-2</c:v>
                </c:pt>
                <c:pt idx="43">
                  <c:v>5.6805673349333237E-2</c:v>
                </c:pt>
                <c:pt idx="44">
                  <c:v>6.7934155111555844E-2</c:v>
                </c:pt>
                <c:pt idx="45">
                  <c:v>3.2368458576928563E-2</c:v>
                </c:pt>
                <c:pt idx="46">
                  <c:v>4.497474176279876E-2</c:v>
                </c:pt>
                <c:pt idx="47">
                  <c:v>4.409293392728534E-2</c:v>
                </c:pt>
                <c:pt idx="48">
                  <c:v>4.7616920534238619E-2</c:v>
                </c:pt>
                <c:pt idx="49">
                  <c:v>5.0790909447737176E-2</c:v>
                </c:pt>
                <c:pt idx="50">
                  <c:v>5.2412036299952239E-2</c:v>
                </c:pt>
                <c:pt idx="51">
                  <c:v>4.3912030294203319E-2</c:v>
                </c:pt>
                <c:pt idx="52">
                  <c:v>6.6670344523211869E-2</c:v>
                </c:pt>
                <c:pt idx="53">
                  <c:v>5.7159427761309445E-2</c:v>
                </c:pt>
                <c:pt idx="54">
                  <c:v>3.0006409135931948E-2</c:v>
                </c:pt>
                <c:pt idx="55">
                  <c:v>5.7546465035202499E-2</c:v>
                </c:pt>
                <c:pt idx="56">
                  <c:v>5.95275790006966E-2</c:v>
                </c:pt>
                <c:pt idx="57">
                  <c:v>4.2920491548443046E-2</c:v>
                </c:pt>
                <c:pt idx="58">
                  <c:v>4.6857526280474168E-2</c:v>
                </c:pt>
                <c:pt idx="59">
                  <c:v>5.6003213093355424E-2</c:v>
                </c:pt>
                <c:pt idx="60">
                  <c:v>4.0441815967994434E-2</c:v>
                </c:pt>
                <c:pt idx="61">
                  <c:v>6.0792903888798745E-2</c:v>
                </c:pt>
                <c:pt idx="62">
                  <c:v>6.3998113850103483E-2</c:v>
                </c:pt>
                <c:pt idx="63">
                  <c:v>4.6119552932311944E-2</c:v>
                </c:pt>
                <c:pt idx="64">
                  <c:v>5.325316727506979E-2</c:v>
                </c:pt>
                <c:pt idx="65">
                  <c:v>5.5512580408761503E-2</c:v>
                </c:pt>
                <c:pt idx="66">
                  <c:v>6.7445019642398213E-2</c:v>
                </c:pt>
                <c:pt idx="67">
                  <c:v>9.3004069959300412E-2</c:v>
                </c:pt>
                <c:pt idx="68">
                  <c:v>2.5413137064296626E-2</c:v>
                </c:pt>
                <c:pt idx="69">
                  <c:v>5.8491752723731465E-2</c:v>
                </c:pt>
                <c:pt idx="70">
                  <c:v>5.22747920888951E-2</c:v>
                </c:pt>
                <c:pt idx="71">
                  <c:v>4.9159042183772685E-2</c:v>
                </c:pt>
                <c:pt idx="72">
                  <c:v>5.4778371581263752E-2</c:v>
                </c:pt>
                <c:pt idx="73">
                  <c:v>5.9946502509984977E-2</c:v>
                </c:pt>
                <c:pt idx="74">
                  <c:v>6.5743435466466105E-2</c:v>
                </c:pt>
                <c:pt idx="75">
                  <c:v>4.2346523757117567E-2</c:v>
                </c:pt>
                <c:pt idx="76">
                  <c:v>3.4499010274295409E-2</c:v>
                </c:pt>
                <c:pt idx="77">
                  <c:v>2.9122679286494358E-2</c:v>
                </c:pt>
                <c:pt idx="78">
                  <c:v>7.2918636163105816E-2</c:v>
                </c:pt>
                <c:pt idx="79">
                  <c:v>4.9747029062242619E-2</c:v>
                </c:pt>
                <c:pt idx="80">
                  <c:v>5.77546808196963E-2</c:v>
                </c:pt>
                <c:pt idx="81">
                  <c:v>6.0351655314430541E-2</c:v>
                </c:pt>
                <c:pt idx="82">
                  <c:v>5.3968196008982526E-2</c:v>
                </c:pt>
                <c:pt idx="83">
                  <c:v>4.5987015430937146E-2</c:v>
                </c:pt>
                <c:pt idx="84">
                  <c:v>4.2283067701947966E-2</c:v>
                </c:pt>
                <c:pt idx="85">
                  <c:v>6.900915150830414E-2</c:v>
                </c:pt>
                <c:pt idx="86">
                  <c:v>1.8845826235093698E-2</c:v>
                </c:pt>
                <c:pt idx="87">
                  <c:v>5.6629071693351213E-2</c:v>
                </c:pt>
                <c:pt idx="88">
                  <c:v>3.8939282503881671E-2</c:v>
                </c:pt>
                <c:pt idx="89">
                  <c:v>4.6587681803838321E-2</c:v>
                </c:pt>
                <c:pt idx="90">
                  <c:v>6.9215656641982773E-2</c:v>
                </c:pt>
                <c:pt idx="91">
                  <c:v>4.4231333789999022E-2</c:v>
                </c:pt>
                <c:pt idx="92">
                  <c:v>6.2830254175184175E-2</c:v>
                </c:pt>
                <c:pt idx="93">
                  <c:v>6.5447932416286908E-2</c:v>
                </c:pt>
                <c:pt idx="94">
                  <c:v>7.3559059188420775E-2</c:v>
                </c:pt>
                <c:pt idx="95">
                  <c:v>4.5185710906079965E-2</c:v>
                </c:pt>
                <c:pt idx="96">
                  <c:v>5.1833670228125905E-2</c:v>
                </c:pt>
                <c:pt idx="97">
                  <c:v>5.7939153251542447E-2</c:v>
                </c:pt>
                <c:pt idx="98">
                  <c:v>4.9580004097521002E-2</c:v>
                </c:pt>
                <c:pt idx="99">
                  <c:v>6.1517017950311732E-2</c:v>
                </c:pt>
                <c:pt idx="100">
                  <c:v>5.1768580839180865E-2</c:v>
                </c:pt>
                <c:pt idx="101">
                  <c:v>5.618946530449781E-2</c:v>
                </c:pt>
                <c:pt idx="102">
                  <c:v>5.8352585039432803E-2</c:v>
                </c:pt>
                <c:pt idx="103">
                  <c:v>5.6205576817933298E-2</c:v>
                </c:pt>
                <c:pt idx="104">
                  <c:v>5.3884894180664319E-2</c:v>
                </c:pt>
                <c:pt idx="105">
                  <c:v>6.5308199003909384E-2</c:v>
                </c:pt>
                <c:pt idx="106">
                  <c:v>4.495550676066104E-2</c:v>
                </c:pt>
                <c:pt idx="107">
                  <c:v>5.0672676364133036E-2</c:v>
                </c:pt>
                <c:pt idx="108">
                  <c:v>5.6789053756453302E-2</c:v>
                </c:pt>
                <c:pt idx="109">
                  <c:v>5.0984288641867978E-2</c:v>
                </c:pt>
                <c:pt idx="110">
                  <c:v>5.8451663100564093E-2</c:v>
                </c:pt>
                <c:pt idx="111">
                  <c:v>5.236712303508044E-2</c:v>
                </c:pt>
                <c:pt idx="112">
                  <c:v>5.9371583400674999E-2</c:v>
                </c:pt>
                <c:pt idx="113">
                  <c:v>5.7733705858104702E-2</c:v>
                </c:pt>
                <c:pt idx="114">
                  <c:v>4.467754467754468E-2</c:v>
                </c:pt>
                <c:pt idx="115">
                  <c:v>5.9999048389399061E-2</c:v>
                </c:pt>
                <c:pt idx="116">
                  <c:v>2.4034959941733429E-2</c:v>
                </c:pt>
                <c:pt idx="117">
                  <c:v>1.693958215697346E-2</c:v>
                </c:pt>
                <c:pt idx="118">
                  <c:v>2.404965089216447E-2</c:v>
                </c:pt>
                <c:pt idx="119">
                  <c:v>6.6129078875111991E-2</c:v>
                </c:pt>
                <c:pt idx="120">
                  <c:v>6.4980026631158455E-2</c:v>
                </c:pt>
                <c:pt idx="121">
                  <c:v>4.2692446259156962E-2</c:v>
                </c:pt>
                <c:pt idx="122">
                  <c:v>4.7386020716091673E-2</c:v>
                </c:pt>
                <c:pt idx="123">
                  <c:v>5.8655679948754529E-2</c:v>
                </c:pt>
                <c:pt idx="124">
                  <c:v>4.4602396176050656E-2</c:v>
                </c:pt>
                <c:pt idx="125">
                  <c:v>6.4198303162998002E-2</c:v>
                </c:pt>
                <c:pt idx="126">
                  <c:v>3.6990962094755615E-2</c:v>
                </c:pt>
                <c:pt idx="127">
                  <c:v>6.3910418361666596E-2</c:v>
                </c:pt>
                <c:pt idx="128">
                  <c:v>6.0571381439897723E-2</c:v>
                </c:pt>
                <c:pt idx="129">
                  <c:v>6.58034013125397E-2</c:v>
                </c:pt>
                <c:pt idx="130">
                  <c:v>1.9986056239832677E-2</c:v>
                </c:pt>
                <c:pt idx="131">
                  <c:v>5.075413904075065E-2</c:v>
                </c:pt>
                <c:pt idx="132">
                  <c:v>5.0291001343083119E-2</c:v>
                </c:pt>
                <c:pt idx="133">
                  <c:v>4.903509109818574E-2</c:v>
                </c:pt>
                <c:pt idx="134">
                  <c:v>5.1301578510108005E-2</c:v>
                </c:pt>
                <c:pt idx="135">
                  <c:v>5.2107457156090782E-2</c:v>
                </c:pt>
                <c:pt idx="136">
                  <c:v>7.1752058554437323E-2</c:v>
                </c:pt>
                <c:pt idx="137">
                  <c:v>5.4157549234135668E-2</c:v>
                </c:pt>
                <c:pt idx="138">
                  <c:v>4.4825259749021726E-2</c:v>
                </c:pt>
                <c:pt idx="139">
                  <c:v>4.9486834958117724E-2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9-4205-A048-09F921D855E7}"/>
            </c:ext>
          </c:extLst>
        </c:ser>
        <c:ser>
          <c:idx val="1"/>
          <c:order val="1"/>
          <c:tx>
            <c:strRef>
              <c:f>TrustsDataEmergencyReadmissions!$H$104</c:f>
              <c:strCache>
                <c:ptCount val="1"/>
                <c:pt idx="0">
                  <c:v>pm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F49-4205-A048-09F921D855E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9F49-4205-A048-09F921D855E7}"/>
              </c:ext>
            </c:extLst>
          </c:dPt>
          <c:xVal>
            <c:numRef>
              <c:f>TrustsDataEmergencyReadmissions!$K$104:$L$104</c:f>
              <c:numCache>
                <c:formatCode>General</c:formatCode>
                <c:ptCount val="2"/>
                <c:pt idx="0">
                  <c:v>0</c:v>
                </c:pt>
                <c:pt idx="1">
                  <c:v>100000</c:v>
                </c:pt>
              </c:numCache>
            </c:numRef>
          </c:xVal>
          <c:yVal>
            <c:numRef>
              <c:f>TrustsDataEmergencyReadmissions!$I$104:$J$104</c:f>
              <c:numCache>
                <c:formatCode>General</c:formatCode>
                <c:ptCount val="2"/>
                <c:pt idx="0" formatCode="0.00%">
                  <c:v>5.5933758619607608E-2</c:v>
                </c:pt>
                <c:pt idx="1">
                  <c:v>5.5933758619607608E-2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9-4205-A048-09F921D8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18240"/>
        <c:axId val="437428608"/>
      </c:scatterChart>
      <c:scatterChart>
        <c:scatterStyle val="smoothMarker"/>
        <c:varyColors val="0"/>
        <c:ser>
          <c:idx val="2"/>
          <c:order val="2"/>
          <c:tx>
            <c:v>Laney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TrustsDataEmergencyReadmissions!$Q$105:$Q$154</c:f>
              <c:numCache>
                <c:formatCode>General</c:formatCode>
                <c:ptCount val="50"/>
                <c:pt idx="0">
                  <c:v>0.16432645116017791</c:v>
                </c:pt>
                <c:pt idx="1">
                  <c:v>0.13257896654611337</c:v>
                </c:pt>
                <c:pt idx="2">
                  <c:v>0.11851430883609421</c:v>
                </c:pt>
                <c:pt idx="3">
                  <c:v>0.11013010488989275</c:v>
                </c:pt>
                <c:pt idx="4">
                  <c:v>0.10440844437659752</c:v>
                </c:pt>
                <c:pt idx="5">
                  <c:v>0.10018489004807055</c:v>
                </c:pt>
                <c:pt idx="6">
                  <c:v>9.6902345533755457E-2</c:v>
                </c:pt>
                <c:pt idx="7">
                  <c:v>9.4256362582860492E-2</c:v>
                </c:pt>
                <c:pt idx="8">
                  <c:v>9.2064656133131043E-2</c:v>
                </c:pt>
                <c:pt idx="9">
                  <c:v>9.0210537634262122E-2</c:v>
                </c:pt>
                <c:pt idx="10">
                  <c:v>8.8615385089919091E-2</c:v>
                </c:pt>
                <c:pt idx="11">
                  <c:v>8.7224033727850911E-2</c:v>
                </c:pt>
                <c:pt idx="12">
                  <c:v>8.5996482530425244E-2</c:v>
                </c:pt>
                <c:pt idx="13">
                  <c:v>8.4902924242232003E-2</c:v>
                </c:pt>
                <c:pt idx="14">
                  <c:v>8.392063149028825E-2</c:v>
                </c:pt>
                <c:pt idx="15">
                  <c:v>8.3031931754750182E-2</c:v>
                </c:pt>
                <c:pt idx="16">
                  <c:v>8.2222848054305894E-2</c:v>
                </c:pt>
                <c:pt idx="17">
                  <c:v>8.1482161261776195E-2</c:v>
                </c:pt>
                <c:pt idx="18">
                  <c:v>8.0800747725008712E-2</c:v>
                </c:pt>
                <c:pt idx="19">
                  <c:v>8.0171101498102568E-2</c:v>
                </c:pt>
                <c:pt idx="20">
                  <c:v>7.9586983302809444E-2</c:v>
                </c:pt>
                <c:pt idx="21">
                  <c:v>7.9043158316970633E-2</c:v>
                </c:pt>
                <c:pt idx="22">
                  <c:v>7.8535197392773287E-2</c:v>
                </c:pt>
                <c:pt idx="23">
                  <c:v>7.8059324333839081E-2</c:v>
                </c:pt>
                <c:pt idx="24">
                  <c:v>7.7612297127721663E-2</c:v>
                </c:pt>
                <c:pt idx="25">
                  <c:v>7.7191314557885721E-2</c:v>
                </c:pt>
                <c:pt idx="26">
                  <c:v>7.6793942025103146E-2</c:v>
                </c:pt>
                <c:pt idx="27">
                  <c:v>7.6418052076681536E-2</c:v>
                </c:pt>
                <c:pt idx="28">
                  <c:v>7.6061776316850016E-2</c:v>
                </c:pt>
                <c:pt idx="29">
                  <c:v>7.5723466210671705E-2</c:v>
                </c:pt>
                <c:pt idx="30">
                  <c:v>7.5401660900852097E-2</c:v>
                </c:pt>
                <c:pt idx="31">
                  <c:v>7.5095060601234054E-2</c:v>
                </c:pt>
                <c:pt idx="32">
                  <c:v>7.4802504459796748E-2</c:v>
                </c:pt>
                <c:pt idx="33">
                  <c:v>7.4522952030102382E-2</c:v>
                </c:pt>
                <c:pt idx="34">
                  <c:v>7.4255467676036191E-2</c:v>
                </c:pt>
                <c:pt idx="35">
                  <c:v>7.3999207376369322E-2</c:v>
                </c:pt>
                <c:pt idx="36">
                  <c:v>7.3753407504578317E-2</c:v>
                </c:pt>
                <c:pt idx="37">
                  <c:v>7.3517375243728728E-2</c:v>
                </c:pt>
                <c:pt idx="38">
                  <c:v>7.329048036209157E-2</c:v>
                </c:pt>
                <c:pt idx="39">
                  <c:v>7.3072148126934869E-2</c:v>
                </c:pt>
                <c:pt idx="40">
                  <c:v>7.2861853174903526E-2</c:v>
                </c:pt>
                <c:pt idx="41">
                  <c:v>7.2659114190028656E-2</c:v>
                </c:pt>
                <c:pt idx="42">
                  <c:v>7.2463489266546166E-2</c:v>
                </c:pt>
                <c:pt idx="43">
                  <c:v>7.2274571854763353E-2</c:v>
                </c:pt>
                <c:pt idx="44">
                  <c:v>7.2091987205270908E-2</c:v>
                </c:pt>
                <c:pt idx="45">
                  <c:v>7.191538924068562E-2</c:v>
                </c:pt>
                <c:pt idx="46">
                  <c:v>7.1744457795471783E-2</c:v>
                </c:pt>
                <c:pt idx="47">
                  <c:v>7.1578896173729256E-2</c:v>
                </c:pt>
                <c:pt idx="48">
                  <c:v>7.1418428982546217E-2</c:v>
                </c:pt>
                <c:pt idx="49">
                  <c:v>7.1262800204908758E-2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49-4205-A048-09F921D855E7}"/>
            </c:ext>
          </c:extLst>
        </c:ser>
        <c:ser>
          <c:idx val="3"/>
          <c:order val="3"/>
          <c:tx>
            <c:v>LCL_Lan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TrustsDataEmergencyReadmissions!$P$105:$P$154</c:f>
              <c:numCache>
                <c:formatCode>General</c:formatCode>
                <c:ptCount val="50"/>
                <c:pt idx="0">
                  <c:v>-5.2458933920962687E-2</c:v>
                </c:pt>
                <c:pt idx="1">
                  <c:v>-2.0711449306898159E-2</c:v>
                </c:pt>
                <c:pt idx="2">
                  <c:v>-6.6467915968789967E-3</c:v>
                </c:pt>
                <c:pt idx="3">
                  <c:v>1.7374123493224605E-3</c:v>
                </c:pt>
                <c:pt idx="4">
                  <c:v>7.4590728626176966E-3</c:v>
                </c:pt>
                <c:pt idx="5">
                  <c:v>1.1682627191144671E-2</c:v>
                </c:pt>
                <c:pt idx="6">
                  <c:v>1.4965171705459759E-2</c:v>
                </c:pt>
                <c:pt idx="7">
                  <c:v>1.7611154656354724E-2</c:v>
                </c:pt>
                <c:pt idx="8">
                  <c:v>1.9802861106084174E-2</c:v>
                </c:pt>
                <c:pt idx="9">
                  <c:v>2.1656979604953094E-2</c:v>
                </c:pt>
                <c:pt idx="10">
                  <c:v>2.3252132149296126E-2</c:v>
                </c:pt>
                <c:pt idx="11">
                  <c:v>2.4643483511364306E-2</c:v>
                </c:pt>
                <c:pt idx="12">
                  <c:v>2.5871034708789969E-2</c:v>
                </c:pt>
                <c:pt idx="13">
                  <c:v>2.6964592996983214E-2</c:v>
                </c:pt>
                <c:pt idx="14">
                  <c:v>2.7946885748926967E-2</c:v>
                </c:pt>
                <c:pt idx="15">
                  <c:v>2.8835585484465034E-2</c:v>
                </c:pt>
                <c:pt idx="16">
                  <c:v>2.9644669184909326E-2</c:v>
                </c:pt>
                <c:pt idx="17">
                  <c:v>3.0385355977439018E-2</c:v>
                </c:pt>
                <c:pt idx="18">
                  <c:v>3.1066769514206505E-2</c:v>
                </c:pt>
                <c:pt idx="19">
                  <c:v>3.1696415741112649E-2</c:v>
                </c:pt>
                <c:pt idx="20">
                  <c:v>3.2280533936405773E-2</c:v>
                </c:pt>
                <c:pt idx="21">
                  <c:v>3.2824358922244584E-2</c:v>
                </c:pt>
                <c:pt idx="22">
                  <c:v>3.333231984644193E-2</c:v>
                </c:pt>
                <c:pt idx="23">
                  <c:v>3.3808192905376136E-2</c:v>
                </c:pt>
                <c:pt idx="24">
                  <c:v>3.4255220111493546E-2</c:v>
                </c:pt>
                <c:pt idx="25">
                  <c:v>3.4676202681329496E-2</c:v>
                </c:pt>
                <c:pt idx="26">
                  <c:v>3.5073575214112071E-2</c:v>
                </c:pt>
                <c:pt idx="27">
                  <c:v>3.544946516253368E-2</c:v>
                </c:pt>
                <c:pt idx="28">
                  <c:v>3.5805740922365201E-2</c:v>
                </c:pt>
                <c:pt idx="29">
                  <c:v>3.6144051028543511E-2</c:v>
                </c:pt>
                <c:pt idx="30">
                  <c:v>3.6465856338363127E-2</c:v>
                </c:pt>
                <c:pt idx="31">
                  <c:v>3.6772456637981163E-2</c:v>
                </c:pt>
                <c:pt idx="32">
                  <c:v>3.7065012779418476E-2</c:v>
                </c:pt>
                <c:pt idx="33">
                  <c:v>3.7344565209112834E-2</c:v>
                </c:pt>
                <c:pt idx="34">
                  <c:v>3.7612049563179026E-2</c:v>
                </c:pt>
                <c:pt idx="35">
                  <c:v>3.7868309862845895E-2</c:v>
                </c:pt>
                <c:pt idx="36">
                  <c:v>3.8114109734636893E-2</c:v>
                </c:pt>
                <c:pt idx="37">
                  <c:v>3.8350141995486489E-2</c:v>
                </c:pt>
                <c:pt idx="38">
                  <c:v>3.8577036877123647E-2</c:v>
                </c:pt>
                <c:pt idx="39">
                  <c:v>3.8795369112280348E-2</c:v>
                </c:pt>
                <c:pt idx="40">
                  <c:v>3.900566406431169E-2</c:v>
                </c:pt>
                <c:pt idx="41">
                  <c:v>3.920840304918656E-2</c:v>
                </c:pt>
                <c:pt idx="42">
                  <c:v>3.9404027972669051E-2</c:v>
                </c:pt>
                <c:pt idx="43">
                  <c:v>3.9592945384451864E-2</c:v>
                </c:pt>
                <c:pt idx="44">
                  <c:v>3.9775530033944309E-2</c:v>
                </c:pt>
                <c:pt idx="45">
                  <c:v>3.9952127998529596E-2</c:v>
                </c:pt>
                <c:pt idx="46">
                  <c:v>4.0123059443743427E-2</c:v>
                </c:pt>
                <c:pt idx="47">
                  <c:v>4.0288621065485961E-2</c:v>
                </c:pt>
                <c:pt idx="48">
                  <c:v>4.0449088256668993E-2</c:v>
                </c:pt>
                <c:pt idx="49">
                  <c:v>4.0604717034306459E-2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49-4205-A048-09F921D855E7}"/>
            </c:ext>
          </c:extLst>
        </c:ser>
        <c:ser>
          <c:idx val="4"/>
          <c:order val="4"/>
          <c:tx>
            <c:strRef>
              <c:f>TrustsDataEmergencyReadmissions!$AA$131</c:f>
              <c:strCache>
                <c:ptCount val="1"/>
                <c:pt idx="0">
                  <c:v>pp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TrustsDataEmergencyReadmissions!$AC$132:$AD$132</c:f>
              <c:numCache>
                <c:formatCode>General</c:formatCode>
                <c:ptCount val="2"/>
                <c:pt idx="0">
                  <c:v>0</c:v>
                </c:pt>
                <c:pt idx="1">
                  <c:v>100000</c:v>
                </c:pt>
              </c:numCache>
            </c:numRef>
          </c:xVal>
          <c:yVal>
            <c:numRef>
              <c:f>TrustsDataEmergencyReadmissions!$AA$132:$AB$132</c:f>
              <c:numCache>
                <c:formatCode>General</c:formatCode>
                <c:ptCount val="2"/>
                <c:pt idx="0">
                  <c:v>5.5412427029353464E-2</c:v>
                </c:pt>
                <c:pt idx="1">
                  <c:v>5.5412427029353464E-2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49-4205-A048-09F921D855E7}"/>
            </c:ext>
          </c:extLst>
        </c:ser>
        <c:ser>
          <c:idx val="5"/>
          <c:order val="5"/>
          <c:tx>
            <c:v>Vidmar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TrustsDataEmergencyReadmissions!$AL$138:$AL$187</c:f>
              <c:numCache>
                <c:formatCode>General</c:formatCode>
                <c:ptCount val="50"/>
                <c:pt idx="0">
                  <c:v>2436.7867360546552</c:v>
                </c:pt>
                <c:pt idx="1">
                  <c:v>4549.2110864923534</c:v>
                </c:pt>
                <c:pt idx="2">
                  <c:v>6635.5486197790933</c:v>
                </c:pt>
                <c:pt idx="3">
                  <c:v>8708.3915633346714</c:v>
                </c:pt>
                <c:pt idx="4">
                  <c:v>10772.616284212865</c:v>
                </c:pt>
                <c:pt idx="5">
                  <c:v>12830.723126963218</c:v>
                </c:pt>
                <c:pt idx="6">
                  <c:v>14884.197087474373</c:v>
                </c:pt>
                <c:pt idx="7">
                  <c:v>16934.005513567819</c:v>
                </c:pt>
                <c:pt idx="8">
                  <c:v>18980.820182638719</c:v>
                </c:pt>
                <c:pt idx="9">
                  <c:v>21025.130106595228</c:v>
                </c:pt>
                <c:pt idx="10">
                  <c:v>23067.30437065813</c:v>
                </c:pt>
                <c:pt idx="11">
                  <c:v>25107.6296557772</c:v>
                </c:pt>
                <c:pt idx="12">
                  <c:v>27146.333895318421</c:v>
                </c:pt>
                <c:pt idx="13">
                  <c:v>29183.601857089427</c:v>
                </c:pt>
                <c:pt idx="14">
                  <c:v>31219.585783535389</c:v>
                </c:pt>
                <c:pt idx="15">
                  <c:v>33254.412880429445</c:v>
                </c:pt>
                <c:pt idx="16">
                  <c:v>35288.190724910331</c:v>
                </c:pt>
                <c:pt idx="17">
                  <c:v>37321.01125856203</c:v>
                </c:pt>
                <c:pt idx="18">
                  <c:v>39352.953793277338</c:v>
                </c:pt>
                <c:pt idx="19">
                  <c:v>41384.087312749783</c:v>
                </c:pt>
                <c:pt idx="20">
                  <c:v>43414.47226138557</c:v>
                </c:pt>
                <c:pt idx="21">
                  <c:v>45444.161953607814</c:v>
                </c:pt>
                <c:pt idx="22">
                  <c:v>47473.203697586687</c:v>
                </c:pt>
                <c:pt idx="23">
                  <c:v>49501.63970108224</c:v>
                </c:pt>
                <c:pt idx="24">
                  <c:v>51529.50780890743</c:v>
                </c:pt>
                <c:pt idx="25">
                  <c:v>53556.84210875025</c:v>
                </c:pt>
                <c:pt idx="26">
                  <c:v>55583.673432980919</c:v>
                </c:pt>
                <c:pt idx="27">
                  <c:v>57610.029777469608</c:v>
                </c:pt>
                <c:pt idx="28">
                  <c:v>59635.936653594865</c:v>
                </c:pt>
                <c:pt idx="29">
                  <c:v>61661.417386022462</c:v>
                </c:pt>
                <c:pt idx="30">
                  <c:v>63686.49336612731</c:v>
                </c:pt>
                <c:pt idx="31">
                  <c:v>65711.184268874989</c:v>
                </c:pt>
                <c:pt idx="32">
                  <c:v>67735.50823940213</c:v>
                </c:pt>
                <c:pt idx="33">
                  <c:v>69759.482054313761</c:v>
                </c:pt>
                <c:pt idx="34">
                  <c:v>71783.121261762033</c:v>
                </c:pt>
                <c:pt idx="35">
                  <c:v>73806.440303620897</c:v>
                </c:pt>
                <c:pt idx="36">
                  <c:v>75829.452622476005</c:v>
                </c:pt>
                <c:pt idx="37">
                  <c:v>77852.17075567416</c:v>
                </c:pt>
                <c:pt idx="38">
                  <c:v>79874.606418295007</c:v>
                </c:pt>
                <c:pt idx="39">
                  <c:v>81896.770576598938</c:v>
                </c:pt>
                <c:pt idx="40">
                  <c:v>83918.673513253569</c:v>
                </c:pt>
                <c:pt idx="41">
                  <c:v>85940.324885436392</c:v>
                </c:pt>
                <c:pt idx="42">
                  <c:v>87961.733776741647</c:v>
                </c:pt>
                <c:pt idx="43">
                  <c:v>89982.908743680106</c:v>
                </c:pt>
                <c:pt idx="44">
                  <c:v>92003.857857444542</c:v>
                </c:pt>
                <c:pt idx="45">
                  <c:v>94024.588741516738</c:v>
                </c:pt>
                <c:pt idx="46">
                  <c:v>96045.108605611138</c:v>
                </c:pt>
                <c:pt idx="47">
                  <c:v>98065.424276381949</c:v>
                </c:pt>
                <c:pt idx="48">
                  <c:v>100085.54222526278</c:v>
                </c:pt>
                <c:pt idx="49">
                  <c:v>102105.46859375967</c:v>
                </c:pt>
              </c:numCache>
            </c:numRef>
          </c:xVal>
          <c:yVal>
            <c:numRef>
              <c:f>TrustsDataEmergencyReadmissions!$AN$138:$AN$187</c:f>
              <c:numCache>
                <c:formatCode>General</c:formatCode>
                <c:ptCount val="50"/>
                <c:pt idx="0">
                  <c:v>0.22472692501601005</c:v>
                </c:pt>
                <c:pt idx="1">
                  <c:v>0.16944933527015904</c:v>
                </c:pt>
                <c:pt idx="2">
                  <c:v>0.14588442304073432</c:v>
                </c:pt>
                <c:pt idx="3">
                  <c:v>0.13225071141937556</c:v>
                </c:pt>
                <c:pt idx="4">
                  <c:v>0.12315861992139471</c:v>
                </c:pt>
                <c:pt idx="5">
                  <c:v>0.11656959911888105</c:v>
                </c:pt>
                <c:pt idx="6">
                  <c:v>0.11152573807842489</c:v>
                </c:pt>
                <c:pt idx="7">
                  <c:v>0.10751173693540937</c:v>
                </c:pt>
                <c:pt idx="8">
                  <c:v>0.10422330806213169</c:v>
                </c:pt>
                <c:pt idx="9">
                  <c:v>0.1014680354588194</c:v>
                </c:pt>
                <c:pt idx="10">
                  <c:v>9.9117683131289783E-2</c:v>
                </c:pt>
                <c:pt idx="11">
                  <c:v>9.7083155116588687E-2</c:v>
                </c:pt>
                <c:pt idx="12">
                  <c:v>9.5300419130546654E-2</c:v>
                </c:pt>
                <c:pt idx="13">
                  <c:v>9.3722146680358775E-2</c:v>
                </c:pt>
                <c:pt idx="14">
                  <c:v>9.2312518634884627E-2</c:v>
                </c:pt>
                <c:pt idx="15">
                  <c:v>9.1043873071971662E-2</c:v>
                </c:pt>
                <c:pt idx="16">
                  <c:v>8.9894471174149726E-2</c:v>
                </c:pt>
                <c:pt idx="17">
                  <c:v>8.8846966354858462E-2</c:v>
                </c:pt>
                <c:pt idx="18">
                  <c:v>8.7887329590583388E-2</c:v>
                </c:pt>
                <c:pt idx="19">
                  <c:v>8.7004078807233695E-2</c:v>
                </c:pt>
                <c:pt idx="20">
                  <c:v>8.6187715794175432E-2</c:v>
                </c:pt>
                <c:pt idx="21">
                  <c:v>8.5430307788768686E-2</c:v>
                </c:pt>
                <c:pt idx="22">
                  <c:v>8.4725171837126675E-2</c:v>
                </c:pt>
                <c:pt idx="23">
                  <c:v>8.4066633421038497E-2</c:v>
                </c:pt>
                <c:pt idx="24">
                  <c:v>8.3449839581657678E-2</c:v>
                </c:pt>
                <c:pt idx="25">
                  <c:v>8.2870612596322002E-2</c:v>
                </c:pt>
                <c:pt idx="26">
                  <c:v>8.2325334220369181E-2</c:v>
                </c:pt>
                <c:pt idx="27">
                  <c:v>8.1810853237167316E-2</c:v>
                </c:pt>
                <c:pt idx="28">
                  <c:v>8.1324410975022535E-2</c:v>
                </c:pt>
                <c:pt idx="29">
                  <c:v>8.0863580812106706E-2</c:v>
                </c:pt>
                <c:pt idx="30">
                  <c:v>8.0426218672474084E-2</c:v>
                </c:pt>
                <c:pt idx="31">
                  <c:v>8.0010422232550324E-2</c:v>
                </c:pt>
                <c:pt idx="32">
                  <c:v>7.9614497085924024E-2</c:v>
                </c:pt>
                <c:pt idx="33">
                  <c:v>7.9236928508244042E-2</c:v>
                </c:pt>
                <c:pt idx="34">
                  <c:v>7.8876357760620963E-2</c:v>
                </c:pt>
                <c:pt idx="35">
                  <c:v>7.8531562095266141E-2</c:v>
                </c:pt>
                <c:pt idx="36">
                  <c:v>7.8201437799783155E-2</c:v>
                </c:pt>
                <c:pt idx="37">
                  <c:v>7.7884985749907071E-2</c:v>
                </c:pt>
                <c:pt idx="38">
                  <c:v>7.7581299044313337E-2</c:v>
                </c:pt>
                <c:pt idx="39">
                  <c:v>7.7289552376511708E-2</c:v>
                </c:pt>
                <c:pt idx="40">
                  <c:v>7.7008992863071168E-2</c:v>
                </c:pt>
                <c:pt idx="41">
                  <c:v>7.6738932098448162E-2</c:v>
                </c:pt>
                <c:pt idx="42">
                  <c:v>7.6478739247461389E-2</c:v>
                </c:pt>
                <c:pt idx="43">
                  <c:v>7.6227835019224907E-2</c:v>
                </c:pt>
                <c:pt idx="44">
                  <c:v>7.5985686392830765E-2</c:v>
                </c:pt>
                <c:pt idx="45">
                  <c:v>7.5751801986582795E-2</c:v>
                </c:pt>
                <c:pt idx="46">
                  <c:v>7.5525727980139651E-2</c:v>
                </c:pt>
                <c:pt idx="47">
                  <c:v>7.5307044513327787E-2</c:v>
                </c:pt>
                <c:pt idx="48">
                  <c:v>7.50953624972448E-2</c:v>
                </c:pt>
                <c:pt idx="49">
                  <c:v>7.489032078309607E-2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49-4205-A048-09F921D855E7}"/>
            </c:ext>
          </c:extLst>
        </c:ser>
        <c:ser>
          <c:idx val="6"/>
          <c:order val="6"/>
          <c:tx>
            <c:v>LCL_Vid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TrustsDataEmergencyReadmissions!$AJ$138:$AJ$187</c:f>
              <c:numCache>
                <c:formatCode>General</c:formatCode>
                <c:ptCount val="50"/>
                <c:pt idx="0">
                  <c:v>1883.6694333086975</c:v>
                </c:pt>
                <c:pt idx="1">
                  <c:v>3782.3961407471902</c:v>
                </c:pt>
                <c:pt idx="2">
                  <c:v>5696.1982400714496</c:v>
                </c:pt>
                <c:pt idx="3">
                  <c:v>7623.4949291268722</c:v>
                </c:pt>
                <c:pt idx="4">
                  <c:v>9559.4098408596765</c:v>
                </c:pt>
                <c:pt idx="5">
                  <c:v>11501.442630720323</c:v>
                </c:pt>
                <c:pt idx="6">
                  <c:v>13448.108302820168</c:v>
                </c:pt>
                <c:pt idx="7">
                  <c:v>15398.439509337721</c:v>
                </c:pt>
                <c:pt idx="8">
                  <c:v>17351.764472877821</c:v>
                </c:pt>
                <c:pt idx="9">
                  <c:v>19307.594181532309</c:v>
                </c:pt>
                <c:pt idx="10">
                  <c:v>21265.559550080405</c:v>
                </c:pt>
                <c:pt idx="11">
                  <c:v>23225.373897572339</c:v>
                </c:pt>
                <c:pt idx="12">
                  <c:v>25186.809290642115</c:v>
                </c:pt>
                <c:pt idx="13">
                  <c:v>27149.680961482107</c:v>
                </c:pt>
                <c:pt idx="14">
                  <c:v>29113.836667647149</c:v>
                </c:pt>
                <c:pt idx="15">
                  <c:v>31079.14920336409</c:v>
                </c:pt>
                <c:pt idx="16">
                  <c:v>33045.5109914942</c:v>
                </c:pt>
                <c:pt idx="17">
                  <c:v>35012.830090453506</c:v>
                </c:pt>
                <c:pt idx="18">
                  <c:v>36981.027188349195</c:v>
                </c:pt>
                <c:pt idx="19">
                  <c:v>38950.033301487747</c:v>
                </c:pt>
                <c:pt idx="20">
                  <c:v>40919.787985462965</c:v>
                </c:pt>
                <c:pt idx="21">
                  <c:v>42890.237925851718</c:v>
                </c:pt>
                <c:pt idx="22">
                  <c:v>44861.335814483842</c:v>
                </c:pt>
                <c:pt idx="23">
                  <c:v>46833.039443599286</c:v>
                </c:pt>
                <c:pt idx="24">
                  <c:v>48805.3109683851</c:v>
                </c:pt>
                <c:pt idx="25">
                  <c:v>50778.116301153284</c:v>
                </c:pt>
                <c:pt idx="26">
                  <c:v>52751.424609533606</c:v>
                </c:pt>
                <c:pt idx="27">
                  <c:v>54725.207897655921</c:v>
                </c:pt>
                <c:pt idx="28">
                  <c:v>56699.440654141668</c:v>
                </c:pt>
                <c:pt idx="29">
                  <c:v>58674.099554325061</c:v>
                </c:pt>
                <c:pt idx="30">
                  <c:v>60649.163206831217</c:v>
                </c:pt>
                <c:pt idx="31">
                  <c:v>62624.611936694542</c:v>
                </c:pt>
                <c:pt idx="32">
                  <c:v>64600.427598778391</c:v>
                </c:pt>
                <c:pt idx="33">
                  <c:v>66576.593416477757</c:v>
                </c:pt>
                <c:pt idx="34">
                  <c:v>68553.093841640497</c:v>
                </c:pt>
                <c:pt idx="35">
                  <c:v>70529.914432392616</c:v>
                </c:pt>
                <c:pt idx="36">
                  <c:v>72507.041746148505</c:v>
                </c:pt>
                <c:pt idx="37">
                  <c:v>74484.463245561361</c:v>
                </c:pt>
                <c:pt idx="38">
                  <c:v>76462.167215551512</c:v>
                </c:pt>
                <c:pt idx="39">
                  <c:v>78440.142689858592</c:v>
                </c:pt>
                <c:pt idx="40">
                  <c:v>80418.379385814958</c:v>
                </c:pt>
                <c:pt idx="41">
                  <c:v>82396.867646243132</c:v>
                </c:pt>
                <c:pt idx="42">
                  <c:v>84375.598387548875</c:v>
                </c:pt>
                <c:pt idx="43">
                  <c:v>86354.563053221413</c:v>
                </c:pt>
                <c:pt idx="44">
                  <c:v>88333.753572067973</c:v>
                </c:pt>
                <c:pt idx="45">
                  <c:v>90313.162320606789</c:v>
                </c:pt>
                <c:pt idx="46">
                  <c:v>92292.782089123371</c:v>
                </c:pt>
                <c:pt idx="47">
                  <c:v>94272.606050963572</c:v>
                </c:pt>
                <c:pt idx="48">
                  <c:v>96252.627734693742</c:v>
                </c:pt>
                <c:pt idx="49">
                  <c:v>98232.840998807849</c:v>
                </c:pt>
              </c:numCache>
            </c:numRef>
          </c:xVal>
          <c:yVal>
            <c:numRef>
              <c:f>TrustsDataEmergencyReadmissions!$AM$138:$AM$187</c:f>
              <c:numCache>
                <c:formatCode>General</c:formatCode>
                <c:ptCount val="50"/>
                <c:pt idx="0">
                  <c:v>-2.9228656234680421E-3</c:v>
                </c:pt>
                <c:pt idx="1">
                  <c:v>1.0696523352005797E-3</c:v>
                </c:pt>
                <c:pt idx="2">
                  <c:v>5.0336735203249973E-3</c:v>
                </c:pt>
                <c:pt idx="3">
                  <c:v>8.761643574589438E-3</c:v>
                </c:pt>
                <c:pt idx="4">
                  <c:v>1.1876686222608944E-2</c:v>
                </c:pt>
                <c:pt idx="5">
                  <c:v>1.4467033433539245E-2</c:v>
                </c:pt>
                <c:pt idx="6">
                  <c:v>1.6647864234121849E-2</c:v>
                </c:pt>
                <c:pt idx="7">
                  <c:v>1.8510858949994647E-2</c:v>
                </c:pt>
                <c:pt idx="8">
                  <c:v>2.0124072105288972E-2</c:v>
                </c:pt>
                <c:pt idx="9">
                  <c:v>2.1537780326724102E-2</c:v>
                </c:pt>
                <c:pt idx="10">
                  <c:v>2.2789569377888796E-2</c:v>
                </c:pt>
                <c:pt idx="11">
                  <c:v>2.3907996001513689E-2</c:v>
                </c:pt>
                <c:pt idx="12">
                  <c:v>2.4915120695278292E-2</c:v>
                </c:pt>
                <c:pt idx="13">
                  <c:v>2.5828256298807192E-2</c:v>
                </c:pt>
                <c:pt idx="14">
                  <c:v>2.6661188196824517E-2</c:v>
                </c:pt>
                <c:pt idx="15">
                  <c:v>2.742503865617852E-2</c:v>
                </c:pt>
                <c:pt idx="16">
                  <c:v>2.8128888995890378E-2</c:v>
                </c:pt>
                <c:pt idx="17">
                  <c:v>2.8780234585635056E-2</c:v>
                </c:pt>
                <c:pt idx="18">
                  <c:v>2.9385322639361115E-2</c:v>
                </c:pt>
                <c:pt idx="19">
                  <c:v>2.9949406554610758E-2</c:v>
                </c:pt>
                <c:pt idx="20">
                  <c:v>3.0476939937686239E-2</c:v>
                </c:pt>
                <c:pt idx="21">
                  <c:v>3.0971726420351679E-2</c:v>
                </c:pt>
                <c:pt idx="22">
                  <c:v>3.1437036642559722E-2</c:v>
                </c:pt>
                <c:pt idx="23">
                  <c:v>3.1875700546962413E-2</c:v>
                </c:pt>
                <c:pt idx="24">
                  <c:v>3.2290180895960696E-2</c:v>
                </c:pt>
                <c:pt idx="25">
                  <c:v>3.2682632353614308E-2</c:v>
                </c:pt>
                <c:pt idx="26">
                  <c:v>3.3054949359672105E-2</c:v>
                </c:pt>
                <c:pt idx="27">
                  <c:v>3.3408805220418877E-2</c:v>
                </c:pt>
                <c:pt idx="28">
                  <c:v>3.3745684256664701E-2</c:v>
                </c:pt>
                <c:pt idx="29">
                  <c:v>3.4066908419030491E-2</c:v>
                </c:pt>
                <c:pt idx="30">
                  <c:v>3.4373659460751056E-2</c:v>
                </c:pt>
                <c:pt idx="31">
                  <c:v>3.4666997517969013E-2</c:v>
                </c:pt>
                <c:pt idx="32">
                  <c:v>3.4947876765422735E-2</c:v>
                </c:pt>
                <c:pt idx="33">
                  <c:v>3.5217158676272793E-2</c:v>
                </c:pt>
                <c:pt idx="34">
                  <c:v>3.5475623307580292E-2</c:v>
                </c:pt>
                <c:pt idx="35">
                  <c:v>3.572397894968779E-2</c:v>
                </c:pt>
                <c:pt idx="36">
                  <c:v>3.5962870412640596E-2</c:v>
                </c:pt>
                <c:pt idx="37">
                  <c:v>3.6192886171504637E-2</c:v>
                </c:pt>
                <c:pt idx="38">
                  <c:v>3.6414564551798048E-2</c:v>
                </c:pt>
                <c:pt idx="39">
                  <c:v>3.6628399103847159E-2</c:v>
                </c:pt>
                <c:pt idx="40">
                  <c:v>3.6834843288876866E-2</c:v>
                </c:pt>
                <c:pt idx="41">
                  <c:v>3.7034314578679929E-2</c:v>
                </c:pt>
                <c:pt idx="42">
                  <c:v>3.722719805370641E-2</c:v>
                </c:pt>
                <c:pt idx="43">
                  <c:v>3.7413849570558273E-2</c:v>
                </c:pt>
                <c:pt idx="44">
                  <c:v>3.7594598558527488E-2</c:v>
                </c:pt>
                <c:pt idx="45">
                  <c:v>3.7769750495482229E-2</c:v>
                </c:pt>
                <c:pt idx="46">
                  <c:v>3.7939589105692881E-2</c:v>
                </c:pt>
                <c:pt idx="47">
                  <c:v>3.8104378315791575E-2</c:v>
                </c:pt>
                <c:pt idx="48">
                  <c:v>3.8264363999725277E-2</c:v>
                </c:pt>
                <c:pt idx="49">
                  <c:v>3.8419775539109163E-2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49-4205-A048-09F921D855E7}"/>
            </c:ext>
          </c:extLst>
        </c:ser>
        <c:ser>
          <c:idx val="7"/>
          <c:order val="7"/>
          <c:tx>
            <c:v>Spieg. Mult.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TrustsDataEmergencyReadmissions!$BC$105:$BC$154</c:f>
              <c:numCache>
                <c:formatCode>General</c:formatCode>
                <c:ptCount val="50"/>
                <c:pt idx="0">
                  <c:v>0.14337449947004469</c:v>
                </c:pt>
                <c:pt idx="1">
                  <c:v>0.11776369942692722</c:v>
                </c:pt>
                <c:pt idx="2">
                  <c:v>0.10641769388774776</c:v>
                </c:pt>
                <c:pt idx="3">
                  <c:v>9.9654129044826151E-2</c:v>
                </c:pt>
                <c:pt idx="4">
                  <c:v>9.5038446728511625E-2</c:v>
                </c:pt>
                <c:pt idx="5">
                  <c:v>9.163129158869221E-2</c:v>
                </c:pt>
                <c:pt idx="6">
                  <c:v>8.8983252154679462E-2</c:v>
                </c:pt>
                <c:pt idx="7">
                  <c:v>8.6848729023267415E-2</c:v>
                </c:pt>
                <c:pt idx="8">
                  <c:v>8.5080672236419963E-2</c:v>
                </c:pt>
                <c:pt idx="9">
                  <c:v>8.3584948757598587E-2</c:v>
                </c:pt>
                <c:pt idx="10">
                  <c:v>8.2298133964298678E-2</c:v>
                </c:pt>
                <c:pt idx="11">
                  <c:v>8.117572625367768E-2</c:v>
                </c:pt>
                <c:pt idx="12">
                  <c:v>8.0185456673516037E-2</c:v>
                </c:pt>
                <c:pt idx="13">
                  <c:v>7.9303279613037875E-2</c:v>
                </c:pt>
                <c:pt idx="14">
                  <c:v>7.8510860825859702E-2</c:v>
                </c:pt>
                <c:pt idx="15">
                  <c:v>7.7793943832216883E-2</c:v>
                </c:pt>
                <c:pt idx="16">
                  <c:v>7.7141253355408376E-2</c:v>
                </c:pt>
                <c:pt idx="17">
                  <c:v>7.6543738888714144E-2</c:v>
                </c:pt>
                <c:pt idx="18">
                  <c:v>7.5994040351996237E-2</c:v>
                </c:pt>
                <c:pt idx="19">
                  <c:v>7.5486102674059613E-2</c:v>
                </c:pt>
                <c:pt idx="20">
                  <c:v>7.5014892608662148E-2</c:v>
                </c:pt>
                <c:pt idx="21">
                  <c:v>7.4576187207586075E-2</c:v>
                </c:pt>
                <c:pt idx="22">
                  <c:v>7.4166413462753017E-2</c:v>
                </c:pt>
                <c:pt idx="23">
                  <c:v>7.3782525104149912E-2</c:v>
                </c:pt>
                <c:pt idx="24">
                  <c:v>7.3421906789695027E-2</c:v>
                </c:pt>
                <c:pt idx="25">
                  <c:v>7.3082298768814863E-2</c:v>
                </c:pt>
                <c:pt idx="26">
                  <c:v>7.2761737042321001E-2</c:v>
                </c:pt>
                <c:pt idx="27">
                  <c:v>7.2458505387143532E-2</c:v>
                </c:pt>
                <c:pt idx="28">
                  <c:v>7.2171096562281475E-2</c:v>
                </c:pt>
                <c:pt idx="29">
                  <c:v>7.1898180689190225E-2</c:v>
                </c:pt>
                <c:pt idx="30">
                  <c:v>7.1638579289495311E-2</c:v>
                </c:pt>
                <c:pt idx="31">
                  <c:v>7.1391243821437508E-2</c:v>
                </c:pt>
                <c:pt idx="32">
                  <c:v>7.1155237821881323E-2</c:v>
                </c:pt>
                <c:pt idx="33">
                  <c:v>7.0929721959270345E-2</c:v>
                </c:pt>
                <c:pt idx="34">
                  <c:v>7.0713941452879708E-2</c:v>
                </c:pt>
                <c:pt idx="35">
                  <c:v>7.0507215428013789E-2</c:v>
                </c:pt>
                <c:pt idx="36">
                  <c:v>7.0308927864649651E-2</c:v>
                </c:pt>
                <c:pt idx="37">
                  <c:v>7.0118519865092238E-2</c:v>
                </c:pt>
                <c:pt idx="38">
                  <c:v>6.9935483019337163E-2</c:v>
                </c:pt>
                <c:pt idx="39">
                  <c:v>6.9759353688603101E-2</c:v>
                </c:pt>
                <c:pt idx="40">
                  <c:v>6.9589708060547081E-2</c:v>
                </c:pt>
                <c:pt idx="41">
                  <c:v>6.9426157855997178E-2</c:v>
                </c:pt>
                <c:pt idx="42">
                  <c:v>6.9268346588123045E-2</c:v>
                </c:pt>
                <c:pt idx="43">
                  <c:v>6.911594629195314E-2</c:v>
                </c:pt>
                <c:pt idx="44">
                  <c:v>6.8968654655908943E-2</c:v>
                </c:pt>
                <c:pt idx="45">
                  <c:v>6.8826192498229466E-2</c:v>
                </c:pt>
                <c:pt idx="46">
                  <c:v>6.8688301540326208E-2</c:v>
                </c:pt>
                <c:pt idx="47">
                  <c:v>6.8554742436642641E-2</c:v>
                </c:pt>
                <c:pt idx="48">
                  <c:v>6.8425293026812911E-2</c:v>
                </c:pt>
                <c:pt idx="49">
                  <c:v>6.8299746781071535E-2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49-4205-A048-09F921D855E7}"/>
            </c:ext>
          </c:extLst>
        </c:ser>
        <c:ser>
          <c:idx val="8"/>
          <c:order val="8"/>
          <c:tx>
            <c:v>LCL_SpiMul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TrustsDataEmergencyReadmissions!$BB$105:$BB$154</c:f>
              <c:numCache>
                <c:formatCode>General</c:formatCode>
                <c:ptCount val="50"/>
                <c:pt idx="0">
                  <c:v>-3.1506982230829463E-2</c:v>
                </c:pt>
                <c:pt idx="1">
                  <c:v>-5.8961821877120055E-3</c:v>
                </c:pt>
                <c:pt idx="2">
                  <c:v>5.4498233514674588E-3</c:v>
                </c:pt>
                <c:pt idx="3">
                  <c:v>1.2213388194389073E-2</c:v>
                </c:pt>
                <c:pt idx="4">
                  <c:v>1.6829070510703592E-2</c:v>
                </c:pt>
                <c:pt idx="5">
                  <c:v>2.0236225650523E-2</c:v>
                </c:pt>
                <c:pt idx="6">
                  <c:v>2.2884265084535754E-2</c:v>
                </c:pt>
                <c:pt idx="7">
                  <c:v>2.5018788215947801E-2</c:v>
                </c:pt>
                <c:pt idx="8">
                  <c:v>2.678684500279525E-2</c:v>
                </c:pt>
                <c:pt idx="9">
                  <c:v>2.8282568481616633E-2</c:v>
                </c:pt>
                <c:pt idx="10">
                  <c:v>2.9569383274916542E-2</c:v>
                </c:pt>
                <c:pt idx="11">
                  <c:v>3.0691790985537534E-2</c:v>
                </c:pt>
                <c:pt idx="12">
                  <c:v>3.168206056569918E-2</c:v>
                </c:pt>
                <c:pt idx="13">
                  <c:v>3.2564237626177342E-2</c:v>
                </c:pt>
                <c:pt idx="14">
                  <c:v>3.3356656413355515E-2</c:v>
                </c:pt>
                <c:pt idx="15">
                  <c:v>3.4073573406998341E-2</c:v>
                </c:pt>
                <c:pt idx="16">
                  <c:v>3.472626388380684E-2</c:v>
                </c:pt>
                <c:pt idx="17">
                  <c:v>3.5323778350501073E-2</c:v>
                </c:pt>
                <c:pt idx="18">
                  <c:v>3.587347688721898E-2</c:v>
                </c:pt>
                <c:pt idx="19">
                  <c:v>3.6381414565155604E-2</c:v>
                </c:pt>
                <c:pt idx="20">
                  <c:v>3.6852624630553076E-2</c:v>
                </c:pt>
                <c:pt idx="21">
                  <c:v>3.7291330031629134E-2</c:v>
                </c:pt>
                <c:pt idx="22">
                  <c:v>3.77011037764622E-2</c:v>
                </c:pt>
                <c:pt idx="23">
                  <c:v>3.8084992135065304E-2</c:v>
                </c:pt>
                <c:pt idx="24">
                  <c:v>3.844561044952019E-2</c:v>
                </c:pt>
                <c:pt idx="25">
                  <c:v>3.8785218470400361E-2</c:v>
                </c:pt>
                <c:pt idx="26">
                  <c:v>3.9105780196894223E-2</c:v>
                </c:pt>
                <c:pt idx="27">
                  <c:v>3.9409011852071685E-2</c:v>
                </c:pt>
                <c:pt idx="28">
                  <c:v>3.9696420676933741E-2</c:v>
                </c:pt>
                <c:pt idx="29">
                  <c:v>3.9969336550024992E-2</c:v>
                </c:pt>
                <c:pt idx="30">
                  <c:v>4.0228937949719906E-2</c:v>
                </c:pt>
                <c:pt idx="31">
                  <c:v>4.0476273417777708E-2</c:v>
                </c:pt>
                <c:pt idx="32">
                  <c:v>4.0712279417333894E-2</c:v>
                </c:pt>
                <c:pt idx="33">
                  <c:v>4.0937795279944872E-2</c:v>
                </c:pt>
                <c:pt idx="34">
                  <c:v>4.1153575786335508E-2</c:v>
                </c:pt>
                <c:pt idx="35">
                  <c:v>4.1360301811201428E-2</c:v>
                </c:pt>
                <c:pt idx="36">
                  <c:v>4.1558589374565566E-2</c:v>
                </c:pt>
                <c:pt idx="37">
                  <c:v>4.1748997374122986E-2</c:v>
                </c:pt>
                <c:pt idx="38">
                  <c:v>4.1932034219878053E-2</c:v>
                </c:pt>
                <c:pt idx="39">
                  <c:v>4.2108163550612122E-2</c:v>
                </c:pt>
                <c:pt idx="40">
                  <c:v>4.2277809178668135E-2</c:v>
                </c:pt>
                <c:pt idx="41">
                  <c:v>4.2441359383218032E-2</c:v>
                </c:pt>
                <c:pt idx="42">
                  <c:v>4.2599170651092172E-2</c:v>
                </c:pt>
                <c:pt idx="43">
                  <c:v>4.2751570947262077E-2</c:v>
                </c:pt>
                <c:pt idx="44">
                  <c:v>4.2898862583306274E-2</c:v>
                </c:pt>
                <c:pt idx="45">
                  <c:v>4.3041324740985744E-2</c:v>
                </c:pt>
                <c:pt idx="46">
                  <c:v>4.3179215698889002E-2</c:v>
                </c:pt>
                <c:pt idx="47">
                  <c:v>4.3312774802572569E-2</c:v>
                </c:pt>
                <c:pt idx="48">
                  <c:v>4.3442224212402313E-2</c:v>
                </c:pt>
                <c:pt idx="49">
                  <c:v>4.3567770458143681E-2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49-4205-A048-09F921D855E7}"/>
            </c:ext>
          </c:extLst>
        </c:ser>
        <c:ser>
          <c:idx val="9"/>
          <c:order val="9"/>
          <c:tx>
            <c:v>Spieg. Add.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TrustsDataEmergencyReadmissions!$BO$105:$BO$154</c:f>
              <c:numCache>
                <c:formatCode>General</c:formatCode>
                <c:ptCount val="50"/>
                <c:pt idx="0">
                  <c:v>8.0489185668847399E-2</c:v>
                </c:pt>
                <c:pt idx="1">
                  <c:v>7.8635736097689216E-2</c:v>
                </c:pt>
                <c:pt idx="2">
                  <c:v>7.7983324965235662E-2</c:v>
                </c:pt>
                <c:pt idx="3">
                  <c:v>7.7649770531045631E-2</c:v>
                </c:pt>
                <c:pt idx="4">
                  <c:v>7.7447155648487004E-2</c:v>
                </c:pt>
                <c:pt idx="5">
                  <c:v>7.7311012200111884E-2</c:v>
                </c:pt>
                <c:pt idx="6">
                  <c:v>7.7213233603501658E-2</c:v>
                </c:pt>
                <c:pt idx="7">
                  <c:v>7.7139603787836936E-2</c:v>
                </c:pt>
                <c:pt idx="8">
                  <c:v>7.7082158925938712E-2</c:v>
                </c:pt>
                <c:pt idx="9">
                  <c:v>7.7036090445525673E-2</c:v>
                </c:pt>
                <c:pt idx="10">
                  <c:v>7.6998323112811171E-2</c:v>
                </c:pt>
                <c:pt idx="11">
                  <c:v>7.6966798531913377E-2</c:v>
                </c:pt>
                <c:pt idx="12">
                  <c:v>7.6940086934760427E-2</c:v>
                </c:pt>
                <c:pt idx="13">
                  <c:v>7.6917164216057918E-2</c:v>
                </c:pt>
                <c:pt idx="14">
                  <c:v>7.6897277585042306E-2</c:v>
                </c:pt>
                <c:pt idx="15">
                  <c:v>7.6879861294795501E-2</c:v>
                </c:pt>
                <c:pt idx="16">
                  <c:v>7.6864481945031204E-2</c:v>
                </c:pt>
                <c:pt idx="17">
                  <c:v>7.6850801918995515E-2</c:v>
                </c:pt>
                <c:pt idx="18">
                  <c:v>7.6838554307442838E-2</c:v>
                </c:pt>
                <c:pt idx="19">
                  <c:v>7.6827525318688777E-2</c:v>
                </c:pt>
                <c:pt idx="20">
                  <c:v>7.6817541690931926E-2</c:v>
                </c:pt>
                <c:pt idx="21">
                  <c:v>7.6808461522265226E-2</c:v>
                </c:pt>
                <c:pt idx="22">
                  <c:v>7.6800167482630161E-2</c:v>
                </c:pt>
                <c:pt idx="23">
                  <c:v>7.6792561715815694E-2</c:v>
                </c:pt>
                <c:pt idx="24">
                  <c:v>7.6785561960146978E-2</c:v>
                </c:pt>
                <c:pt idx="25">
                  <c:v>7.6779098560996212E-2</c:v>
                </c:pt>
                <c:pt idx="26">
                  <c:v>7.6773112144745637E-2</c:v>
                </c:pt>
                <c:pt idx="27">
                  <c:v>7.6767551789422531E-2</c:v>
                </c:pt>
                <c:pt idx="28">
                  <c:v>7.6762373572528103E-2</c:v>
                </c:pt>
                <c:pt idx="29">
                  <c:v>7.6757539408338696E-2</c:v>
                </c:pt>
                <c:pt idx="30">
                  <c:v>7.6753016109523425E-2</c:v>
                </c:pt>
                <c:pt idx="31">
                  <c:v>7.6748774624160965E-2</c:v>
                </c:pt>
                <c:pt idx="32">
                  <c:v>7.6744789411061734E-2</c:v>
                </c:pt>
                <c:pt idx="33">
                  <c:v>7.6741037925003863E-2</c:v>
                </c:pt>
                <c:pt idx="34">
                  <c:v>7.6737500189962782E-2</c:v>
                </c:pt>
                <c:pt idx="35">
                  <c:v>7.6734158443271833E-2</c:v>
                </c:pt>
                <c:pt idx="36">
                  <c:v>7.6730996837330603E-2</c:v>
                </c:pt>
                <c:pt idx="37">
                  <c:v>7.672800118828807E-2</c:v>
                </c:pt>
                <c:pt idx="38">
                  <c:v>7.672515876329053E-2</c:v>
                </c:pt>
                <c:pt idx="39">
                  <c:v>7.6722458099562393E-2</c:v>
                </c:pt>
                <c:pt idx="40">
                  <c:v>7.6719888849898429E-2</c:v>
                </c:pt>
                <c:pt idx="41">
                  <c:v>7.6717441650175647E-2</c:v>
                </c:pt>
                <c:pt idx="42">
                  <c:v>7.6715108005308882E-2</c:v>
                </c:pt>
                <c:pt idx="43">
                  <c:v>7.6712880190722366E-2</c:v>
                </c:pt>
                <c:pt idx="44">
                  <c:v>7.6710751166929145E-2</c:v>
                </c:pt>
                <c:pt idx="45">
                  <c:v>7.6708714505227898E-2</c:v>
                </c:pt>
                <c:pt idx="46">
                  <c:v>7.6706764322865079E-2</c:v>
                </c:pt>
                <c:pt idx="47">
                  <c:v>7.6704895226284805E-2</c:v>
                </c:pt>
                <c:pt idx="48">
                  <c:v>7.6703102261313369E-2</c:v>
                </c:pt>
                <c:pt idx="49">
                  <c:v>7.6701380869309679E-2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F49-4205-A048-09F921D855E7}"/>
            </c:ext>
          </c:extLst>
        </c:ser>
        <c:ser>
          <c:idx val="10"/>
          <c:order val="10"/>
          <c:tx>
            <c:v>LCL_SpiAdd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TrustsDataEmergencyReadmissions!$N$105:$N$154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xVal>
          <c:yVal>
            <c:numRef>
              <c:f>TrustsDataEmergencyReadmissions!$BN$105:$BN$154</c:f>
              <c:numCache>
                <c:formatCode>General</c:formatCode>
                <c:ptCount val="50"/>
                <c:pt idx="0">
                  <c:v>3.1378331570367818E-2</c:v>
                </c:pt>
                <c:pt idx="1">
                  <c:v>3.3231781141526001E-2</c:v>
                </c:pt>
                <c:pt idx="2">
                  <c:v>3.3884192273979548E-2</c:v>
                </c:pt>
                <c:pt idx="3">
                  <c:v>3.4217746708169586E-2</c:v>
                </c:pt>
                <c:pt idx="4">
                  <c:v>3.4420361590728213E-2</c:v>
                </c:pt>
                <c:pt idx="5">
                  <c:v>3.4556505039103333E-2</c:v>
                </c:pt>
                <c:pt idx="6">
                  <c:v>3.4654283635713559E-2</c:v>
                </c:pt>
                <c:pt idx="7">
                  <c:v>3.4727913451378281E-2</c:v>
                </c:pt>
                <c:pt idx="8">
                  <c:v>3.4785358313276504E-2</c:v>
                </c:pt>
                <c:pt idx="9">
                  <c:v>3.4831426793689543E-2</c:v>
                </c:pt>
                <c:pt idx="10">
                  <c:v>3.4869194126404046E-2</c:v>
                </c:pt>
                <c:pt idx="11">
                  <c:v>3.4900718707301846E-2</c:v>
                </c:pt>
                <c:pt idx="12">
                  <c:v>3.4927430304454797E-2</c:v>
                </c:pt>
                <c:pt idx="13">
                  <c:v>3.4950353023157299E-2</c:v>
                </c:pt>
                <c:pt idx="14">
                  <c:v>3.497023965417291E-2</c:v>
                </c:pt>
                <c:pt idx="15">
                  <c:v>3.4987655944419715E-2</c:v>
                </c:pt>
                <c:pt idx="16">
                  <c:v>3.5003035294184019E-2</c:v>
                </c:pt>
                <c:pt idx="17">
                  <c:v>3.5016715320219695E-2</c:v>
                </c:pt>
                <c:pt idx="18">
                  <c:v>3.5028962931772378E-2</c:v>
                </c:pt>
                <c:pt idx="19">
                  <c:v>3.5039991920526439E-2</c:v>
                </c:pt>
                <c:pt idx="20">
                  <c:v>3.5049975548283291E-2</c:v>
                </c:pt>
                <c:pt idx="21">
                  <c:v>3.5059055716949991E-2</c:v>
                </c:pt>
                <c:pt idx="22">
                  <c:v>3.5067349756585056E-2</c:v>
                </c:pt>
                <c:pt idx="23">
                  <c:v>3.507495552339953E-2</c:v>
                </c:pt>
                <c:pt idx="24">
                  <c:v>3.5081955279068239E-2</c:v>
                </c:pt>
                <c:pt idx="25">
                  <c:v>3.5088418678219005E-2</c:v>
                </c:pt>
                <c:pt idx="26">
                  <c:v>3.5094405094469573E-2</c:v>
                </c:pt>
                <c:pt idx="27">
                  <c:v>3.5099965449792686E-2</c:v>
                </c:pt>
                <c:pt idx="28">
                  <c:v>3.5105143666687114E-2</c:v>
                </c:pt>
                <c:pt idx="29">
                  <c:v>3.5109977830876521E-2</c:v>
                </c:pt>
                <c:pt idx="30">
                  <c:v>3.5114501129691791E-2</c:v>
                </c:pt>
                <c:pt idx="31">
                  <c:v>3.5118742615054245E-2</c:v>
                </c:pt>
                <c:pt idx="32">
                  <c:v>3.5122727828153483E-2</c:v>
                </c:pt>
                <c:pt idx="33">
                  <c:v>3.5126479314211353E-2</c:v>
                </c:pt>
                <c:pt idx="34">
                  <c:v>3.5130017049252435E-2</c:v>
                </c:pt>
                <c:pt idx="35">
                  <c:v>3.5133358795943391E-2</c:v>
                </c:pt>
                <c:pt idx="36">
                  <c:v>3.5136520401884613E-2</c:v>
                </c:pt>
                <c:pt idx="37">
                  <c:v>3.513951605092714E-2</c:v>
                </c:pt>
                <c:pt idx="38">
                  <c:v>3.5142358475924687E-2</c:v>
                </c:pt>
                <c:pt idx="39">
                  <c:v>3.5145059139652823E-2</c:v>
                </c:pt>
                <c:pt idx="40">
                  <c:v>3.5147628389316787E-2</c:v>
                </c:pt>
                <c:pt idx="41">
                  <c:v>3.515007558903957E-2</c:v>
                </c:pt>
                <c:pt idx="42">
                  <c:v>3.5152409233906334E-2</c:v>
                </c:pt>
                <c:pt idx="43">
                  <c:v>3.5154637048492844E-2</c:v>
                </c:pt>
                <c:pt idx="44">
                  <c:v>3.5156766072286072E-2</c:v>
                </c:pt>
                <c:pt idx="45">
                  <c:v>3.5158802733987318E-2</c:v>
                </c:pt>
                <c:pt idx="46">
                  <c:v>3.5160752916350131E-2</c:v>
                </c:pt>
                <c:pt idx="47">
                  <c:v>3.5162622012930411E-2</c:v>
                </c:pt>
                <c:pt idx="48">
                  <c:v>3.5164414977901848E-2</c:v>
                </c:pt>
                <c:pt idx="49">
                  <c:v>3.5166136369905537E-2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F49-4205-A048-09F921D8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18240"/>
        <c:axId val="437428608"/>
      </c:scatterChart>
      <c:valAx>
        <c:axId val="437418240"/>
        <c:scaling>
          <c:orientation val="minMax"/>
          <c:max val="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 sz="1400" b="1"/>
                  <a:t>No. of discharges</a:t>
                </a:r>
              </a:p>
            </c:rich>
          </c:tx>
          <c:layout>
            <c:manualLayout>
              <c:xMode val="edge"/>
              <c:yMode val="edge"/>
              <c:x val="0.37780106384040396"/>
              <c:y val="0.94584507818875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428608"/>
        <c:crosses val="autoZero"/>
        <c:crossBetween val="midCat"/>
        <c:majorUnit val="20000"/>
        <c:minorUnit val="10000"/>
      </c:valAx>
      <c:valAx>
        <c:axId val="437428608"/>
        <c:scaling>
          <c:orientation val="minMax"/>
          <c:max val="0.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 sz="1400" b="1"/>
                  <a:t>Proportion of readmissions</a:t>
                </a:r>
              </a:p>
            </c:rich>
          </c:tx>
          <c:layout>
            <c:manualLayout>
              <c:xMode val="edge"/>
              <c:yMode val="edge"/>
              <c:x val="1.5348742200176526E-3"/>
              <c:y val="0.190544343721740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418240"/>
        <c:crosses val="autoZero"/>
        <c:crossBetween val="midCat"/>
        <c:majorUnit val="2.0000000000000004E-2"/>
        <c:minorUnit val="2.0000000000000005E-3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194067773205558"/>
          <c:y val="0.63129844063609697"/>
          <c:w val="0.26800819750695715"/>
          <c:h val="0.24071285206996185"/>
        </c:manualLayout>
      </c:layout>
      <c:overlay val="1"/>
      <c:spPr>
        <a:solidFill>
          <a:schemeClr val="bg1">
            <a:lumMod val="95000"/>
          </a:schemeClr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0</xdr:colOff>
      <xdr:row>31</xdr:row>
      <xdr:rowOff>0</xdr:rowOff>
    </xdr:to>
    <xdr:graphicFrame macro="">
      <xdr:nvGraphicFramePr>
        <xdr:cNvPr id="4" name="Grafikon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10" name="Grafikon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O244"/>
  <sheetViews>
    <sheetView showGridLines="0" tabSelected="1" topLeftCell="AH97" zoomScaleNormal="100" workbookViewId="0">
      <selection activeCell="AL115" sqref="AL115"/>
    </sheetView>
  </sheetViews>
  <sheetFormatPr defaultColWidth="6.7265625" defaultRowHeight="12.5" x14ac:dyDescent="0.35"/>
  <cols>
    <col min="1" max="14" width="6.7265625" style="2"/>
    <col min="15" max="15" width="7.54296875" style="2" bestFit="1" customWidth="1"/>
    <col min="16" max="17" width="6.7265625" style="2"/>
    <col min="18" max="18" width="6.7265625" style="19"/>
    <col min="19" max="37" width="6.7265625" style="2"/>
    <col min="38" max="41" width="6.7265625" style="12"/>
    <col min="42" max="55" width="6.7265625" style="2"/>
    <col min="56" max="56" width="6.7265625" style="12"/>
    <col min="57" max="57" width="6.7265625" style="2"/>
    <col min="58" max="58" width="14.08984375" style="2" customWidth="1"/>
    <col min="59" max="62" width="6.7265625" style="2"/>
    <col min="63" max="63" width="30.1796875" style="2" customWidth="1"/>
    <col min="64" max="64" width="11" style="2" customWidth="1"/>
    <col min="65" max="16384" width="6.7265625" style="2"/>
  </cols>
  <sheetData>
    <row r="2" spans="5:56" s="15" customFormat="1" ht="18.5" x14ac:dyDescent="0.35">
      <c r="E2" s="16" t="s">
        <v>42</v>
      </c>
      <c r="F2" s="28" t="s">
        <v>43</v>
      </c>
      <c r="G2" s="29"/>
      <c r="H2" s="30">
        <f>IF(F2="default",3,AW105)</f>
        <v>2.5758293035488999</v>
      </c>
      <c r="I2" s="31"/>
      <c r="M2" s="20"/>
      <c r="N2" s="21" t="s">
        <v>40</v>
      </c>
      <c r="O2" s="28" t="s">
        <v>41</v>
      </c>
      <c r="P2" s="29"/>
      <c r="Q2" s="34">
        <f>IF(O2="adjusted",(AC105+0.5)/(AC105+1),W2)</f>
        <v>0.99642857142857144</v>
      </c>
      <c r="R2" s="35"/>
      <c r="V2" s="16" t="str">
        <f>"1-α for "&amp;IF(F2="default","Spiegelhalter","Spieg. &amp; Laney")</f>
        <v>1-α for Spieg. &amp; Laney</v>
      </c>
      <c r="W2" s="32">
        <v>0.99</v>
      </c>
      <c r="X2" s="33"/>
      <c r="AL2" s="17"/>
      <c r="AM2" s="17"/>
      <c r="AN2" s="17"/>
      <c r="AO2" s="17"/>
      <c r="BD2" s="17"/>
    </row>
    <row r="103" spans="1:67" x14ac:dyDescent="0.35">
      <c r="A103" s="24" t="s">
        <v>18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18"/>
      <c r="S103" s="18"/>
      <c r="T103" s="27" t="s">
        <v>19</v>
      </c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Q103" s="25" t="s">
        <v>20</v>
      </c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F103" s="26" t="s">
        <v>27</v>
      </c>
      <c r="BG103" s="26"/>
      <c r="BH103" s="26"/>
      <c r="BI103" s="26"/>
      <c r="BJ103" s="26"/>
      <c r="BK103" s="26"/>
      <c r="BL103" s="26"/>
      <c r="BM103" s="26"/>
      <c r="BN103" s="26"/>
      <c r="BO103" s="26"/>
    </row>
    <row r="104" spans="1:67" ht="13" x14ac:dyDescent="0.35">
      <c r="A104" s="1" t="s">
        <v>0</v>
      </c>
      <c r="B104" s="1" t="s">
        <v>1</v>
      </c>
      <c r="C104" s="1" t="s">
        <v>2</v>
      </c>
      <c r="D104" s="1" t="s">
        <v>4</v>
      </c>
      <c r="E104" s="1" t="s">
        <v>7</v>
      </c>
      <c r="F104" s="1" t="s">
        <v>24</v>
      </c>
      <c r="H104" s="3" t="s">
        <v>3</v>
      </c>
      <c r="I104" s="4">
        <f>SUM(xi_)/SUM(ni_)</f>
        <v>5.5933758619607608E-2</v>
      </c>
      <c r="J104" s="8">
        <f>I104</f>
        <v>5.5933758619607608E-2</v>
      </c>
      <c r="K104" s="8">
        <v>0</v>
      </c>
      <c r="L104" s="8">
        <v>100000</v>
      </c>
      <c r="N104" s="9" t="s">
        <v>10</v>
      </c>
      <c r="O104" s="9" t="s">
        <v>9</v>
      </c>
      <c r="P104" s="9" t="s">
        <v>6</v>
      </c>
      <c r="Q104" s="9" t="s">
        <v>5</v>
      </c>
      <c r="T104" s="1" t="s">
        <v>16</v>
      </c>
      <c r="U104" s="1" t="s">
        <v>17</v>
      </c>
      <c r="V104" s="1" t="s">
        <v>23</v>
      </c>
      <c r="W104" s="1" t="s">
        <v>6</v>
      </c>
      <c r="X104" s="1" t="s">
        <v>5</v>
      </c>
      <c r="Y104" s="1" t="s">
        <v>24</v>
      </c>
      <c r="AA104" s="1" t="s">
        <v>12</v>
      </c>
      <c r="AB104" s="1" t="s">
        <v>13</v>
      </c>
      <c r="AC104" s="1" t="s">
        <v>15</v>
      </c>
      <c r="AD104" s="1" t="s">
        <v>14</v>
      </c>
      <c r="AE104" s="1" t="s">
        <v>11</v>
      </c>
      <c r="AF104" s="1" t="s">
        <v>26</v>
      </c>
      <c r="AH104" s="6"/>
      <c r="AI104" s="9" t="s">
        <v>34</v>
      </c>
      <c r="AJ104" s="9" t="s">
        <v>6</v>
      </c>
      <c r="AK104" s="9" t="s">
        <v>5</v>
      </c>
      <c r="AQ104" s="1" t="s">
        <v>21</v>
      </c>
      <c r="AR104" s="1" t="s">
        <v>6</v>
      </c>
      <c r="AS104" s="1" t="s">
        <v>5</v>
      </c>
      <c r="AT104" s="1" t="s">
        <v>24</v>
      </c>
      <c r="AV104" s="1" t="s">
        <v>22</v>
      </c>
      <c r="AW104" s="1" t="s">
        <v>25</v>
      </c>
      <c r="BB104" s="9" t="s">
        <v>6</v>
      </c>
      <c r="BC104" s="9" t="s">
        <v>5</v>
      </c>
      <c r="BF104" s="1" t="s">
        <v>28</v>
      </c>
      <c r="BG104" s="1" t="s">
        <v>6</v>
      </c>
      <c r="BH104" s="1" t="s">
        <v>5</v>
      </c>
      <c r="BI104" s="1" t="s">
        <v>24</v>
      </c>
      <c r="BK104" s="1" t="s">
        <v>29</v>
      </c>
      <c r="BL104" s="1" t="s">
        <v>30</v>
      </c>
      <c r="BN104" s="9" t="s">
        <v>6</v>
      </c>
      <c r="BO104" s="9" t="s">
        <v>5</v>
      </c>
    </row>
    <row r="105" spans="1:67" ht="13" x14ac:dyDescent="0.3">
      <c r="A105" s="22">
        <f>B105/C105</f>
        <v>6.0956823141769013E-2</v>
      </c>
      <c r="B105" s="2">
        <v>2849</v>
      </c>
      <c r="C105" s="2">
        <v>46738</v>
      </c>
      <c r="D105" s="2">
        <f t="shared" ref="D105:D136" si="0">SQRT((pm*(1-pm))/C105)</f>
        <v>1.0629263512292435E-3</v>
      </c>
      <c r="E105" s="2">
        <v>4.7256938510860858</v>
      </c>
      <c r="F105" s="7">
        <f>IF(A105&lt;pm-(factor*D105*sz),-1,IF(A105&gt;pm+(factor*D105*sz),1,0))</f>
        <v>0</v>
      </c>
      <c r="H105" s="3" t="s">
        <v>8</v>
      </c>
      <c r="I105" s="5">
        <f>STDEV(zi_)</f>
        <v>8.1895433632623309</v>
      </c>
      <c r="N105" s="8">
        <v>2000</v>
      </c>
      <c r="O105" s="8">
        <f t="shared" ref="O105:O136" si="1">SQRT((pm*(1-pm))/N105)</f>
        <v>5.1383447366973676E-3</v>
      </c>
      <c r="P105" s="8">
        <f t="shared" ref="P105:P136" si="2">pm-(factor*O105*sz)</f>
        <v>-5.2458933920962687E-2</v>
      </c>
      <c r="Q105" s="8">
        <f t="shared" ref="Q105:Q136" si="3">pm+(factor*O105*sz)</f>
        <v>0.16432645116017791</v>
      </c>
      <c r="T105" s="2">
        <f t="shared" ref="T105:T136" si="4">SQRT(C105-B105)</f>
        <v>209.49701668520245</v>
      </c>
      <c r="U105" s="2">
        <f t="shared" ref="U105:U136" si="5">SQRT(B105)</f>
        <v>53.376024580330075</v>
      </c>
      <c r="V105" s="2">
        <f t="shared" ref="V105:V136" si="6">U105-($AE$105*T105)</f>
        <v>2.6348734912114722</v>
      </c>
      <c r="W105" s="2">
        <f>($AE$105*T105)-($AF$105*SQRT($AD$105*(1+(T105*T105/$AA$105))))</f>
        <v>37.807244420851319</v>
      </c>
      <c r="X105" s="2">
        <f>($AE$105*T105)+($AF$105*SQRT($AD$105*(1+(T105*T105/$AA$105))))</f>
        <v>63.675057757385886</v>
      </c>
      <c r="Y105" s="7">
        <f>IF(U105&lt;W105,-1,IF(U105&gt;X105,1,0))</f>
        <v>0</v>
      </c>
      <c r="AA105" s="2">
        <f>SUMSQ(T105:T244)</f>
        <v>4482739</v>
      </c>
      <c r="AB105" s="2">
        <f>SUMPRODUCT(T105:T244,U105:U244)</f>
        <v>1085740.2195558364</v>
      </c>
      <c r="AC105" s="2">
        <f>COUNT(T105:T244)-1</f>
        <v>139</v>
      </c>
      <c r="AD105" s="2">
        <f>SUMSQ(V105:V244)/AC105</f>
        <v>18.853761086958134</v>
      </c>
      <c r="AE105" s="2">
        <f>AB105/AA105</f>
        <v>0.24220464755049009</v>
      </c>
      <c r="AF105" s="2">
        <f>_xlfn.T.INV($Q$2+((1-$Q$2)/2),$AC$105)</f>
        <v>2.964251491343703</v>
      </c>
      <c r="AH105" s="10"/>
      <c r="AI105" s="11">
        <v>0</v>
      </c>
      <c r="AJ105" s="8">
        <f>($AE$105*AI105)-($AF$105*SQRT($AD$105*(1+(AI105^2/$AA$105))))</f>
        <v>-12.87105205524289</v>
      </c>
      <c r="AK105" s="8">
        <f>($AE$105*AI105)+($AF$105*SQRT($AD$105*(1+(AI105^2/$AA$105))))</f>
        <v>12.87105205524289</v>
      </c>
      <c r="AQ105" s="2">
        <v>4.7256938510860858</v>
      </c>
      <c r="AR105" s="2">
        <f t="shared" ref="AR105:AR136" si="7">pm-($AW$105*SQRT($AV$105)*D105)</f>
        <v>3.7845624719764333E-2</v>
      </c>
      <c r="AS105" s="2">
        <f t="shared" ref="AS105:AS136" si="8">pm+($AW$105*SQRT($AV$105)*D105)</f>
        <v>7.4021892519450877E-2</v>
      </c>
      <c r="AT105" s="7">
        <f t="shared" ref="AT105:AT136" si="9">IF(A105&lt;AR105,-1,IF(A105&gt;AS105,1,0))</f>
        <v>0</v>
      </c>
      <c r="AV105" s="2">
        <f>SUMSQ(AQ105:AQ244)/(AC105+1)</f>
        <v>43.6462586154692</v>
      </c>
      <c r="AW105" s="2">
        <f>_xlfn.NORM.S.INV($W$2+((1-$W$2)/2))</f>
        <v>2.5758293035488999</v>
      </c>
      <c r="BB105" s="8">
        <f t="shared" ref="BB105:BB136" si="10">pm-($AW$105*SQRT($AV$105)*O105)</f>
        <v>-3.1506982230829463E-2</v>
      </c>
      <c r="BC105" s="8">
        <f t="shared" ref="BC105:BC136" si="11">pm+($AW$105*SQRT($AV$105)*O105)</f>
        <v>0.14337449947004469</v>
      </c>
      <c r="BF105" s="2">
        <f>C105/(A105*(1-A105))</f>
        <v>816511.37208485219</v>
      </c>
      <c r="BG105" s="2">
        <f t="shared" ref="BG105:BG136" si="12">pm-($AW$105*SQRT(D105^2+$BK$105))</f>
        <v>3.5070231738963654E-2</v>
      </c>
      <c r="BH105" s="2">
        <f t="shared" ref="BH105:BH136" si="13">pm+($AW$105*SQRT(D105^2+$BK$105))</f>
        <v>7.6797285500251555E-2</v>
      </c>
      <c r="BI105" s="7">
        <f t="shared" ref="BI105:BI136" si="14">IF(A105&lt;BG105,-1,IF(A105&gt;BH105,1,0))</f>
        <v>0</v>
      </c>
      <c r="BK105" s="2">
        <f>IF(AV105&lt;$AC$105/($AC$105+1),0,($AV$105*($AC$105+1)-$AC$105)/$BL$105)</f>
        <v>6.4475845063549053E-5</v>
      </c>
      <c r="BL105" s="2">
        <f>SUM(BF105:BF244)-(SUMSQ(BF105:BF244)/SUM(BF105:BF244))</f>
        <v>92615710.58556965</v>
      </c>
      <c r="BN105" s="8">
        <f t="shared" ref="BN105:BN136" si="15">pm-($AW$105*SQRT(O105^2+$BK$105))</f>
        <v>3.1378331570367818E-2</v>
      </c>
      <c r="BO105" s="8">
        <f t="shared" ref="BO105:BO136" si="16">pm+($AW$105*SQRT(O105^2+$BK$105))</f>
        <v>8.0489185668847399E-2</v>
      </c>
    </row>
    <row r="106" spans="1:67" ht="13" x14ac:dyDescent="0.3">
      <c r="A106" s="22">
        <f>B106/C106</f>
        <v>4.2843232716650435E-2</v>
      </c>
      <c r="B106" s="2">
        <v>1364</v>
      </c>
      <c r="C106" s="2">
        <v>31837</v>
      </c>
      <c r="D106" s="2">
        <f t="shared" si="0"/>
        <v>1.2878704167463694E-3</v>
      </c>
      <c r="E106" s="2">
        <v>-10.164474416633173</v>
      </c>
      <c r="F106" s="7">
        <f>IF(A106&lt;pm-(factor*D106*sz),-1,IF(A106&gt;pm+(factor*D106*sz),1,0))</f>
        <v>0</v>
      </c>
      <c r="N106" s="8">
        <v>4000</v>
      </c>
      <c r="O106" s="8">
        <f t="shared" si="1"/>
        <v>3.6333584073929138E-3</v>
      </c>
      <c r="P106" s="8">
        <f t="shared" si="2"/>
        <v>-2.0711449306898159E-2</v>
      </c>
      <c r="Q106" s="8">
        <f t="shared" si="3"/>
        <v>0.13257896654611337</v>
      </c>
      <c r="T106" s="2">
        <f t="shared" si="4"/>
        <v>174.56517407547244</v>
      </c>
      <c r="U106" s="2">
        <f t="shared" si="5"/>
        <v>36.932370625238775</v>
      </c>
      <c r="V106" s="2">
        <f t="shared" si="6"/>
        <v>-5.34812583630098</v>
      </c>
      <c r="W106" s="2">
        <f t="shared" ref="W106:W169" si="17">($AE$105*T106)-($AF$105*SQRT($AD$105*(1+(T106*T106/$AA$105))))</f>
        <v>29.3657707435463</v>
      </c>
      <c r="X106" s="2">
        <f t="shared" ref="X106:X169" si="18">($AE$105*T106)+($AF$105*SQRT($AD$105*(1+(T106*T106/$AA$105))))</f>
        <v>55.195222179533211</v>
      </c>
      <c r="Y106" s="7">
        <f t="shared" ref="Y106:Y169" si="19">IF(U106&lt;W106,-1,IF(U106&gt;X106,1,0))</f>
        <v>0</v>
      </c>
      <c r="AI106" s="11">
        <v>10</v>
      </c>
      <c r="AJ106" s="8">
        <f t="shared" ref="AJ106:AJ135" si="20">($AE$105*AI106)-($AF$105*SQRT($AD$105*(1+(AI106^2/$AA$105))))</f>
        <v>-10.449149141300186</v>
      </c>
      <c r="AK106" s="8">
        <f t="shared" ref="AK106:AK135" si="21">($AE$105*AI106)+($AF$105*SQRT($AD$105*(1+(AI106^2/$AA$105))))</f>
        <v>15.293242092309988</v>
      </c>
      <c r="AQ106" s="2">
        <v>-10.164474416633173</v>
      </c>
      <c r="AR106" s="2">
        <f t="shared" si="7"/>
        <v>3.4017684644383359E-2</v>
      </c>
      <c r="AS106" s="2">
        <f t="shared" si="8"/>
        <v>7.7849832594831858E-2</v>
      </c>
      <c r="AT106" s="7">
        <f t="shared" si="9"/>
        <v>0</v>
      </c>
      <c r="BB106" s="8">
        <f t="shared" si="10"/>
        <v>-5.8961821877120055E-3</v>
      </c>
      <c r="BC106" s="8">
        <f t="shared" si="11"/>
        <v>0.11776369942692722</v>
      </c>
      <c r="BF106" s="2">
        <f>C106/(A106*(1-A106))</f>
        <v>776366.57664385473</v>
      </c>
      <c r="BG106" s="2">
        <f t="shared" si="12"/>
        <v>3.4986317904640719E-2</v>
      </c>
      <c r="BH106" s="2">
        <f t="shared" si="13"/>
        <v>7.688119933457449E-2</v>
      </c>
      <c r="BI106" s="7">
        <f t="shared" si="14"/>
        <v>0</v>
      </c>
      <c r="BN106" s="8">
        <f t="shared" si="15"/>
        <v>3.3231781141526001E-2</v>
      </c>
      <c r="BO106" s="8">
        <f t="shared" si="16"/>
        <v>7.8635736097689216E-2</v>
      </c>
    </row>
    <row r="107" spans="1:67" ht="13" x14ac:dyDescent="0.3">
      <c r="A107" s="22">
        <f>B107/C107</f>
        <v>4.8919719632921452E-2</v>
      </c>
      <c r="B107" s="2">
        <v>2708</v>
      </c>
      <c r="C107" s="2">
        <v>55356</v>
      </c>
      <c r="D107" s="2">
        <f t="shared" si="0"/>
        <v>9.7668807609656858E-4</v>
      </c>
      <c r="E107" s="2">
        <v>-7.1814524599485887</v>
      </c>
      <c r="F107" s="7">
        <f>IF(A107&lt;pm-(factor*D107*sz),-1,IF(A107&gt;pm+(factor*D107*sz),1,0))</f>
        <v>0</v>
      </c>
      <c r="N107" s="8">
        <v>6000</v>
      </c>
      <c r="O107" s="8">
        <f t="shared" si="1"/>
        <v>2.966624716921322E-3</v>
      </c>
      <c r="P107" s="8">
        <f t="shared" si="2"/>
        <v>-6.6467915968789967E-3</v>
      </c>
      <c r="Q107" s="8">
        <f t="shared" si="3"/>
        <v>0.11851430883609421</v>
      </c>
      <c r="T107" s="2">
        <f t="shared" si="4"/>
        <v>229.45151993395032</v>
      </c>
      <c r="U107" s="2">
        <f t="shared" si="5"/>
        <v>52.038447325030752</v>
      </c>
      <c r="V107" s="2">
        <f t="shared" si="6"/>
        <v>-3.535777190495935</v>
      </c>
      <c r="W107" s="2">
        <f t="shared" si="17"/>
        <v>42.627810376078898</v>
      </c>
      <c r="X107" s="2">
        <f t="shared" si="18"/>
        <v>68.520638654974476</v>
      </c>
      <c r="Y107" s="7">
        <f t="shared" si="19"/>
        <v>0</v>
      </c>
      <c r="AI107" s="11">
        <v>20</v>
      </c>
      <c r="AJ107" s="8">
        <f t="shared" si="20"/>
        <v>-8.0275333408747187</v>
      </c>
      <c r="AK107" s="8">
        <f t="shared" si="21"/>
        <v>17.715719242894323</v>
      </c>
      <c r="AQ107" s="2">
        <v>-7.1814524599485887</v>
      </c>
      <c r="AR107" s="2">
        <f t="shared" si="7"/>
        <v>3.9313167100369889E-2</v>
      </c>
      <c r="AS107" s="2">
        <f t="shared" si="8"/>
        <v>7.2554350138845328E-2</v>
      </c>
      <c r="AT107" s="7">
        <f t="shared" si="9"/>
        <v>0</v>
      </c>
      <c r="BB107" s="8">
        <f t="shared" si="10"/>
        <v>5.4498233514674588E-3</v>
      </c>
      <c r="BC107" s="8">
        <f t="shared" si="11"/>
        <v>0.10641769388774776</v>
      </c>
      <c r="BF107" s="2">
        <f>C107/(A107*(1-A107))</f>
        <v>1189771.5071694914</v>
      </c>
      <c r="BG107" s="2">
        <f t="shared" si="12"/>
        <v>3.5098218713993018E-2</v>
      </c>
      <c r="BH107" s="2">
        <f t="shared" si="13"/>
        <v>7.6769298525222199E-2</v>
      </c>
      <c r="BI107" s="7">
        <f t="shared" si="14"/>
        <v>0</v>
      </c>
      <c r="BN107" s="8">
        <f t="shared" si="15"/>
        <v>3.3884192273979548E-2</v>
      </c>
      <c r="BO107" s="8">
        <f t="shared" si="16"/>
        <v>7.7983324965235662E-2</v>
      </c>
    </row>
    <row r="108" spans="1:67" ht="13" x14ac:dyDescent="0.3">
      <c r="A108" s="22">
        <f>B108/C108</f>
        <v>6.6142295316410443E-2</v>
      </c>
      <c r="B108" s="2">
        <v>1295</v>
      </c>
      <c r="C108" s="2">
        <v>19579</v>
      </c>
      <c r="D108" s="2">
        <f t="shared" si="0"/>
        <v>1.6422640376721029E-3</v>
      </c>
      <c r="E108" s="2">
        <v>6.2161360552431999</v>
      </c>
      <c r="F108" s="7">
        <f>IF(A108&lt;pm-(factor*D108*sz),-1,IF(A108&gt;pm+(factor*D108*sz),1,0))</f>
        <v>0</v>
      </c>
      <c r="N108" s="8">
        <v>8000</v>
      </c>
      <c r="O108" s="8">
        <f t="shared" si="1"/>
        <v>2.5691723683486838E-3</v>
      </c>
      <c r="P108" s="8">
        <f t="shared" si="2"/>
        <v>1.7374123493224605E-3</v>
      </c>
      <c r="Q108" s="8">
        <f t="shared" si="3"/>
        <v>0.11013010488989275</v>
      </c>
      <c r="T108" s="2">
        <f t="shared" si="4"/>
        <v>135.21834195108295</v>
      </c>
      <c r="U108" s="2">
        <f t="shared" si="5"/>
        <v>35.986108430893161</v>
      </c>
      <c r="V108" s="2">
        <f t="shared" si="6"/>
        <v>3.2355975762694698</v>
      </c>
      <c r="W108" s="2">
        <f t="shared" si="17"/>
        <v>19.853236568275264</v>
      </c>
      <c r="X108" s="2">
        <f t="shared" si="18"/>
        <v>45.647785140972118</v>
      </c>
      <c r="Y108" s="7">
        <f t="shared" si="19"/>
        <v>0</v>
      </c>
      <c r="AI108" s="11">
        <v>30</v>
      </c>
      <c r="AJ108" s="8">
        <f t="shared" si="20"/>
        <v>-5.6062046251482913</v>
      </c>
      <c r="AK108" s="8">
        <f t="shared" si="21"/>
        <v>20.138483478177697</v>
      </c>
      <c r="AQ108" s="2">
        <v>6.2161360552431999</v>
      </c>
      <c r="AR108" s="2">
        <f t="shared" si="7"/>
        <v>2.7986862978195838E-2</v>
      </c>
      <c r="AS108" s="2">
        <f t="shared" si="8"/>
        <v>8.3880654261019372E-2</v>
      </c>
      <c r="AT108" s="7">
        <f t="shared" si="9"/>
        <v>0</v>
      </c>
      <c r="BB108" s="8">
        <f t="shared" si="10"/>
        <v>1.2213388194389073E-2</v>
      </c>
      <c r="BC108" s="8">
        <f t="shared" si="11"/>
        <v>9.9654129044826151E-2</v>
      </c>
      <c r="BF108" s="2">
        <f>C108/(A108*(1-A108))</f>
        <v>316979.0344170357</v>
      </c>
      <c r="BG108" s="2">
        <f>pm-($AW$105*SQRT(D108^2+$BK$105))</f>
        <v>3.4822503607197325E-2</v>
      </c>
      <c r="BH108" s="2">
        <f t="shared" si="13"/>
        <v>7.7045013632017892E-2</v>
      </c>
      <c r="BI108" s="7">
        <f t="shared" si="14"/>
        <v>0</v>
      </c>
      <c r="BN108" s="8">
        <f t="shared" si="15"/>
        <v>3.4217746708169586E-2</v>
      </c>
      <c r="BO108" s="8">
        <f t="shared" si="16"/>
        <v>7.7649770531045631E-2</v>
      </c>
    </row>
    <row r="109" spans="1:67" ht="13" x14ac:dyDescent="0.3">
      <c r="A109" s="22">
        <f t="shared" ref="A109:A140" si="22">B109/C109</f>
        <v>5.7316986411819107E-2</v>
      </c>
      <c r="B109" s="2">
        <v>2417</v>
      </c>
      <c r="C109" s="2">
        <v>42169</v>
      </c>
      <c r="D109" s="2">
        <f t="shared" si="0"/>
        <v>1.1190296269491576E-3</v>
      </c>
      <c r="E109" s="2">
        <v>1.2360957734270468</v>
      </c>
      <c r="F109" s="7">
        <f t="shared" ref="F109:F140" si="23">IF(A109&lt;pm-(factor*D109*sz),-1,IF(A109&gt;pm+(factor*D109*sz),1,0))</f>
        <v>0</v>
      </c>
      <c r="N109" s="8">
        <v>10000</v>
      </c>
      <c r="O109" s="8">
        <f t="shared" si="1"/>
        <v>2.2979376246167146E-3</v>
      </c>
      <c r="P109" s="8">
        <f t="shared" si="2"/>
        <v>7.4590728626176966E-3</v>
      </c>
      <c r="Q109" s="8">
        <f t="shared" si="3"/>
        <v>0.10440844437659752</v>
      </c>
      <c r="T109" s="2">
        <f t="shared" si="4"/>
        <v>199.37903600930565</v>
      </c>
      <c r="U109" s="2">
        <f t="shared" si="5"/>
        <v>49.162994213127419</v>
      </c>
      <c r="V109" s="2">
        <f t="shared" si="6"/>
        <v>0.87246506753707109</v>
      </c>
      <c r="W109" s="2">
        <f t="shared" si="17"/>
        <v>35.362534140812727</v>
      </c>
      <c r="X109" s="2">
        <f t="shared" si="18"/>
        <v>61.218524150367969</v>
      </c>
      <c r="Y109" s="7">
        <f t="shared" si="19"/>
        <v>0</v>
      </c>
      <c r="AI109" s="11">
        <v>40</v>
      </c>
      <c r="AJ109" s="8">
        <f t="shared" si="20"/>
        <v>-3.1851629461012578</v>
      </c>
      <c r="AK109" s="8">
        <f t="shared" si="21"/>
        <v>22.561534750140467</v>
      </c>
      <c r="AQ109" s="2">
        <v>1.2360957734270468</v>
      </c>
      <c r="AR109" s="2">
        <f t="shared" si="7"/>
        <v>3.6890898588204941E-2</v>
      </c>
      <c r="AS109" s="2">
        <f t="shared" si="8"/>
        <v>7.4976618651010268E-2</v>
      </c>
      <c r="AT109" s="7">
        <f t="shared" si="9"/>
        <v>0</v>
      </c>
      <c r="BB109" s="8">
        <f t="shared" si="10"/>
        <v>1.6829070510703592E-2</v>
      </c>
      <c r="BC109" s="8">
        <f t="shared" si="11"/>
        <v>9.5038446728511625E-2</v>
      </c>
      <c r="BF109" s="2">
        <f t="shared" ref="BF109:BF140" si="24">C109/(A109*(1-A109))</f>
        <v>780448.54007974186</v>
      </c>
      <c r="BG109" s="2">
        <f t="shared" si="12"/>
        <v>3.5050775979277457E-2</v>
      </c>
      <c r="BH109" s="2">
        <f t="shared" si="13"/>
        <v>7.681674125993776E-2</v>
      </c>
      <c r="BI109" s="7">
        <f t="shared" si="14"/>
        <v>0</v>
      </c>
      <c r="BN109" s="8">
        <f t="shared" si="15"/>
        <v>3.4420361590728213E-2</v>
      </c>
      <c r="BO109" s="8">
        <f t="shared" si="16"/>
        <v>7.7447155648487004E-2</v>
      </c>
    </row>
    <row r="110" spans="1:67" ht="13" x14ac:dyDescent="0.3">
      <c r="A110" s="22">
        <f t="shared" si="22"/>
        <v>5.0574879930141176E-2</v>
      </c>
      <c r="B110" s="2">
        <v>1390</v>
      </c>
      <c r="C110" s="2">
        <v>27484</v>
      </c>
      <c r="D110" s="2">
        <f t="shared" si="0"/>
        <v>1.386111817105721E-3</v>
      </c>
      <c r="E110" s="2">
        <v>-3.8661229370773791</v>
      </c>
      <c r="F110" s="7">
        <f t="shared" si="23"/>
        <v>0</v>
      </c>
      <c r="N110" s="8">
        <v>12000</v>
      </c>
      <c r="O110" s="8">
        <f t="shared" si="1"/>
        <v>2.0977204545706888E-3</v>
      </c>
      <c r="P110" s="8">
        <f t="shared" si="2"/>
        <v>1.1682627191144671E-2</v>
      </c>
      <c r="Q110" s="8">
        <f t="shared" si="3"/>
        <v>0.10018489004807055</v>
      </c>
      <c r="T110" s="2">
        <f t="shared" si="4"/>
        <v>161.53637361288014</v>
      </c>
      <c r="U110" s="2">
        <f t="shared" si="5"/>
        <v>37.282703764614496</v>
      </c>
      <c r="V110" s="2">
        <f t="shared" si="6"/>
        <v>-1.8421566728774295</v>
      </c>
      <c r="W110" s="2">
        <f t="shared" si="17"/>
        <v>26.216401576509892</v>
      </c>
      <c r="X110" s="2">
        <f t="shared" si="18"/>
        <v>52.033319298473955</v>
      </c>
      <c r="Y110" s="7">
        <f t="shared" si="19"/>
        <v>0</v>
      </c>
      <c r="AI110" s="11">
        <v>50</v>
      </c>
      <c r="AJ110" s="8">
        <f t="shared" si="20"/>
        <v>-0.76440823652861845</v>
      </c>
      <c r="AK110" s="8">
        <f t="shared" si="21"/>
        <v>24.984872991577625</v>
      </c>
      <c r="AQ110" s="2">
        <v>-3.8661229370773791</v>
      </c>
      <c r="AR110" s="2">
        <f t="shared" si="7"/>
        <v>3.2345881511313027E-2</v>
      </c>
      <c r="AS110" s="2">
        <f t="shared" si="8"/>
        <v>7.952163572790219E-2</v>
      </c>
      <c r="AT110" s="7">
        <f t="shared" si="9"/>
        <v>0</v>
      </c>
      <c r="BB110" s="8">
        <f t="shared" si="10"/>
        <v>2.0236225650523E-2</v>
      </c>
      <c r="BC110" s="8">
        <f t="shared" si="11"/>
        <v>9.163129158869221E-2</v>
      </c>
      <c r="BF110" s="2">
        <f t="shared" si="24"/>
        <v>572379.882690417</v>
      </c>
      <c r="BG110" s="2">
        <f t="shared" si="12"/>
        <v>3.4944755982350098E-2</v>
      </c>
      <c r="BH110" s="2">
        <f t="shared" si="13"/>
        <v>7.6922761256865119E-2</v>
      </c>
      <c r="BI110" s="7">
        <f t="shared" si="14"/>
        <v>0</v>
      </c>
      <c r="BN110" s="8">
        <f t="shared" si="15"/>
        <v>3.4556505039103333E-2</v>
      </c>
      <c r="BO110" s="8">
        <f t="shared" si="16"/>
        <v>7.7311012200111884E-2</v>
      </c>
    </row>
    <row r="111" spans="1:67" ht="13" x14ac:dyDescent="0.3">
      <c r="A111" s="22">
        <f t="shared" si="22"/>
        <v>6.671742843619452E-2</v>
      </c>
      <c r="B111" s="2">
        <v>3242</v>
      </c>
      <c r="C111" s="2">
        <v>48593</v>
      </c>
      <c r="D111" s="2">
        <f t="shared" si="0"/>
        <v>1.0424407498662389E-3</v>
      </c>
      <c r="E111" s="2">
        <v>10.34463571955588</v>
      </c>
      <c r="F111" s="7">
        <f t="shared" si="23"/>
        <v>0</v>
      </c>
      <c r="N111" s="8">
        <v>14000</v>
      </c>
      <c r="O111" s="8">
        <f t="shared" si="1"/>
        <v>1.9421117605455569E-3</v>
      </c>
      <c r="P111" s="8">
        <f t="shared" si="2"/>
        <v>1.4965171705459759E-2</v>
      </c>
      <c r="Q111" s="8">
        <f t="shared" si="3"/>
        <v>9.6902345533755457E-2</v>
      </c>
      <c r="T111" s="2">
        <f t="shared" si="4"/>
        <v>212.95774228705562</v>
      </c>
      <c r="U111" s="2">
        <f t="shared" si="5"/>
        <v>56.938563381947034</v>
      </c>
      <c r="V111" s="2">
        <f t="shared" si="6"/>
        <v>5.3592084681626275</v>
      </c>
      <c r="W111" s="2">
        <f t="shared" si="17"/>
        <v>38.643359732282867</v>
      </c>
      <c r="X111" s="2">
        <f t="shared" si="18"/>
        <v>64.515350095285939</v>
      </c>
      <c r="Y111" s="7">
        <f t="shared" si="19"/>
        <v>0</v>
      </c>
      <c r="AI111" s="11">
        <v>60</v>
      </c>
      <c r="AJ111" s="8">
        <f t="shared" si="20"/>
        <v>1.6560595899375432</v>
      </c>
      <c r="AK111" s="8">
        <f t="shared" si="21"/>
        <v>27.408498116121265</v>
      </c>
      <c r="AQ111" s="2">
        <v>10.34463571955588</v>
      </c>
      <c r="AR111" s="2">
        <f t="shared" si="7"/>
        <v>3.8194234291861508E-2</v>
      </c>
      <c r="AS111" s="2">
        <f t="shared" si="8"/>
        <v>7.3673282947353702E-2</v>
      </c>
      <c r="AT111" s="7">
        <f t="shared" si="9"/>
        <v>0</v>
      </c>
      <c r="BB111" s="8">
        <f t="shared" si="10"/>
        <v>2.2884265084535754E-2</v>
      </c>
      <c r="BC111" s="8">
        <f t="shared" si="11"/>
        <v>8.8983252154679462E-2</v>
      </c>
      <c r="BF111" s="2">
        <f t="shared" si="24"/>
        <v>780407.18262829934</v>
      </c>
      <c r="BG111" s="2">
        <f t="shared" si="12"/>
        <v>3.5077090795494328E-2</v>
      </c>
      <c r="BH111" s="2">
        <f t="shared" si="13"/>
        <v>7.6790426443720888E-2</v>
      </c>
      <c r="BI111" s="7">
        <f t="shared" si="14"/>
        <v>0</v>
      </c>
      <c r="BN111" s="8">
        <f t="shared" si="15"/>
        <v>3.4654283635713559E-2</v>
      </c>
      <c r="BO111" s="8">
        <f t="shared" si="16"/>
        <v>7.7213233603501658E-2</v>
      </c>
    </row>
    <row r="112" spans="1:67" ht="13" x14ac:dyDescent="0.3">
      <c r="A112" s="22">
        <f t="shared" si="22"/>
        <v>5.2282157676348549E-2</v>
      </c>
      <c r="B112" s="2">
        <v>189</v>
      </c>
      <c r="C112" s="2">
        <v>3615</v>
      </c>
      <c r="D112" s="2">
        <f t="shared" si="0"/>
        <v>3.8219419388987172E-3</v>
      </c>
      <c r="E112" s="2">
        <v>-0.955430773579794</v>
      </c>
      <c r="F112" s="7">
        <f t="shared" si="23"/>
        <v>0</v>
      </c>
      <c r="N112" s="8">
        <v>16000</v>
      </c>
      <c r="O112" s="8">
        <f t="shared" si="1"/>
        <v>1.8166792036964569E-3</v>
      </c>
      <c r="P112" s="8">
        <f t="shared" si="2"/>
        <v>1.7611154656354724E-2</v>
      </c>
      <c r="Q112" s="8">
        <f t="shared" si="3"/>
        <v>9.4256362582860492E-2</v>
      </c>
      <c r="T112" s="2">
        <f t="shared" si="4"/>
        <v>58.532042506647585</v>
      </c>
      <c r="U112" s="2">
        <f t="shared" si="5"/>
        <v>13.74772708486752</v>
      </c>
      <c r="V112" s="2">
        <f t="shared" si="6"/>
        <v>-0.42900564086536264</v>
      </c>
      <c r="W112" s="2">
        <f t="shared" si="17"/>
        <v>1.300763163329707</v>
      </c>
      <c r="X112" s="2">
        <f t="shared" si="18"/>
        <v>27.052702288136061</v>
      </c>
      <c r="Y112" s="7">
        <f t="shared" si="19"/>
        <v>0</v>
      </c>
      <c r="AI112" s="11">
        <v>70</v>
      </c>
      <c r="AJ112" s="8">
        <f t="shared" si="20"/>
        <v>4.0762406387991934</v>
      </c>
      <c r="AK112" s="8">
        <f t="shared" si="21"/>
        <v>29.832410018269421</v>
      </c>
      <c r="AQ112" s="2">
        <v>-0.955430773579794</v>
      </c>
      <c r="AR112" s="2">
        <f t="shared" si="7"/>
        <v>-9.105364239918555E-3</v>
      </c>
      <c r="AS112" s="2">
        <f t="shared" si="8"/>
        <v>0.12097288147913376</v>
      </c>
      <c r="AT112" s="7">
        <f t="shared" si="9"/>
        <v>0</v>
      </c>
      <c r="BB112" s="8">
        <f t="shared" si="10"/>
        <v>2.5018788215947801E-2</v>
      </c>
      <c r="BC112" s="8">
        <f t="shared" si="11"/>
        <v>8.6848729023267415E-2</v>
      </c>
      <c r="BF112" s="2">
        <f t="shared" si="24"/>
        <v>72958.474063881251</v>
      </c>
      <c r="BG112" s="2">
        <f t="shared" si="12"/>
        <v>3.3027250952367936E-2</v>
      </c>
      <c r="BH112" s="2">
        <f t="shared" si="13"/>
        <v>7.8840266286847288E-2</v>
      </c>
      <c r="BI112" s="7">
        <f t="shared" si="14"/>
        <v>0</v>
      </c>
      <c r="BN112" s="8">
        <f t="shared" si="15"/>
        <v>3.4727913451378281E-2</v>
      </c>
      <c r="BO112" s="8">
        <f t="shared" si="16"/>
        <v>7.7139603787836936E-2</v>
      </c>
    </row>
    <row r="113" spans="1:67" ht="13" x14ac:dyDescent="0.3">
      <c r="A113" s="22">
        <f t="shared" si="22"/>
        <v>5.775973426831519E-2</v>
      </c>
      <c r="B113" s="2">
        <v>2191</v>
      </c>
      <c r="C113" s="2">
        <v>37933</v>
      </c>
      <c r="D113" s="2">
        <f t="shared" si="0"/>
        <v>1.1798577252672476E-3</v>
      </c>
      <c r="E113" s="2">
        <v>1.5476235902036262</v>
      </c>
      <c r="F113" s="7">
        <f t="shared" si="23"/>
        <v>0</v>
      </c>
      <c r="N113" s="8">
        <v>18000</v>
      </c>
      <c r="O113" s="8">
        <f t="shared" si="1"/>
        <v>1.7127815788991227E-3</v>
      </c>
      <c r="P113" s="8">
        <f t="shared" si="2"/>
        <v>1.9802861106084174E-2</v>
      </c>
      <c r="Q113" s="8">
        <f t="shared" si="3"/>
        <v>9.2064656133131043E-2</v>
      </c>
      <c r="T113" s="2">
        <f t="shared" si="4"/>
        <v>189.05554739282314</v>
      </c>
      <c r="U113" s="2">
        <f t="shared" si="5"/>
        <v>46.808118953873802</v>
      </c>
      <c r="V113" s="2">
        <f t="shared" si="6"/>
        <v>1.0179867301300973</v>
      </c>
      <c r="W113" s="2">
        <f t="shared" si="17"/>
        <v>32.86786998401881</v>
      </c>
      <c r="X113" s="2">
        <f t="shared" si="18"/>
        <v>58.712394463468598</v>
      </c>
      <c r="Y113" s="7">
        <f t="shared" si="19"/>
        <v>0</v>
      </c>
      <c r="AI113" s="11">
        <v>80</v>
      </c>
      <c r="AJ113" s="8">
        <f t="shared" si="20"/>
        <v>6.4961350346571241</v>
      </c>
      <c r="AK113" s="8">
        <f t="shared" si="21"/>
        <v>32.256608573421296</v>
      </c>
      <c r="AQ113" s="2">
        <v>1.5476235902036262</v>
      </c>
      <c r="AR113" s="2">
        <f t="shared" si="7"/>
        <v>3.585576874503376E-2</v>
      </c>
      <c r="AS113" s="2">
        <f t="shared" si="8"/>
        <v>7.6011748494181464E-2</v>
      </c>
      <c r="AT113" s="7">
        <f t="shared" si="9"/>
        <v>0</v>
      </c>
      <c r="BB113" s="8">
        <f t="shared" si="10"/>
        <v>2.678684500279525E-2</v>
      </c>
      <c r="BC113" s="8">
        <f t="shared" si="11"/>
        <v>8.5080672236419963E-2</v>
      </c>
      <c r="BF113" s="2">
        <f t="shared" si="24"/>
        <v>696996.09518651862</v>
      </c>
      <c r="BG113" s="2">
        <f t="shared" si="12"/>
        <v>3.5028573434269836E-2</v>
      </c>
      <c r="BH113" s="2">
        <f t="shared" si="13"/>
        <v>7.6838943804945381E-2</v>
      </c>
      <c r="BI113" s="7">
        <f t="shared" si="14"/>
        <v>0</v>
      </c>
      <c r="BN113" s="8">
        <f t="shared" si="15"/>
        <v>3.4785358313276504E-2</v>
      </c>
      <c r="BO113" s="8">
        <f t="shared" si="16"/>
        <v>7.7082158925938712E-2</v>
      </c>
    </row>
    <row r="114" spans="1:67" ht="13" x14ac:dyDescent="0.3">
      <c r="A114" s="22">
        <f t="shared" si="22"/>
        <v>5.8992226014410315E-2</v>
      </c>
      <c r="B114" s="2">
        <v>2489</v>
      </c>
      <c r="C114" s="2">
        <v>42192</v>
      </c>
      <c r="D114" s="2">
        <f t="shared" si="0"/>
        <v>1.1187245787178258E-3</v>
      </c>
      <c r="E114" s="2">
        <v>2.7338877262427066</v>
      </c>
      <c r="F114" s="7">
        <f t="shared" si="23"/>
        <v>0</v>
      </c>
      <c r="N114" s="8">
        <v>20000</v>
      </c>
      <c r="O114" s="8">
        <f>SQRT((pm*(1-pm))/N114)</f>
        <v>1.6248872771101859E-3</v>
      </c>
      <c r="P114" s="8">
        <f t="shared" si="2"/>
        <v>2.1656979604953094E-2</v>
      </c>
      <c r="Q114" s="8">
        <f t="shared" si="3"/>
        <v>9.0210537634262122E-2</v>
      </c>
      <c r="T114" s="2">
        <f t="shared" si="4"/>
        <v>199.25611659369457</v>
      </c>
      <c r="U114" s="2">
        <f t="shared" si="5"/>
        <v>49.889878733065686</v>
      </c>
      <c r="V114" s="2">
        <f t="shared" si="6"/>
        <v>1.6291212412105338</v>
      </c>
      <c r="W114" s="2">
        <f t="shared" si="17"/>
        <v>35.332832522979331</v>
      </c>
      <c r="X114" s="2">
        <f t="shared" si="18"/>
        <v>61.188682460730973</v>
      </c>
      <c r="Y114" s="7">
        <f t="shared" si="19"/>
        <v>0</v>
      </c>
      <c r="AI114" s="11">
        <v>90</v>
      </c>
      <c r="AJ114" s="8">
        <f t="shared" si="20"/>
        <v>8.9157429211694019</v>
      </c>
      <c r="AK114" s="8">
        <f t="shared" si="21"/>
        <v>34.681093637918813</v>
      </c>
      <c r="AQ114" s="2">
        <v>2.7338877262427066</v>
      </c>
      <c r="AR114" s="2">
        <f t="shared" si="7"/>
        <v>3.6896089684698E-2</v>
      </c>
      <c r="AS114" s="2">
        <f t="shared" si="8"/>
        <v>7.4971427554517217E-2</v>
      </c>
      <c r="AT114" s="7">
        <f t="shared" si="9"/>
        <v>0</v>
      </c>
      <c r="BB114" s="8">
        <f t="shared" si="10"/>
        <v>2.8282568481616633E-2</v>
      </c>
      <c r="BC114" s="8">
        <f t="shared" si="11"/>
        <v>8.3584948757598587E-2</v>
      </c>
      <c r="BF114" s="2">
        <f t="shared" si="24"/>
        <v>760049.91887877171</v>
      </c>
      <c r="BG114" s="2">
        <f t="shared" si="12"/>
        <v>3.5050884420313191E-2</v>
      </c>
      <c r="BH114" s="2">
        <f t="shared" si="13"/>
        <v>7.6816632818902025E-2</v>
      </c>
      <c r="BI114" s="7">
        <f t="shared" si="14"/>
        <v>0</v>
      </c>
      <c r="BN114" s="8">
        <f t="shared" si="15"/>
        <v>3.4831426793689543E-2</v>
      </c>
      <c r="BO114" s="8">
        <f t="shared" si="16"/>
        <v>7.7036090445525673E-2</v>
      </c>
    </row>
    <row r="115" spans="1:67" ht="13" x14ac:dyDescent="0.3">
      <c r="A115" s="22">
        <f t="shared" si="22"/>
        <v>6.1720642325289315E-2</v>
      </c>
      <c r="B115" s="2">
        <v>2064</v>
      </c>
      <c r="C115" s="2">
        <v>33441</v>
      </c>
      <c r="D115" s="2">
        <f t="shared" si="0"/>
        <v>1.2566044925992354E-3</v>
      </c>
      <c r="E115" s="2">
        <v>4.6051750887120999</v>
      </c>
      <c r="F115" s="7">
        <f t="shared" si="23"/>
        <v>0</v>
      </c>
      <c r="N115" s="8">
        <v>22000</v>
      </c>
      <c r="O115" s="8">
        <f t="shared" si="1"/>
        <v>1.5492692304656982E-3</v>
      </c>
      <c r="P115" s="8">
        <f t="shared" si="2"/>
        <v>2.3252132149296126E-2</v>
      </c>
      <c r="Q115" s="8">
        <f t="shared" si="3"/>
        <v>8.8615385089919091E-2</v>
      </c>
      <c r="T115" s="2">
        <f t="shared" si="4"/>
        <v>177.13554132358644</v>
      </c>
      <c r="U115" s="2">
        <f t="shared" si="5"/>
        <v>45.431266766402189</v>
      </c>
      <c r="V115" s="2">
        <f t="shared" si="6"/>
        <v>2.5282154114576656</v>
      </c>
      <c r="W115" s="2">
        <f t="shared" si="17"/>
        <v>29.987032286729093</v>
      </c>
      <c r="X115" s="2">
        <f t="shared" si="18"/>
        <v>55.819070423159957</v>
      </c>
      <c r="Y115" s="7">
        <f t="shared" si="19"/>
        <v>0</v>
      </c>
      <c r="AI115" s="11">
        <v>100</v>
      </c>
      <c r="AJ115" s="8">
        <f t="shared" si="20"/>
        <v>11.335064461003507</v>
      </c>
      <c r="AK115" s="8">
        <f t="shared" si="21"/>
        <v>37.105865049094511</v>
      </c>
      <c r="AQ115" s="2">
        <v>4.6051750887120999</v>
      </c>
      <c r="AR115" s="2">
        <f t="shared" si="7"/>
        <v>3.4549746176042319E-2</v>
      </c>
      <c r="AS115" s="2">
        <f t="shared" si="8"/>
        <v>7.7317771063172891E-2</v>
      </c>
      <c r="AT115" s="7">
        <f t="shared" si="9"/>
        <v>0</v>
      </c>
      <c r="BB115" s="8">
        <f t="shared" si="10"/>
        <v>2.9569383274916542E-2</v>
      </c>
      <c r="BC115" s="8">
        <f t="shared" si="11"/>
        <v>8.2298133964298678E-2</v>
      </c>
      <c r="BF115" s="2">
        <f t="shared" si="24"/>
        <v>577453.01984395878</v>
      </c>
      <c r="BG115" s="2">
        <f t="shared" si="12"/>
        <v>3.4998920886234866E-2</v>
      </c>
      <c r="BH115" s="2">
        <f t="shared" si="13"/>
        <v>7.6868596352980351E-2</v>
      </c>
      <c r="BI115" s="7">
        <f t="shared" si="14"/>
        <v>0</v>
      </c>
      <c r="BN115" s="8">
        <f t="shared" si="15"/>
        <v>3.4869194126404046E-2</v>
      </c>
      <c r="BO115" s="8">
        <f t="shared" si="16"/>
        <v>7.6998323112811171E-2</v>
      </c>
    </row>
    <row r="116" spans="1:67" ht="13" x14ac:dyDescent="0.3">
      <c r="A116" s="22">
        <f t="shared" si="22"/>
        <v>5.8457910304580703E-2</v>
      </c>
      <c r="B116" s="2">
        <v>2925</v>
      </c>
      <c r="C116" s="2">
        <v>50036</v>
      </c>
      <c r="D116" s="2">
        <f t="shared" si="0"/>
        <v>1.0272991861774829E-3</v>
      </c>
      <c r="E116" s="2">
        <v>2.457075522823402</v>
      </c>
      <c r="F116" s="7">
        <f t="shared" si="23"/>
        <v>0</v>
      </c>
      <c r="N116" s="8">
        <v>24000</v>
      </c>
      <c r="O116" s="8">
        <f t="shared" si="1"/>
        <v>1.483312358460661E-3</v>
      </c>
      <c r="P116" s="8">
        <f t="shared" si="2"/>
        <v>2.4643483511364306E-2</v>
      </c>
      <c r="Q116" s="8">
        <f t="shared" si="3"/>
        <v>8.7224033727850911E-2</v>
      </c>
      <c r="T116" s="2">
        <f t="shared" si="4"/>
        <v>217.05068532487982</v>
      </c>
      <c r="U116" s="2">
        <f t="shared" si="5"/>
        <v>54.083269131959838</v>
      </c>
      <c r="V116" s="2">
        <f t="shared" si="6"/>
        <v>1.5125843922549862</v>
      </c>
      <c r="W116" s="2">
        <f t="shared" si="17"/>
        <v>39.632175789747066</v>
      </c>
      <c r="X116" s="2">
        <f t="shared" si="18"/>
        <v>65.509193689662638</v>
      </c>
      <c r="Y116" s="7">
        <f t="shared" si="19"/>
        <v>0</v>
      </c>
      <c r="AI116" s="11">
        <v>110</v>
      </c>
      <c r="AJ116" s="8">
        <f t="shared" si="20"/>
        <v>13.754099835782204</v>
      </c>
      <c r="AK116" s="8">
        <f t="shared" si="21"/>
        <v>39.530922625325616</v>
      </c>
      <c r="AQ116" s="2">
        <v>2.457075522823402</v>
      </c>
      <c r="AR116" s="2">
        <f t="shared" si="7"/>
        <v>3.8451902785203954E-2</v>
      </c>
      <c r="AS116" s="2">
        <f t="shared" si="8"/>
        <v>7.3415614454011263E-2</v>
      </c>
      <c r="AT116" s="7">
        <f t="shared" si="9"/>
        <v>0</v>
      </c>
      <c r="BB116" s="8">
        <f t="shared" si="10"/>
        <v>3.0691790985537534E-2</v>
      </c>
      <c r="BC116" s="8">
        <f t="shared" si="11"/>
        <v>8.117572625367768E-2</v>
      </c>
      <c r="BF116" s="2">
        <f>C116/(A116*(1-A116))</f>
        <v>909074.67268450384</v>
      </c>
      <c r="BG116" s="2">
        <f t="shared" si="12"/>
        <v>3.5082076168458376E-2</v>
      </c>
      <c r="BH116" s="2">
        <f t="shared" si="13"/>
        <v>7.6785441070756841E-2</v>
      </c>
      <c r="BI116" s="7">
        <f t="shared" si="14"/>
        <v>0</v>
      </c>
      <c r="BN116" s="8">
        <f t="shared" si="15"/>
        <v>3.4900718707301846E-2</v>
      </c>
      <c r="BO116" s="8">
        <f t="shared" si="16"/>
        <v>7.6966798531913377E-2</v>
      </c>
    </row>
    <row r="117" spans="1:67" ht="13" x14ac:dyDescent="0.3">
      <c r="A117" s="22">
        <f t="shared" si="22"/>
        <v>5.2505966587112173E-2</v>
      </c>
      <c r="B117" s="2">
        <v>1320</v>
      </c>
      <c r="C117" s="2">
        <v>25140</v>
      </c>
      <c r="D117" s="2">
        <f t="shared" si="0"/>
        <v>1.449291013488212E-3</v>
      </c>
      <c r="E117" s="2">
        <v>-2.3651509604308441</v>
      </c>
      <c r="F117" s="7">
        <f t="shared" si="23"/>
        <v>0</v>
      </c>
      <c r="N117" s="8">
        <v>26000</v>
      </c>
      <c r="O117" s="8">
        <f t="shared" si="1"/>
        <v>1.4251204168594517E-3</v>
      </c>
      <c r="P117" s="8">
        <f t="shared" si="2"/>
        <v>2.5871034708789969E-2</v>
      </c>
      <c r="Q117" s="8">
        <f t="shared" si="3"/>
        <v>8.5996482530425244E-2</v>
      </c>
      <c r="T117" s="2">
        <f t="shared" si="4"/>
        <v>154.33729296576379</v>
      </c>
      <c r="U117" s="2">
        <f t="shared" si="5"/>
        <v>36.331804249169899</v>
      </c>
      <c r="V117" s="2">
        <f t="shared" si="6"/>
        <v>-1.0494053974996547</v>
      </c>
      <c r="W117" s="2">
        <f t="shared" si="17"/>
        <v>24.476006343997895</v>
      </c>
      <c r="X117" s="2">
        <f t="shared" si="18"/>
        <v>50.286412949341212</v>
      </c>
      <c r="Y117" s="7">
        <f t="shared" si="19"/>
        <v>0</v>
      </c>
      <c r="AI117" s="11">
        <v>120</v>
      </c>
      <c r="AJ117" s="8">
        <f t="shared" si="20"/>
        <v>16.172849246023162</v>
      </c>
      <c r="AK117" s="8">
        <f t="shared" si="21"/>
        <v>41.956266166094458</v>
      </c>
      <c r="AQ117" s="2">
        <v>-2.3651509604308441</v>
      </c>
      <c r="AR117" s="2">
        <f t="shared" si="7"/>
        <v>3.1270742333015883E-2</v>
      </c>
      <c r="AS117" s="2">
        <f t="shared" si="8"/>
        <v>8.0596774906199334E-2</v>
      </c>
      <c r="AT117" s="7">
        <f t="shared" si="9"/>
        <v>0</v>
      </c>
      <c r="BB117" s="8">
        <f t="shared" si="10"/>
        <v>3.168206056569918E-2</v>
      </c>
      <c r="BC117" s="8">
        <f t="shared" si="11"/>
        <v>8.0185456673516037E-2</v>
      </c>
      <c r="BF117" s="2">
        <f t="shared" si="24"/>
        <v>505335.87588733685</v>
      </c>
      <c r="BG117" s="2">
        <f t="shared" si="12"/>
        <v>3.4916461054328274E-2</v>
      </c>
      <c r="BH117" s="2">
        <f t="shared" si="13"/>
        <v>7.6951056184886943E-2</v>
      </c>
      <c r="BI117" s="7">
        <f t="shared" si="14"/>
        <v>0</v>
      </c>
      <c r="BN117" s="8">
        <f t="shared" si="15"/>
        <v>3.4927430304454797E-2</v>
      </c>
      <c r="BO117" s="8">
        <f t="shared" si="16"/>
        <v>7.6940086934760427E-2</v>
      </c>
    </row>
    <row r="118" spans="1:67" ht="13" x14ac:dyDescent="0.3">
      <c r="A118" s="22">
        <f t="shared" si="22"/>
        <v>4.8425552906355342E-2</v>
      </c>
      <c r="B118" s="2">
        <v>1178</v>
      </c>
      <c r="C118" s="2">
        <v>24326</v>
      </c>
      <c r="D118" s="2">
        <f t="shared" si="0"/>
        <v>1.4733396778161979E-3</v>
      </c>
      <c r="E118" s="2">
        <v>-5.096045281547716</v>
      </c>
      <c r="F118" s="7">
        <f t="shared" si="23"/>
        <v>0</v>
      </c>
      <c r="N118" s="8">
        <v>28000</v>
      </c>
      <c r="O118" s="8">
        <f t="shared" si="1"/>
        <v>1.3732803957039077E-3</v>
      </c>
      <c r="P118" s="8">
        <f t="shared" si="2"/>
        <v>2.6964592996983214E-2</v>
      </c>
      <c r="Q118" s="8">
        <f t="shared" si="3"/>
        <v>8.4902924242232003E-2</v>
      </c>
      <c r="T118" s="2">
        <f t="shared" si="4"/>
        <v>152.1446679972716</v>
      </c>
      <c r="U118" s="2">
        <f t="shared" si="5"/>
        <v>34.322004603461025</v>
      </c>
      <c r="V118" s="2">
        <f t="shared" si="6"/>
        <v>-2.5281410855044726</v>
      </c>
      <c r="W118" s="2">
        <f t="shared" si="17"/>
        <v>23.945904608239456</v>
      </c>
      <c r="X118" s="2">
        <f t="shared" si="18"/>
        <v>49.754386769691536</v>
      </c>
      <c r="Y118" s="7">
        <f t="shared" si="19"/>
        <v>0</v>
      </c>
      <c r="AI118" s="11">
        <v>130</v>
      </c>
      <c r="AJ118" s="8">
        <f t="shared" si="20"/>
        <v>18.591312911072436</v>
      </c>
      <c r="AK118" s="8">
        <f t="shared" si="21"/>
        <v>44.381895452054991</v>
      </c>
      <c r="AQ118" s="2">
        <v>-5.096045281547716</v>
      </c>
      <c r="AR118" s="2">
        <f t="shared" si="7"/>
        <v>3.0861499058565181E-2</v>
      </c>
      <c r="AS118" s="2">
        <f t="shared" si="8"/>
        <v>8.1006018180650036E-2</v>
      </c>
      <c r="AT118" s="7">
        <f t="shared" si="9"/>
        <v>0</v>
      </c>
      <c r="BB118" s="8">
        <f t="shared" si="10"/>
        <v>3.2564237626177342E-2</v>
      </c>
      <c r="BC118" s="8">
        <f t="shared" si="11"/>
        <v>7.9303279613037875E-2</v>
      </c>
      <c r="BF118" s="2">
        <f t="shared" si="24"/>
        <v>527902.04340887</v>
      </c>
      <c r="BG118" s="2">
        <f t="shared" si="12"/>
        <v>3.4905369877880718E-2</v>
      </c>
      <c r="BH118" s="2">
        <f t="shared" si="13"/>
        <v>7.6962147361334499E-2</v>
      </c>
      <c r="BI118" s="7">
        <f t="shared" si="14"/>
        <v>0</v>
      </c>
      <c r="BN118" s="8">
        <f t="shared" si="15"/>
        <v>3.4950353023157299E-2</v>
      </c>
      <c r="BO118" s="8">
        <f t="shared" si="16"/>
        <v>7.6917164216057918E-2</v>
      </c>
    </row>
    <row r="119" spans="1:67" ht="13" x14ac:dyDescent="0.3">
      <c r="A119" s="22">
        <f t="shared" si="22"/>
        <v>4.4577412116679135E-2</v>
      </c>
      <c r="B119" s="2">
        <v>1788</v>
      </c>
      <c r="C119" s="2">
        <v>40110</v>
      </c>
      <c r="D119" s="2">
        <f t="shared" si="0"/>
        <v>1.1473922311459226E-3</v>
      </c>
      <c r="E119" s="2">
        <v>-9.8975277979585687</v>
      </c>
      <c r="F119" s="7">
        <f t="shared" si="23"/>
        <v>0</v>
      </c>
      <c r="N119" s="8">
        <v>30000</v>
      </c>
      <c r="O119" s="8">
        <f t="shared" si="1"/>
        <v>1.3267149061534293E-3</v>
      </c>
      <c r="P119" s="8">
        <f t="shared" si="2"/>
        <v>2.7946885748926967E-2</v>
      </c>
      <c r="Q119" s="8">
        <f t="shared" si="3"/>
        <v>8.392063149028825E-2</v>
      </c>
      <c r="T119" s="2">
        <f t="shared" si="4"/>
        <v>195.76005721290542</v>
      </c>
      <c r="U119" s="2">
        <f t="shared" si="5"/>
        <v>42.284749023731948</v>
      </c>
      <c r="V119" s="2">
        <f t="shared" si="6"/>
        <v>-5.1292466379835844</v>
      </c>
      <c r="W119" s="2">
        <f t="shared" si="17"/>
        <v>34.488044717885288</v>
      </c>
      <c r="X119" s="2">
        <f t="shared" si="18"/>
        <v>60.339946605545776</v>
      </c>
      <c r="Y119" s="7">
        <f t="shared" si="19"/>
        <v>0</v>
      </c>
      <c r="AI119" s="11">
        <v>140</v>
      </c>
      <c r="AJ119" s="8">
        <f t="shared" si="20"/>
        <v>21.009491069031768</v>
      </c>
      <c r="AK119" s="8">
        <f t="shared" si="21"/>
        <v>46.807810245105458</v>
      </c>
      <c r="AQ119" s="2">
        <v>-9.8975277979585687</v>
      </c>
      <c r="AR119" s="2">
        <f t="shared" si="7"/>
        <v>3.6408243715770894E-2</v>
      </c>
      <c r="AS119" s="2">
        <f t="shared" si="8"/>
        <v>7.5459273523444323E-2</v>
      </c>
      <c r="AT119" s="7">
        <f t="shared" si="9"/>
        <v>0</v>
      </c>
      <c r="BB119" s="8">
        <f t="shared" si="10"/>
        <v>3.3356656413355515E-2</v>
      </c>
      <c r="BC119" s="8">
        <f t="shared" si="11"/>
        <v>7.8510860825859702E-2</v>
      </c>
      <c r="BF119" s="2">
        <f t="shared" si="24"/>
        <v>941764.47689465689</v>
      </c>
      <c r="BG119" s="2">
        <f t="shared" si="12"/>
        <v>3.5040566764391309E-2</v>
      </c>
      <c r="BH119" s="2">
        <f t="shared" si="13"/>
        <v>7.6826950474823907E-2</v>
      </c>
      <c r="BI119" s="7">
        <f t="shared" si="14"/>
        <v>0</v>
      </c>
      <c r="BN119" s="8">
        <f t="shared" si="15"/>
        <v>3.497023965417291E-2</v>
      </c>
      <c r="BO119" s="8">
        <f t="shared" si="16"/>
        <v>7.6897277585042306E-2</v>
      </c>
    </row>
    <row r="120" spans="1:67" ht="13" x14ac:dyDescent="0.3">
      <c r="A120" s="22">
        <f t="shared" si="22"/>
        <v>5.9150768457114124E-2</v>
      </c>
      <c r="B120" s="2">
        <v>1882</v>
      </c>
      <c r="C120" s="2">
        <v>31817</v>
      </c>
      <c r="D120" s="2">
        <f t="shared" si="0"/>
        <v>1.2882751274649088E-3</v>
      </c>
      <c r="E120" s="2">
        <v>2.4971450344128012</v>
      </c>
      <c r="F120" s="7">
        <f t="shared" si="23"/>
        <v>0</v>
      </c>
      <c r="N120" s="8">
        <v>32000</v>
      </c>
      <c r="O120" s="8">
        <f t="shared" si="1"/>
        <v>1.2845861841743419E-3</v>
      </c>
      <c r="P120" s="8">
        <f t="shared" si="2"/>
        <v>2.8835585484465034E-2</v>
      </c>
      <c r="Q120" s="8">
        <f t="shared" si="3"/>
        <v>8.3031931754750182E-2</v>
      </c>
      <c r="T120" s="2">
        <f t="shared" si="4"/>
        <v>173.01734017144062</v>
      </c>
      <c r="U120" s="2">
        <f t="shared" si="5"/>
        <v>43.382023926967726</v>
      </c>
      <c r="V120" s="2">
        <f t="shared" si="6"/>
        <v>1.4764200306207016</v>
      </c>
      <c r="W120" s="2">
        <f t="shared" si="17"/>
        <v>28.991647954902106</v>
      </c>
      <c r="X120" s="2">
        <f t="shared" si="18"/>
        <v>54.819559837791942</v>
      </c>
      <c r="Y120" s="7">
        <f t="shared" si="19"/>
        <v>0</v>
      </c>
      <c r="AI120" s="11">
        <v>150</v>
      </c>
      <c r="AJ120" s="8">
        <f t="shared" si="20"/>
        <v>23.427383976679891</v>
      </c>
      <c r="AK120" s="8">
        <f t="shared" si="21"/>
        <v>49.234010288467132</v>
      </c>
      <c r="AQ120" s="2">
        <v>2.4971450344128012</v>
      </c>
      <c r="AR120" s="2">
        <f t="shared" si="7"/>
        <v>3.4010797561699613E-2</v>
      </c>
      <c r="AS120" s="2">
        <f t="shared" si="8"/>
        <v>7.7856719677515604E-2</v>
      </c>
      <c r="AT120" s="7">
        <f t="shared" si="9"/>
        <v>0</v>
      </c>
      <c r="BB120" s="8">
        <f t="shared" si="10"/>
        <v>3.4073573406998341E-2</v>
      </c>
      <c r="BC120" s="8">
        <f t="shared" si="11"/>
        <v>7.7793943832216883E-2</v>
      </c>
      <c r="BF120" s="2">
        <f t="shared" si="24"/>
        <v>571713.96714690188</v>
      </c>
      <c r="BG120" s="2">
        <f t="shared" si="12"/>
        <v>3.4986152789619696E-2</v>
      </c>
      <c r="BH120" s="2">
        <f t="shared" si="13"/>
        <v>7.6881364449595521E-2</v>
      </c>
      <c r="BI120" s="7">
        <f t="shared" si="14"/>
        <v>0</v>
      </c>
      <c r="BN120" s="8">
        <f t="shared" si="15"/>
        <v>3.4987655944419715E-2</v>
      </c>
      <c r="BO120" s="8">
        <f t="shared" si="16"/>
        <v>7.6879861294795501E-2</v>
      </c>
    </row>
    <row r="121" spans="1:67" ht="13" x14ac:dyDescent="0.3">
      <c r="A121" s="22">
        <f t="shared" si="22"/>
        <v>9.3121057374586959E-3</v>
      </c>
      <c r="B121" s="2">
        <v>31</v>
      </c>
      <c r="C121" s="2">
        <v>3329</v>
      </c>
      <c r="D121" s="2">
        <f t="shared" si="0"/>
        <v>3.9827343376797322E-3</v>
      </c>
      <c r="E121" s="2">
        <v>-11.705940926330985</v>
      </c>
      <c r="F121" s="7">
        <f t="shared" si="23"/>
        <v>0</v>
      </c>
      <c r="N121" s="8">
        <v>34000</v>
      </c>
      <c r="O121" s="8">
        <f t="shared" si="1"/>
        <v>1.246231652367048E-3</v>
      </c>
      <c r="P121" s="8">
        <f t="shared" si="2"/>
        <v>2.9644669184909326E-2</v>
      </c>
      <c r="Q121" s="8">
        <f t="shared" si="3"/>
        <v>8.2222848054305894E-2</v>
      </c>
      <c r="T121" s="2">
        <f t="shared" si="4"/>
        <v>57.428216061444921</v>
      </c>
      <c r="U121" s="2">
        <f t="shared" si="5"/>
        <v>5.5677643628300215</v>
      </c>
      <c r="V121" s="2">
        <f t="shared" si="6"/>
        <v>-8.3416164677856415</v>
      </c>
      <c r="W121" s="2">
        <f t="shared" si="17"/>
        <v>1.0335949591668214</v>
      </c>
      <c r="X121" s="2">
        <f t="shared" si="18"/>
        <v>26.785166702064501</v>
      </c>
      <c r="Y121" s="7">
        <f t="shared" si="19"/>
        <v>0</v>
      </c>
      <c r="AI121" s="11">
        <v>160</v>
      </c>
      <c r="AJ121" s="8">
        <f t="shared" si="20"/>
        <v>25.844991909387733</v>
      </c>
      <c r="AK121" s="8">
        <f t="shared" si="21"/>
        <v>51.660495306769107</v>
      </c>
      <c r="AQ121" s="2">
        <v>-10.170363305830991</v>
      </c>
      <c r="AR121" s="2">
        <f t="shared" si="7"/>
        <v>-1.1841616319721145E-2</v>
      </c>
      <c r="AS121" s="2">
        <f t="shared" si="8"/>
        <v>0.12370913355893637</v>
      </c>
      <c r="AT121" s="7">
        <f t="shared" si="9"/>
        <v>0</v>
      </c>
      <c r="BB121" s="8">
        <f t="shared" si="10"/>
        <v>3.472626388380684E-2</v>
      </c>
      <c r="BC121" s="8">
        <f t="shared" si="11"/>
        <v>7.7141253355408376E-2</v>
      </c>
      <c r="BF121" s="2">
        <f t="shared" si="24"/>
        <v>360851.93655001075</v>
      </c>
      <c r="BG121" s="2">
        <f t="shared" si="12"/>
        <v>3.2846219952921626E-2</v>
      </c>
      <c r="BH121" s="2">
        <f t="shared" si="13"/>
        <v>7.902129728629359E-2</v>
      </c>
      <c r="BI121" s="7">
        <f t="shared" si="14"/>
        <v>-1</v>
      </c>
      <c r="BN121" s="8">
        <f t="shared" si="15"/>
        <v>3.5003035294184019E-2</v>
      </c>
      <c r="BO121" s="8">
        <f t="shared" si="16"/>
        <v>7.6864481945031204E-2</v>
      </c>
    </row>
    <row r="122" spans="1:67" ht="13" x14ac:dyDescent="0.3">
      <c r="A122" s="22">
        <f t="shared" si="22"/>
        <v>6.1810493945800501E-2</v>
      </c>
      <c r="B122" s="2">
        <v>3216</v>
      </c>
      <c r="C122" s="2">
        <v>52030</v>
      </c>
      <c r="D122" s="2">
        <f t="shared" si="0"/>
        <v>1.0074217502424887E-3</v>
      </c>
      <c r="E122" s="2">
        <v>5.833440984154203</v>
      </c>
      <c r="F122" s="7">
        <f t="shared" si="23"/>
        <v>0</v>
      </c>
      <c r="N122" s="8">
        <v>36000</v>
      </c>
      <c r="O122" s="8">
        <f t="shared" si="1"/>
        <v>1.2111194691309714E-3</v>
      </c>
      <c r="P122" s="8">
        <f t="shared" si="2"/>
        <v>3.0385355977439018E-2</v>
      </c>
      <c r="Q122" s="8">
        <f t="shared" si="3"/>
        <v>8.1482161261776195E-2</v>
      </c>
      <c r="T122" s="2">
        <f t="shared" si="4"/>
        <v>220.93890558251618</v>
      </c>
      <c r="U122" s="2">
        <f t="shared" si="5"/>
        <v>56.709787515031302</v>
      </c>
      <c r="V122" s="2">
        <f t="shared" si="6"/>
        <v>3.1973577582269641</v>
      </c>
      <c r="W122" s="2">
        <f t="shared" si="17"/>
        <v>40.571488915042131</v>
      </c>
      <c r="X122" s="2">
        <f t="shared" si="18"/>
        <v>66.453370598566536</v>
      </c>
      <c r="Y122" s="7">
        <f t="shared" si="19"/>
        <v>0</v>
      </c>
      <c r="AI122" s="11">
        <v>170</v>
      </c>
      <c r="AJ122" s="8">
        <f t="shared" si="20"/>
        <v>28.262315161027715</v>
      </c>
      <c r="AK122" s="8">
        <f t="shared" si="21"/>
        <v>54.087265006138921</v>
      </c>
      <c r="AQ122" s="2">
        <v>5.833440984154203</v>
      </c>
      <c r="AR122" s="2">
        <f t="shared" si="7"/>
        <v>3.8790163025306128E-2</v>
      </c>
      <c r="AS122" s="2">
        <f t="shared" si="8"/>
        <v>7.3077354213909096E-2</v>
      </c>
      <c r="AT122" s="7">
        <f t="shared" si="9"/>
        <v>0</v>
      </c>
      <c r="BB122" s="8">
        <f t="shared" si="10"/>
        <v>3.5323778350501073E-2</v>
      </c>
      <c r="BC122" s="8">
        <f t="shared" si="11"/>
        <v>7.6543738888714144E-2</v>
      </c>
      <c r="BF122" s="2">
        <f t="shared" si="24"/>
        <v>897224.3278921796</v>
      </c>
      <c r="BG122" s="2">
        <f t="shared" si="12"/>
        <v>3.5088511861223533E-2</v>
      </c>
      <c r="BH122" s="2">
        <f t="shared" si="13"/>
        <v>7.6779005377991677E-2</v>
      </c>
      <c r="BI122" s="7">
        <f t="shared" si="14"/>
        <v>0</v>
      </c>
      <c r="BN122" s="8">
        <f t="shared" si="15"/>
        <v>3.5016715320219695E-2</v>
      </c>
      <c r="BO122" s="8">
        <f t="shared" si="16"/>
        <v>7.6850801918995515E-2</v>
      </c>
    </row>
    <row r="123" spans="1:67" ht="13" x14ac:dyDescent="0.3">
      <c r="A123" s="22">
        <f t="shared" si="22"/>
        <v>7.1696474396936313E-2</v>
      </c>
      <c r="B123" s="2">
        <v>3632</v>
      </c>
      <c r="C123" s="2">
        <v>50658</v>
      </c>
      <c r="D123" s="2">
        <f t="shared" si="0"/>
        <v>1.0209729036119463E-3</v>
      </c>
      <c r="E123" s="2">
        <v>15.438916862106884</v>
      </c>
      <c r="F123" s="7">
        <f t="shared" si="23"/>
        <v>0</v>
      </c>
      <c r="N123" s="8">
        <v>38000</v>
      </c>
      <c r="O123" s="8">
        <f t="shared" si="1"/>
        <v>1.1788171286493652E-3</v>
      </c>
      <c r="P123" s="8">
        <f t="shared" si="2"/>
        <v>3.1066769514206505E-2</v>
      </c>
      <c r="Q123" s="8">
        <f t="shared" si="3"/>
        <v>8.0800747725008712E-2</v>
      </c>
      <c r="T123" s="2">
        <f t="shared" si="4"/>
        <v>216.85479012463617</v>
      </c>
      <c r="U123" s="2">
        <f t="shared" si="5"/>
        <v>60.266076693277455</v>
      </c>
      <c r="V123" s="2">
        <f t="shared" si="6"/>
        <v>7.7428386815044519</v>
      </c>
      <c r="W123" s="2">
        <f t="shared" si="17"/>
        <v>39.584850454181407</v>
      </c>
      <c r="X123" s="2">
        <f t="shared" si="18"/>
        <v>65.4616255693646</v>
      </c>
      <c r="Y123" s="7">
        <f t="shared" si="19"/>
        <v>0</v>
      </c>
      <c r="AI123" s="11">
        <v>180</v>
      </c>
      <c r="AJ123" s="8">
        <f t="shared" si="20"/>
        <v>30.679354043877183</v>
      </c>
      <c r="AK123" s="8">
        <f t="shared" si="21"/>
        <v>56.514319074299252</v>
      </c>
      <c r="AQ123" s="2">
        <v>-10.170363305830991</v>
      </c>
      <c r="AR123" s="2">
        <f t="shared" si="7"/>
        <v>3.8559559017454975E-2</v>
      </c>
      <c r="AS123" s="2">
        <f t="shared" si="8"/>
        <v>7.3307958221760242E-2</v>
      </c>
      <c r="AT123" s="7">
        <f t="shared" si="9"/>
        <v>0</v>
      </c>
      <c r="BB123" s="8">
        <f t="shared" si="10"/>
        <v>3.587347688721898E-2</v>
      </c>
      <c r="BC123" s="8">
        <f t="shared" si="11"/>
        <v>7.5994040351996237E-2</v>
      </c>
      <c r="BF123" s="2">
        <f t="shared" si="24"/>
        <v>761132.45284542185</v>
      </c>
      <c r="BG123" s="2">
        <f t="shared" si="12"/>
        <v>3.5084137846117518E-2</v>
      </c>
      <c r="BH123" s="2">
        <f t="shared" si="13"/>
        <v>7.6783379393097706E-2</v>
      </c>
      <c r="BI123" s="7">
        <f t="shared" si="14"/>
        <v>0</v>
      </c>
      <c r="BN123" s="8">
        <f t="shared" si="15"/>
        <v>3.5028962931772378E-2</v>
      </c>
      <c r="BO123" s="8">
        <f t="shared" si="16"/>
        <v>7.6838554307442838E-2</v>
      </c>
    </row>
    <row r="124" spans="1:67" ht="13" x14ac:dyDescent="0.3">
      <c r="A124" s="22">
        <f t="shared" si="22"/>
        <v>5.0047109682425317E-2</v>
      </c>
      <c r="B124" s="2">
        <v>903</v>
      </c>
      <c r="C124" s="2">
        <v>18043</v>
      </c>
      <c r="D124" s="2">
        <f t="shared" si="0"/>
        <v>1.7107394146078294E-3</v>
      </c>
      <c r="E124" s="2">
        <v>-3.4409968502021973</v>
      </c>
      <c r="F124" s="7">
        <f t="shared" si="23"/>
        <v>0</v>
      </c>
      <c r="N124" s="8">
        <v>40000</v>
      </c>
      <c r="O124" s="8">
        <f t="shared" si="1"/>
        <v>1.1489688123083573E-3</v>
      </c>
      <c r="P124" s="8">
        <f t="shared" si="2"/>
        <v>3.1696415741112649E-2</v>
      </c>
      <c r="Q124" s="8">
        <f t="shared" si="3"/>
        <v>8.0171101498102568E-2</v>
      </c>
      <c r="T124" s="2">
        <f t="shared" si="4"/>
        <v>130.91982279242512</v>
      </c>
      <c r="U124" s="2">
        <f t="shared" si="5"/>
        <v>30.04995840263344</v>
      </c>
      <c r="V124" s="2">
        <f t="shared" si="6"/>
        <v>-1.659431134178508</v>
      </c>
      <c r="W124" s="2">
        <f t="shared" si="17"/>
        <v>18.813754368883806</v>
      </c>
      <c r="X124" s="2">
        <f t="shared" si="18"/>
        <v>44.605024704740089</v>
      </c>
      <c r="Y124" s="7">
        <f t="shared" si="19"/>
        <v>0</v>
      </c>
      <c r="AI124" s="11">
        <v>190</v>
      </c>
      <c r="AJ124" s="8">
        <f t="shared" si="20"/>
        <v>33.096108888516021</v>
      </c>
      <c r="AK124" s="8">
        <f t="shared" si="21"/>
        <v>58.941657180670212</v>
      </c>
      <c r="AQ124" s="2">
        <v>-3.4409968502021973</v>
      </c>
      <c r="AR124" s="2">
        <f t="shared" si="7"/>
        <v>2.6821597120007954E-2</v>
      </c>
      <c r="AS124" s="2">
        <f t="shared" si="8"/>
        <v>8.5045920119207266E-2</v>
      </c>
      <c r="AT124" s="7">
        <f t="shared" si="9"/>
        <v>0</v>
      </c>
      <c r="BB124" s="8">
        <f t="shared" si="10"/>
        <v>3.6381414565155604E-2</v>
      </c>
      <c r="BC124" s="8">
        <f t="shared" si="11"/>
        <v>7.5486102674059613E-2</v>
      </c>
      <c r="BF124" s="2">
        <f t="shared" si="24"/>
        <v>379513.89349820581</v>
      </c>
      <c r="BG124" s="2">
        <f t="shared" si="12"/>
        <v>3.4786455047954259E-2</v>
      </c>
      <c r="BH124" s="2">
        <f t="shared" si="13"/>
        <v>7.7081062191260957E-2</v>
      </c>
      <c r="BI124" s="7">
        <f t="shared" si="14"/>
        <v>0</v>
      </c>
      <c r="BN124" s="8">
        <f t="shared" si="15"/>
        <v>3.5039991920526439E-2</v>
      </c>
      <c r="BO124" s="8">
        <f t="shared" si="16"/>
        <v>7.6827525318688777E-2</v>
      </c>
    </row>
    <row r="125" spans="1:67" ht="13" x14ac:dyDescent="0.3">
      <c r="A125" s="22">
        <f t="shared" si="22"/>
        <v>4.807518525212362E-2</v>
      </c>
      <c r="B125" s="2">
        <v>1596</v>
      </c>
      <c r="C125" s="2">
        <v>33198</v>
      </c>
      <c r="D125" s="2">
        <f t="shared" si="0"/>
        <v>1.2611951027190242E-3</v>
      </c>
      <c r="E125" s="2">
        <v>-6.2310528724236285</v>
      </c>
      <c r="F125" s="7">
        <f t="shared" si="23"/>
        <v>0</v>
      </c>
      <c r="N125" s="8">
        <v>42000</v>
      </c>
      <c r="O125" s="8">
        <f t="shared" si="1"/>
        <v>1.1212787477473153E-3</v>
      </c>
      <c r="P125" s="8">
        <f t="shared" si="2"/>
        <v>3.2280533936405773E-2</v>
      </c>
      <c r="Q125" s="8">
        <f t="shared" si="3"/>
        <v>7.9586983302809444E-2</v>
      </c>
      <c r="T125" s="2">
        <f t="shared" si="4"/>
        <v>177.7695136968091</v>
      </c>
      <c r="U125" s="2">
        <f t="shared" si="5"/>
        <v>39.949968710876355</v>
      </c>
      <c r="V125" s="2">
        <f t="shared" si="6"/>
        <v>-3.1066336992813106</v>
      </c>
      <c r="W125" s="2">
        <f t="shared" si="17"/>
        <v>30.140261455211974</v>
      </c>
      <c r="X125" s="2">
        <f t="shared" si="18"/>
        <v>55.972943365103362</v>
      </c>
      <c r="Y125" s="7">
        <f t="shared" si="19"/>
        <v>0</v>
      </c>
      <c r="AI125" s="11">
        <v>200</v>
      </c>
      <c r="AJ125" s="8">
        <f t="shared" si="20"/>
        <v>35.512580043718529</v>
      </c>
      <c r="AK125" s="8">
        <f t="shared" si="21"/>
        <v>61.369278976477503</v>
      </c>
      <c r="AQ125" s="2">
        <v>-6.2310528724236285</v>
      </c>
      <c r="AR125" s="2">
        <f t="shared" si="7"/>
        <v>3.4471626398098448E-2</v>
      </c>
      <c r="AS125" s="2">
        <f t="shared" si="8"/>
        <v>7.7395890841116768E-2</v>
      </c>
      <c r="AT125" s="7">
        <f t="shared" si="9"/>
        <v>0</v>
      </c>
      <c r="BB125" s="8">
        <f t="shared" si="10"/>
        <v>3.6852624630553076E-2</v>
      </c>
      <c r="BC125" s="8">
        <f t="shared" si="11"/>
        <v>7.5014892608662148E-2</v>
      </c>
      <c r="BF125" s="2">
        <f t="shared" si="24"/>
        <v>725417.96390206588</v>
      </c>
      <c r="BG125" s="2">
        <f t="shared" si="12"/>
        <v>3.4997089385333489E-2</v>
      </c>
      <c r="BH125" s="2">
        <f t="shared" si="13"/>
        <v>7.6870427853881734E-2</v>
      </c>
      <c r="BI125" s="7">
        <f t="shared" si="14"/>
        <v>0</v>
      </c>
      <c r="BN125" s="8">
        <f t="shared" si="15"/>
        <v>3.5049975548283291E-2</v>
      </c>
      <c r="BO125" s="8">
        <f t="shared" si="16"/>
        <v>7.6817541690931926E-2</v>
      </c>
    </row>
    <row r="126" spans="1:67" ht="13" x14ac:dyDescent="0.3">
      <c r="A126" s="22">
        <f t="shared" si="22"/>
        <v>5.3400710188473095E-2</v>
      </c>
      <c r="B126" s="2">
        <v>782</v>
      </c>
      <c r="C126" s="2">
        <v>14644</v>
      </c>
      <c r="D126" s="2">
        <f t="shared" si="0"/>
        <v>1.8989274648290259E-3</v>
      </c>
      <c r="E126" s="2">
        <v>-1.3339363814839456</v>
      </c>
      <c r="F126" s="7">
        <f t="shared" si="23"/>
        <v>0</v>
      </c>
      <c r="N126" s="8">
        <v>44000</v>
      </c>
      <c r="O126" s="8">
        <f t="shared" si="1"/>
        <v>1.0954987787459593E-3</v>
      </c>
      <c r="P126" s="8">
        <f t="shared" si="2"/>
        <v>3.2824358922244584E-2</v>
      </c>
      <c r="Q126" s="8">
        <f t="shared" si="3"/>
        <v>7.9043158316970633E-2</v>
      </c>
      <c r="T126" s="2">
        <f t="shared" si="4"/>
        <v>117.73699503554522</v>
      </c>
      <c r="U126" s="2">
        <f t="shared" si="5"/>
        <v>27.964262908219126</v>
      </c>
      <c r="V126" s="2">
        <f t="shared" si="6"/>
        <v>-0.55218447801890491</v>
      </c>
      <c r="W126" s="2">
        <f t="shared" si="17"/>
        <v>15.625510077216093</v>
      </c>
      <c r="X126" s="2">
        <f t="shared" si="18"/>
        <v>41.407384695259971</v>
      </c>
      <c r="Y126" s="7">
        <f t="shared" si="19"/>
        <v>0</v>
      </c>
      <c r="AI126" s="11">
        <v>210</v>
      </c>
      <c r="AJ126" s="8">
        <f t="shared" si="20"/>
        <v>37.928767876339677</v>
      </c>
      <c r="AK126" s="8">
        <f t="shared" si="21"/>
        <v>63.797184094866168</v>
      </c>
      <c r="AQ126" s="2">
        <v>-1.3339363814839456</v>
      </c>
      <c r="AR126" s="2">
        <f t="shared" si="7"/>
        <v>2.36191450904625E-2</v>
      </c>
      <c r="AS126" s="2">
        <f t="shared" si="8"/>
        <v>8.8248372148752724E-2</v>
      </c>
      <c r="AT126" s="7">
        <f t="shared" si="9"/>
        <v>0</v>
      </c>
      <c r="BB126" s="8">
        <f t="shared" si="10"/>
        <v>3.7291330031629134E-2</v>
      </c>
      <c r="BC126" s="8">
        <f t="shared" si="11"/>
        <v>7.4576187207586075E-2</v>
      </c>
      <c r="BF126" s="2">
        <f t="shared" si="24"/>
        <v>289698.67779474769</v>
      </c>
      <c r="BG126" s="2">
        <f t="shared" si="12"/>
        <v>3.4680158731252672E-2</v>
      </c>
      <c r="BH126" s="2">
        <f t="shared" si="13"/>
        <v>7.7187358507962545E-2</v>
      </c>
      <c r="BI126" s="7">
        <f t="shared" si="14"/>
        <v>0</v>
      </c>
      <c r="BN126" s="8">
        <f t="shared" si="15"/>
        <v>3.5059055716949991E-2</v>
      </c>
      <c r="BO126" s="8">
        <f t="shared" si="16"/>
        <v>7.6808461522265226E-2</v>
      </c>
    </row>
    <row r="127" spans="1:67" ht="13" x14ac:dyDescent="0.3">
      <c r="A127" s="22">
        <f t="shared" si="22"/>
        <v>6.9204264199168516E-2</v>
      </c>
      <c r="B127" s="2">
        <v>4278</v>
      </c>
      <c r="C127" s="2">
        <v>61817</v>
      </c>
      <c r="D127" s="2">
        <f t="shared" si="0"/>
        <v>9.2423896416490511E-4</v>
      </c>
      <c r="E127" s="2">
        <v>14.358305691592927</v>
      </c>
      <c r="F127" s="7">
        <f t="shared" si="23"/>
        <v>0</v>
      </c>
      <c r="N127" s="8">
        <v>46000</v>
      </c>
      <c r="O127" s="8">
        <f t="shared" si="1"/>
        <v>1.0714189419957058E-3</v>
      </c>
      <c r="P127" s="8">
        <f t="shared" si="2"/>
        <v>3.333231984644193E-2</v>
      </c>
      <c r="Q127" s="8">
        <f t="shared" si="3"/>
        <v>7.8535197392773287E-2</v>
      </c>
      <c r="T127" s="2">
        <f t="shared" si="4"/>
        <v>239.8728830026437</v>
      </c>
      <c r="U127" s="2">
        <f t="shared" si="5"/>
        <v>65.406421703071331</v>
      </c>
      <c r="V127" s="2">
        <f t="shared" si="6"/>
        <v>7.3080946184960638</v>
      </c>
      <c r="W127" s="2">
        <f t="shared" si="17"/>
        <v>45.144934064460607</v>
      </c>
      <c r="X127" s="2">
        <f t="shared" si="18"/>
        <v>71.05172010468992</v>
      </c>
      <c r="Y127" s="7">
        <f t="shared" si="19"/>
        <v>0</v>
      </c>
      <c r="AI127" s="11">
        <v>220</v>
      </c>
      <c r="AJ127" s="8">
        <f t="shared" si="20"/>
        <v>40.344672771195732</v>
      </c>
      <c r="AK127" s="8">
        <f t="shared" si="21"/>
        <v>66.225372151019911</v>
      </c>
      <c r="AQ127" s="2">
        <v>-10.170363305830991</v>
      </c>
      <c r="AR127" s="2">
        <f t="shared" si="7"/>
        <v>4.0205709239767087E-2</v>
      </c>
      <c r="AS127" s="2">
        <f t="shared" si="8"/>
        <v>7.1661807999448129E-2</v>
      </c>
      <c r="AT127" s="7">
        <f t="shared" si="9"/>
        <v>0</v>
      </c>
      <c r="BB127" s="8">
        <f t="shared" si="10"/>
        <v>3.77011037764622E-2</v>
      </c>
      <c r="BC127" s="8">
        <f t="shared" si="11"/>
        <v>7.4166413462753017E-2</v>
      </c>
      <c r="BF127" s="2">
        <f t="shared" si="24"/>
        <v>959667.27246962057</v>
      </c>
      <c r="BG127" s="2">
        <f t="shared" si="12"/>
        <v>3.5114099373402569E-2</v>
      </c>
      <c r="BH127" s="2">
        <f t="shared" si="13"/>
        <v>7.6753417865812648E-2</v>
      </c>
      <c r="BI127" s="7">
        <f t="shared" si="14"/>
        <v>0</v>
      </c>
      <c r="BN127" s="8">
        <f t="shared" si="15"/>
        <v>3.5067349756585056E-2</v>
      </c>
      <c r="BO127" s="8">
        <f t="shared" si="16"/>
        <v>7.6800167482630161E-2</v>
      </c>
    </row>
    <row r="128" spans="1:67" ht="13" x14ac:dyDescent="0.3">
      <c r="A128" s="22">
        <f t="shared" si="22"/>
        <v>4.8328466718312375E-2</v>
      </c>
      <c r="B128" s="2">
        <v>811</v>
      </c>
      <c r="C128" s="2">
        <v>16781</v>
      </c>
      <c r="D128" s="2">
        <f t="shared" si="0"/>
        <v>1.7739007498244379E-3</v>
      </c>
      <c r="E128" s="2">
        <v>-4.2873266173701801</v>
      </c>
      <c r="F128" s="7">
        <f t="shared" si="23"/>
        <v>0</v>
      </c>
      <c r="N128" s="8">
        <v>48000</v>
      </c>
      <c r="O128" s="8">
        <f t="shared" si="1"/>
        <v>1.0488602272853444E-3</v>
      </c>
      <c r="P128" s="8">
        <f t="shared" si="2"/>
        <v>3.3808192905376136E-2</v>
      </c>
      <c r="Q128" s="8">
        <f t="shared" si="3"/>
        <v>7.8059324333839081E-2</v>
      </c>
      <c r="T128" s="2">
        <f t="shared" si="4"/>
        <v>126.37246535539299</v>
      </c>
      <c r="U128" s="2">
        <f t="shared" si="5"/>
        <v>28.478061731796284</v>
      </c>
      <c r="V128" s="2">
        <f t="shared" si="6"/>
        <v>-2.129936699693193</v>
      </c>
      <c r="W128" s="2">
        <f t="shared" si="17"/>
        <v>17.714039850199935</v>
      </c>
      <c r="X128" s="2">
        <f t="shared" si="18"/>
        <v>43.501957012779016</v>
      </c>
      <c r="Y128" s="7">
        <f t="shared" si="19"/>
        <v>0</v>
      </c>
      <c r="AI128" s="11">
        <v>230</v>
      </c>
      <c r="AJ128" s="8">
        <f t="shared" si="20"/>
        <v>42.760295130939554</v>
      </c>
      <c r="AK128" s="8">
        <f t="shared" si="21"/>
        <v>68.653842742285889</v>
      </c>
      <c r="AQ128" s="2">
        <v>-4.2873266173701801</v>
      </c>
      <c r="AR128" s="2">
        <f t="shared" si="7"/>
        <v>2.5746761890483662E-2</v>
      </c>
      <c r="AS128" s="2">
        <f t="shared" si="8"/>
        <v>8.6120755348731551E-2</v>
      </c>
      <c r="AT128" s="7">
        <f t="shared" si="9"/>
        <v>0</v>
      </c>
      <c r="BB128" s="8">
        <f t="shared" si="10"/>
        <v>3.8084992135065304E-2</v>
      </c>
      <c r="BC128" s="8">
        <f t="shared" si="11"/>
        <v>7.3782525104149912E-2</v>
      </c>
      <c r="BF128" s="2">
        <f t="shared" si="24"/>
        <v>364861.25013538793</v>
      </c>
      <c r="BG128" s="2">
        <f t="shared" si="12"/>
        <v>3.4751956222950284E-2</v>
      </c>
      <c r="BH128" s="2">
        <f t="shared" si="13"/>
        <v>7.7115561016264933E-2</v>
      </c>
      <c r="BI128" s="7">
        <f t="shared" si="14"/>
        <v>0</v>
      </c>
      <c r="BN128" s="8">
        <f t="shared" si="15"/>
        <v>3.507495552339953E-2</v>
      </c>
      <c r="BO128" s="8">
        <f t="shared" si="16"/>
        <v>7.6792561715815694E-2</v>
      </c>
    </row>
    <row r="129" spans="1:67" ht="13" x14ac:dyDescent="0.3">
      <c r="A129" s="22">
        <f t="shared" si="22"/>
        <v>5.7659372026641294E-2</v>
      </c>
      <c r="B129" s="2">
        <v>2424</v>
      </c>
      <c r="C129" s="2">
        <v>42040</v>
      </c>
      <c r="D129" s="2">
        <f t="shared" si="0"/>
        <v>1.1207451865713762E-3</v>
      </c>
      <c r="E129" s="2">
        <v>1.5397018231349657</v>
      </c>
      <c r="F129" s="7">
        <f t="shared" si="23"/>
        <v>0</v>
      </c>
      <c r="N129" s="8">
        <v>50000</v>
      </c>
      <c r="O129" s="8">
        <f t="shared" si="1"/>
        <v>1.0276689473394736E-3</v>
      </c>
      <c r="P129" s="8">
        <f t="shared" si="2"/>
        <v>3.4255220111493546E-2</v>
      </c>
      <c r="Q129" s="8">
        <f t="shared" si="3"/>
        <v>7.7612297127721663E-2</v>
      </c>
      <c r="T129" s="2">
        <f t="shared" si="4"/>
        <v>199.03768487399566</v>
      </c>
      <c r="U129" s="2">
        <f t="shared" si="5"/>
        <v>49.234134500364682</v>
      </c>
      <c r="V129" s="2">
        <f t="shared" si="6"/>
        <v>1.0262821861930504</v>
      </c>
      <c r="W129" s="2">
        <f t="shared" si="17"/>
        <v>35.280051695688975</v>
      </c>
      <c r="X129" s="2">
        <f t="shared" si="18"/>
        <v>61.135652932654288</v>
      </c>
      <c r="Y129" s="7">
        <f t="shared" si="19"/>
        <v>0</v>
      </c>
      <c r="AI129" s="11">
        <v>240</v>
      </c>
      <c r="AJ129" s="8">
        <f t="shared" si="20"/>
        <v>45.175635375930355</v>
      </c>
      <c r="AK129" s="8">
        <f t="shared" si="21"/>
        <v>71.082595448304886</v>
      </c>
      <c r="AQ129" s="2">
        <v>1.5397018231349657</v>
      </c>
      <c r="AR129" s="2">
        <f t="shared" si="7"/>
        <v>3.6861704399798592E-2</v>
      </c>
      <c r="AS129" s="2">
        <f t="shared" si="8"/>
        <v>7.5005812839416625E-2</v>
      </c>
      <c r="AT129" s="7">
        <f t="shared" si="9"/>
        <v>0</v>
      </c>
      <c r="BB129" s="8">
        <f t="shared" si="10"/>
        <v>3.844561044952019E-2</v>
      </c>
      <c r="BC129" s="8">
        <f t="shared" si="11"/>
        <v>7.3421906789695027E-2</v>
      </c>
      <c r="BF129" s="2">
        <f t="shared" si="24"/>
        <v>773721.88921234605</v>
      </c>
      <c r="BG129" s="2">
        <f t="shared" si="12"/>
        <v>3.5050165577960923E-2</v>
      </c>
      <c r="BH129" s="2">
        <f t="shared" si="13"/>
        <v>7.6817351661254293E-2</v>
      </c>
      <c r="BI129" s="7">
        <f t="shared" si="14"/>
        <v>0</v>
      </c>
      <c r="BN129" s="8">
        <f t="shared" si="15"/>
        <v>3.5081955279068239E-2</v>
      </c>
      <c r="BO129" s="8">
        <f t="shared" si="16"/>
        <v>7.6785561960146978E-2</v>
      </c>
    </row>
    <row r="130" spans="1:67" ht="13" x14ac:dyDescent="0.3">
      <c r="A130" s="22">
        <f t="shared" si="22"/>
        <v>4.3985320103302979E-2</v>
      </c>
      <c r="B130" s="2">
        <v>1618</v>
      </c>
      <c r="C130" s="2">
        <v>36785</v>
      </c>
      <c r="D130" s="2">
        <f t="shared" si="0"/>
        <v>1.198127001721751E-3</v>
      </c>
      <c r="E130" s="2">
        <v>-9.972597645436835</v>
      </c>
      <c r="F130" s="7">
        <f t="shared" si="23"/>
        <v>0</v>
      </c>
      <c r="N130" s="8">
        <v>52000</v>
      </c>
      <c r="O130" s="8">
        <f t="shared" si="1"/>
        <v>1.0077123107687176E-3</v>
      </c>
      <c r="P130" s="8">
        <f t="shared" si="2"/>
        <v>3.4676202681329496E-2</v>
      </c>
      <c r="Q130" s="8">
        <f t="shared" si="3"/>
        <v>7.7191314557885721E-2</v>
      </c>
      <c r="T130" s="2">
        <f t="shared" si="4"/>
        <v>187.52866447559424</v>
      </c>
      <c r="U130" s="2">
        <f t="shared" si="5"/>
        <v>40.224370722237531</v>
      </c>
      <c r="V130" s="2">
        <f t="shared" si="6"/>
        <v>-5.1959433626878848</v>
      </c>
      <c r="W130" s="2">
        <f t="shared" si="17"/>
        <v>32.498874083601976</v>
      </c>
      <c r="X130" s="2">
        <f t="shared" si="18"/>
        <v>58.341754086248855</v>
      </c>
      <c r="Y130" s="7">
        <f t="shared" si="19"/>
        <v>0</v>
      </c>
      <c r="AI130" s="11">
        <v>250</v>
      </c>
      <c r="AJ130" s="8">
        <f t="shared" si="20"/>
        <v>47.590693944098263</v>
      </c>
      <c r="AK130" s="8">
        <f t="shared" si="21"/>
        <v>73.511629831146777</v>
      </c>
      <c r="AQ130" s="2">
        <v>-9.972597645436835</v>
      </c>
      <c r="AR130" s="2">
        <f t="shared" si="7"/>
        <v>3.5544875033178609E-2</v>
      </c>
      <c r="AS130" s="2">
        <f t="shared" si="8"/>
        <v>7.6322642206036601E-2</v>
      </c>
      <c r="AT130" s="7">
        <f t="shared" si="9"/>
        <v>0</v>
      </c>
      <c r="BB130" s="8">
        <f t="shared" si="10"/>
        <v>3.8785218470400361E-2</v>
      </c>
      <c r="BC130" s="8">
        <f t="shared" si="11"/>
        <v>7.3082298768814863E-2</v>
      </c>
      <c r="BF130" s="2">
        <f t="shared" si="24"/>
        <v>874779.1886135703</v>
      </c>
      <c r="BG130" s="2">
        <f t="shared" si="12"/>
        <v>3.5021680423459128E-2</v>
      </c>
      <c r="BH130" s="2">
        <f t="shared" si="13"/>
        <v>7.6845836815756088E-2</v>
      </c>
      <c r="BI130" s="7">
        <f t="shared" si="14"/>
        <v>0</v>
      </c>
      <c r="BN130" s="8">
        <f t="shared" si="15"/>
        <v>3.5088418678219005E-2</v>
      </c>
      <c r="BO130" s="8">
        <f t="shared" si="16"/>
        <v>7.6779098560996212E-2</v>
      </c>
    </row>
    <row r="131" spans="1:67" ht="13" x14ac:dyDescent="0.3">
      <c r="A131" s="22">
        <f t="shared" si="22"/>
        <v>4.7777441790142122E-2</v>
      </c>
      <c r="B131" s="2">
        <v>1422</v>
      </c>
      <c r="C131" s="2">
        <v>29763</v>
      </c>
      <c r="D131" s="2">
        <f t="shared" si="0"/>
        <v>1.3319866859730308E-3</v>
      </c>
      <c r="E131" s="2">
        <v>-6.123422189845094</v>
      </c>
      <c r="F131" s="7">
        <f t="shared" si="23"/>
        <v>0</v>
      </c>
      <c r="N131" s="8">
        <v>54000</v>
      </c>
      <c r="O131" s="8">
        <f t="shared" si="1"/>
        <v>9.8887490564044072E-4</v>
      </c>
      <c r="P131" s="8">
        <f t="shared" si="2"/>
        <v>3.5073575214112071E-2</v>
      </c>
      <c r="Q131" s="8">
        <f t="shared" si="3"/>
        <v>7.6793942025103146E-2</v>
      </c>
      <c r="T131" s="2">
        <f t="shared" si="4"/>
        <v>168.34785415917841</v>
      </c>
      <c r="U131" s="2">
        <f t="shared" si="5"/>
        <v>37.709415269929607</v>
      </c>
      <c r="V131" s="2">
        <f t="shared" si="6"/>
        <v>-3.0652174125755067</v>
      </c>
      <c r="W131" s="2">
        <f t="shared" si="17"/>
        <v>27.862957723895931</v>
      </c>
      <c r="X131" s="2">
        <f t="shared" si="18"/>
        <v>53.686307641114297</v>
      </c>
      <c r="Y131" s="7">
        <f t="shared" si="19"/>
        <v>0</v>
      </c>
      <c r="AA131" s="1" t="s">
        <v>31</v>
      </c>
      <c r="AE131" s="1" t="s">
        <v>32</v>
      </c>
      <c r="AI131" s="11">
        <v>260</v>
      </c>
      <c r="AJ131" s="8">
        <f t="shared" si="20"/>
        <v>50.005471290803754</v>
      </c>
      <c r="AK131" s="8">
        <f t="shared" si="21"/>
        <v>75.940945435451098</v>
      </c>
      <c r="AQ131" s="2">
        <v>-6.123422189845094</v>
      </c>
      <c r="AR131" s="2">
        <f t="shared" si="7"/>
        <v>3.3266944968007334E-2</v>
      </c>
      <c r="AS131" s="2">
        <f t="shared" si="8"/>
        <v>7.8600572271207883E-2</v>
      </c>
      <c r="AT131" s="7">
        <f t="shared" si="9"/>
        <v>0</v>
      </c>
      <c r="BB131" s="8">
        <f t="shared" si="10"/>
        <v>3.9105780196894223E-2</v>
      </c>
      <c r="BC131" s="8">
        <f t="shared" si="11"/>
        <v>7.2761737042321001E-2</v>
      </c>
      <c r="BF131" s="2">
        <f t="shared" si="24"/>
        <v>654207.24076962343</v>
      </c>
      <c r="BG131" s="2">
        <f t="shared" si="12"/>
        <v>3.4968021744456804E-2</v>
      </c>
      <c r="BH131" s="2">
        <f t="shared" si="13"/>
        <v>7.6899495494758413E-2</v>
      </c>
      <c r="BI131" s="7">
        <f t="shared" si="14"/>
        <v>0</v>
      </c>
      <c r="BN131" s="8">
        <f t="shared" si="15"/>
        <v>3.5094405094469573E-2</v>
      </c>
      <c r="BO131" s="8">
        <f t="shared" si="16"/>
        <v>7.6773112144745637E-2</v>
      </c>
    </row>
    <row r="132" spans="1:67" ht="13" x14ac:dyDescent="0.3">
      <c r="A132" s="22">
        <f t="shared" si="22"/>
        <v>3.7683823529411763E-2</v>
      </c>
      <c r="B132" s="2">
        <v>1230</v>
      </c>
      <c r="C132" s="2">
        <v>32640</v>
      </c>
      <c r="D132" s="2">
        <f t="shared" si="0"/>
        <v>1.2719298540020062E-3</v>
      </c>
      <c r="E132" s="2">
        <v>-14.348224497423471</v>
      </c>
      <c r="F132" s="7">
        <f t="shared" si="23"/>
        <v>0</v>
      </c>
      <c r="N132" s="8">
        <v>56000</v>
      </c>
      <c r="O132" s="8">
        <f t="shared" si="1"/>
        <v>9.7105588027277846E-4</v>
      </c>
      <c r="P132" s="8">
        <f t="shared" si="2"/>
        <v>3.544946516253368E-2</v>
      </c>
      <c r="Q132" s="8">
        <f t="shared" si="3"/>
        <v>7.6418052076681536E-2</v>
      </c>
      <c r="T132" s="2">
        <f t="shared" si="4"/>
        <v>177.22866585290316</v>
      </c>
      <c r="U132" s="2">
        <f t="shared" si="5"/>
        <v>35.071355833500363</v>
      </c>
      <c r="V132" s="2">
        <f t="shared" si="6"/>
        <v>-7.8542507152456267</v>
      </c>
      <c r="W132" s="2">
        <f t="shared" si="17"/>
        <v>30.009540269974796</v>
      </c>
      <c r="X132" s="2">
        <f t="shared" si="18"/>
        <v>55.841672827517186</v>
      </c>
      <c r="Y132" s="7">
        <f t="shared" si="19"/>
        <v>0</v>
      </c>
      <c r="AA132" s="2">
        <f>AE105^2/(1+AE105^2)</f>
        <v>5.5412427029353464E-2</v>
      </c>
      <c r="AB132" s="8">
        <f>AA132</f>
        <v>5.5412427029353464E-2</v>
      </c>
      <c r="AC132" s="8">
        <v>0</v>
      </c>
      <c r="AD132" s="8">
        <v>100000</v>
      </c>
      <c r="AE132" s="2">
        <f>pm/AA132</f>
        <v>1.0094082071153097</v>
      </c>
      <c r="AI132" s="11">
        <v>270</v>
      </c>
      <c r="AJ132" s="8">
        <f t="shared" si="20"/>
        <v>52.419967888691829</v>
      </c>
      <c r="AK132" s="8">
        <f t="shared" si="21"/>
        <v>78.370541788572822</v>
      </c>
      <c r="AQ132" s="2">
        <v>-10.170363305830991</v>
      </c>
      <c r="AR132" s="2">
        <f t="shared" si="7"/>
        <v>3.4288949942327514E-2</v>
      </c>
      <c r="AS132" s="2">
        <f t="shared" si="8"/>
        <v>7.7578567296887696E-2</v>
      </c>
      <c r="AT132" s="7">
        <f t="shared" si="9"/>
        <v>0</v>
      </c>
      <c r="BB132" s="8">
        <f t="shared" si="10"/>
        <v>3.9409011852071685E-2</v>
      </c>
      <c r="BC132" s="8">
        <f t="shared" si="11"/>
        <v>7.2458505387143532E-2</v>
      </c>
      <c r="BF132" s="2">
        <f t="shared" si="24"/>
        <v>900072.3125305752</v>
      </c>
      <c r="BG132" s="2">
        <f t="shared" si="12"/>
        <v>3.4992781139362023E-2</v>
      </c>
      <c r="BH132" s="2">
        <f t="shared" si="13"/>
        <v>7.6874736099853194E-2</v>
      </c>
      <c r="BI132" s="7">
        <f t="shared" si="14"/>
        <v>0</v>
      </c>
      <c r="BN132" s="8">
        <f t="shared" si="15"/>
        <v>3.5099965449792686E-2</v>
      </c>
      <c r="BO132" s="8">
        <f t="shared" si="16"/>
        <v>7.6767551789422531E-2</v>
      </c>
    </row>
    <row r="133" spans="1:67" ht="13" x14ac:dyDescent="0.3">
      <c r="A133" s="22">
        <f t="shared" si="22"/>
        <v>4.5329969112976903E-2</v>
      </c>
      <c r="B133" s="2">
        <v>1042</v>
      </c>
      <c r="C133" s="2">
        <v>22987</v>
      </c>
      <c r="D133" s="2">
        <f t="shared" si="0"/>
        <v>1.515643593355327E-3</v>
      </c>
      <c r="E133" s="2">
        <v>-6.9962288978215978</v>
      </c>
      <c r="F133" s="7">
        <f t="shared" si="23"/>
        <v>0</v>
      </c>
      <c r="N133" s="8">
        <v>58000</v>
      </c>
      <c r="O133" s="8">
        <f t="shared" si="1"/>
        <v>9.5416666355129225E-4</v>
      </c>
      <c r="P133" s="8">
        <f t="shared" si="2"/>
        <v>3.5805740922365201E-2</v>
      </c>
      <c r="Q133" s="8">
        <f t="shared" si="3"/>
        <v>7.6061776316850016E-2</v>
      </c>
      <c r="T133" s="2">
        <f t="shared" si="4"/>
        <v>148.13844875656017</v>
      </c>
      <c r="U133" s="2">
        <f t="shared" si="5"/>
        <v>32.280024783137947</v>
      </c>
      <c r="V133" s="2">
        <f t="shared" si="6"/>
        <v>-3.5997959866210465</v>
      </c>
      <c r="W133" s="2">
        <f t="shared" si="17"/>
        <v>22.977302417355961</v>
      </c>
      <c r="X133" s="2">
        <f t="shared" si="18"/>
        <v>48.782339122162028</v>
      </c>
      <c r="Y133" s="7">
        <f t="shared" si="19"/>
        <v>0</v>
      </c>
      <c r="AI133" s="11">
        <v>280</v>
      </c>
      <c r="AJ133" s="8">
        <f t="shared" si="20"/>
        <v>54.834184227541471</v>
      </c>
      <c r="AK133" s="8">
        <f t="shared" si="21"/>
        <v>80.80041840073298</v>
      </c>
      <c r="AQ133" s="2">
        <v>-6.9962288978215978</v>
      </c>
      <c r="AR133" s="2">
        <f t="shared" si="7"/>
        <v>3.0141600743997576E-2</v>
      </c>
      <c r="AS133" s="2">
        <f t="shared" si="8"/>
        <v>8.172591649521764E-2</v>
      </c>
      <c r="AT133" s="7">
        <f t="shared" si="9"/>
        <v>0</v>
      </c>
      <c r="BB133" s="8">
        <f t="shared" si="10"/>
        <v>3.9696420676933741E-2</v>
      </c>
      <c r="BC133" s="8">
        <f t="shared" si="11"/>
        <v>7.2171096562281475E-2</v>
      </c>
      <c r="BF133" s="2">
        <f t="shared" si="24"/>
        <v>531182.2856217057</v>
      </c>
      <c r="BG133" s="2">
        <f t="shared" si="12"/>
        <v>3.4885431199339623E-2</v>
      </c>
      <c r="BH133" s="2">
        <f t="shared" si="13"/>
        <v>7.6982086039875594E-2</v>
      </c>
      <c r="BI133" s="7">
        <f t="shared" si="14"/>
        <v>0</v>
      </c>
      <c r="BN133" s="8">
        <f t="shared" si="15"/>
        <v>3.5105143666687114E-2</v>
      </c>
      <c r="BO133" s="8">
        <f t="shared" si="16"/>
        <v>7.6762373572528103E-2</v>
      </c>
    </row>
    <row r="134" spans="1:67" ht="13" x14ac:dyDescent="0.3">
      <c r="A134" s="22">
        <f t="shared" si="22"/>
        <v>5.3973188265008742E-2</v>
      </c>
      <c r="B134" s="2">
        <v>1389</v>
      </c>
      <c r="C134" s="2">
        <v>25735</v>
      </c>
      <c r="D134" s="2">
        <f t="shared" si="0"/>
        <v>1.4324390427798354E-3</v>
      </c>
      <c r="E134" s="2">
        <v>-1.3686937426629495</v>
      </c>
      <c r="F134" s="7">
        <f t="shared" si="23"/>
        <v>0</v>
      </c>
      <c r="N134" s="8">
        <v>60000</v>
      </c>
      <c r="O134" s="8">
        <f t="shared" si="1"/>
        <v>9.3812910684236384E-4</v>
      </c>
      <c r="P134" s="8">
        <f t="shared" si="2"/>
        <v>3.6144051028543511E-2</v>
      </c>
      <c r="Q134" s="8">
        <f t="shared" si="3"/>
        <v>7.5723466210671705E-2</v>
      </c>
      <c r="T134" s="2">
        <f t="shared" si="4"/>
        <v>156.0320479901485</v>
      </c>
      <c r="U134" s="2">
        <f t="shared" si="5"/>
        <v>37.269290307168447</v>
      </c>
      <c r="V134" s="2">
        <f t="shared" si="6"/>
        <v>-0.522396882866623</v>
      </c>
      <c r="W134" s="2">
        <f t="shared" si="17"/>
        <v>24.885730769643992</v>
      </c>
      <c r="X134" s="2">
        <f t="shared" si="18"/>
        <v>50.697643610426148</v>
      </c>
      <c r="Y134" s="7">
        <f t="shared" si="19"/>
        <v>0</v>
      </c>
      <c r="AI134" s="11">
        <v>290</v>
      </c>
      <c r="AJ134" s="8">
        <f t="shared" si="20"/>
        <v>57.248120814109996</v>
      </c>
      <c r="AK134" s="8">
        <f t="shared" si="21"/>
        <v>83.230574765174254</v>
      </c>
      <c r="AQ134" s="2">
        <v>-1.3686937426629495</v>
      </c>
      <c r="AR134" s="2">
        <f t="shared" si="7"/>
        <v>3.1557517331393559E-2</v>
      </c>
      <c r="AS134" s="2">
        <f t="shared" si="8"/>
        <v>8.0309999907821658E-2</v>
      </c>
      <c r="AT134" s="7">
        <f t="shared" si="9"/>
        <v>0</v>
      </c>
      <c r="BB134" s="8">
        <f t="shared" si="10"/>
        <v>3.9969336550024992E-2</v>
      </c>
      <c r="BC134" s="8">
        <f t="shared" si="11"/>
        <v>7.1898180689190225E-2</v>
      </c>
      <c r="BF134" s="2">
        <f t="shared" si="24"/>
        <v>504014.06304771558</v>
      </c>
      <c r="BG134" s="2">
        <f t="shared" si="12"/>
        <v>3.4924127790188178E-2</v>
      </c>
      <c r="BH134" s="2">
        <f t="shared" si="13"/>
        <v>7.6943389449027039E-2</v>
      </c>
      <c r="BI134" s="7">
        <f t="shared" si="14"/>
        <v>0</v>
      </c>
      <c r="BN134" s="8">
        <f t="shared" si="15"/>
        <v>3.5109977830876521E-2</v>
      </c>
      <c r="BO134" s="8">
        <f t="shared" si="16"/>
        <v>7.6757539408338696E-2</v>
      </c>
    </row>
    <row r="135" spans="1:67" ht="13" x14ac:dyDescent="0.3">
      <c r="A135" s="22">
        <f t="shared" si="22"/>
        <v>5.1647187866409469E-2</v>
      </c>
      <c r="B135" s="2">
        <v>2731</v>
      </c>
      <c r="C135" s="2">
        <v>52878</v>
      </c>
      <c r="D135" s="2">
        <f t="shared" si="0"/>
        <v>9.9931113292559145E-4</v>
      </c>
      <c r="E135" s="2">
        <v>-4.289525666194411</v>
      </c>
      <c r="F135" s="7">
        <f t="shared" si="23"/>
        <v>0</v>
      </c>
      <c r="N135" s="8">
        <v>62000</v>
      </c>
      <c r="O135" s="8">
        <f t="shared" si="1"/>
        <v>9.228739583522199E-4</v>
      </c>
      <c r="P135" s="8">
        <f t="shared" si="2"/>
        <v>3.6465856338363127E-2</v>
      </c>
      <c r="Q135" s="8">
        <f t="shared" si="3"/>
        <v>7.5401660900852097E-2</v>
      </c>
      <c r="T135" s="2">
        <f t="shared" si="4"/>
        <v>223.93525850120164</v>
      </c>
      <c r="U135" s="2">
        <f t="shared" si="5"/>
        <v>52.258970521815677</v>
      </c>
      <c r="V135" s="2">
        <f t="shared" si="6"/>
        <v>-1.9791898375957615</v>
      </c>
      <c r="W135" s="2">
        <f t="shared" si="17"/>
        <v>41.295316306350038</v>
      </c>
      <c r="X135" s="2">
        <f t="shared" si="18"/>
        <v>67.181004412472845</v>
      </c>
      <c r="Y135" s="7">
        <f t="shared" si="19"/>
        <v>0</v>
      </c>
      <c r="AI135" s="11">
        <v>300</v>
      </c>
      <c r="AJ135" s="8">
        <f t="shared" si="20"/>
        <v>59.661778171972855</v>
      </c>
      <c r="AK135" s="8">
        <f t="shared" si="21"/>
        <v>85.661010358321192</v>
      </c>
      <c r="AQ135" s="2">
        <v>-4.289525666194411</v>
      </c>
      <c r="AR135" s="2">
        <f t="shared" si="7"/>
        <v>3.8928183812794143E-2</v>
      </c>
      <c r="AS135" s="2">
        <f t="shared" si="8"/>
        <v>7.2939333426421074E-2</v>
      </c>
      <c r="AT135" s="7">
        <f t="shared" si="9"/>
        <v>0</v>
      </c>
      <c r="BB135" s="8">
        <f t="shared" si="10"/>
        <v>4.0228937949719906E-2</v>
      </c>
      <c r="BC135" s="8">
        <f t="shared" si="11"/>
        <v>7.1638579289495311E-2</v>
      </c>
      <c r="BF135" s="2">
        <f t="shared" si="24"/>
        <v>1079588.8848422547</v>
      </c>
      <c r="BG135" s="2">
        <f t="shared" si="12"/>
        <v>3.509110226572551E-2</v>
      </c>
      <c r="BH135" s="2">
        <f t="shared" si="13"/>
        <v>7.6776414973489707E-2</v>
      </c>
      <c r="BI135" s="7">
        <f t="shared" si="14"/>
        <v>0</v>
      </c>
      <c r="BN135" s="8">
        <f t="shared" si="15"/>
        <v>3.5114501129691791E-2</v>
      </c>
      <c r="BO135" s="8">
        <f t="shared" si="16"/>
        <v>7.6753016109523425E-2</v>
      </c>
    </row>
    <row r="136" spans="1:67" ht="13" x14ac:dyDescent="0.3">
      <c r="A136" s="22">
        <f t="shared" si="22"/>
        <v>5.5913365631233967E-2</v>
      </c>
      <c r="B136" s="2">
        <v>1962</v>
      </c>
      <c r="C136" s="2">
        <v>35090</v>
      </c>
      <c r="D136" s="2">
        <f t="shared" si="0"/>
        <v>1.2267231239622941E-3</v>
      </c>
      <c r="E136" s="2">
        <v>-1.6623953665902948E-2</v>
      </c>
      <c r="F136" s="7">
        <f t="shared" si="23"/>
        <v>0</v>
      </c>
      <c r="N136" s="8">
        <v>64000</v>
      </c>
      <c r="O136" s="8">
        <f t="shared" si="1"/>
        <v>9.0833960184822846E-4</v>
      </c>
      <c r="P136" s="8">
        <f t="shared" si="2"/>
        <v>3.6772456637981163E-2</v>
      </c>
      <c r="Q136" s="8">
        <f t="shared" si="3"/>
        <v>7.5095060601234054E-2</v>
      </c>
      <c r="T136" s="2">
        <f t="shared" si="4"/>
        <v>182.01098867925529</v>
      </c>
      <c r="U136" s="2">
        <f t="shared" si="5"/>
        <v>44.294469180700204</v>
      </c>
      <c r="V136" s="2">
        <f t="shared" si="6"/>
        <v>0.21056181732493684</v>
      </c>
      <c r="W136" s="2">
        <f t="shared" si="17"/>
        <v>31.165383512754595</v>
      </c>
      <c r="X136" s="2">
        <f t="shared" si="18"/>
        <v>57.002431213995941</v>
      </c>
      <c r="Y136" s="7">
        <f t="shared" si="19"/>
        <v>0</v>
      </c>
      <c r="AJ136" s="8"/>
      <c r="AQ136" s="2">
        <v>-1.6623953665902948E-2</v>
      </c>
      <c r="AR136" s="2">
        <f t="shared" si="7"/>
        <v>3.5058246314730673E-2</v>
      </c>
      <c r="AS136" s="2">
        <f t="shared" si="8"/>
        <v>7.6809270924484543E-2</v>
      </c>
      <c r="AT136" s="7">
        <f t="shared" si="9"/>
        <v>0</v>
      </c>
      <c r="BB136" s="8">
        <f t="shared" si="10"/>
        <v>4.0476273417777708E-2</v>
      </c>
      <c r="BC136" s="8">
        <f t="shared" si="11"/>
        <v>7.1391243821437508E-2</v>
      </c>
      <c r="BF136" s="2">
        <f t="shared" si="24"/>
        <v>664746.2317262718</v>
      </c>
      <c r="BG136" s="2">
        <f t="shared" si="12"/>
        <v>3.5010683154755431E-2</v>
      </c>
      <c r="BH136" s="2">
        <f t="shared" si="13"/>
        <v>7.6856834084459785E-2</v>
      </c>
      <c r="BI136" s="7">
        <f t="shared" si="14"/>
        <v>0</v>
      </c>
      <c r="BN136" s="8">
        <f t="shared" si="15"/>
        <v>3.5118742615054245E-2</v>
      </c>
      <c r="BO136" s="8">
        <f t="shared" si="16"/>
        <v>7.6748774624160965E-2</v>
      </c>
    </row>
    <row r="137" spans="1:67" ht="13" x14ac:dyDescent="0.3">
      <c r="A137" s="22">
        <f t="shared" si="22"/>
        <v>5.6316356362517313E-2</v>
      </c>
      <c r="B137" s="2">
        <v>1098</v>
      </c>
      <c r="C137" s="2">
        <v>19497</v>
      </c>
      <c r="D137" s="2">
        <f t="shared" ref="D137:D168" si="25">SQRT((pm*(1-pm))/C137)</f>
        <v>1.6457139108499803E-3</v>
      </c>
      <c r="E137" s="2">
        <v>0.23248132034813987</v>
      </c>
      <c r="F137" s="7">
        <f t="shared" si="23"/>
        <v>0</v>
      </c>
      <c r="N137" s="8">
        <v>66000</v>
      </c>
      <c r="O137" s="8">
        <f t="shared" ref="O137:O154" si="26">SQRT((pm*(1-pm))/N137)</f>
        <v>8.944710072565752E-4</v>
      </c>
      <c r="P137" s="8">
        <f t="shared" ref="P137:P154" si="27">pm-(factor*O137*sz)</f>
        <v>3.7065012779418476E-2</v>
      </c>
      <c r="Q137" s="8">
        <f t="shared" ref="Q137:Q154" si="28">pm+(factor*O137*sz)</f>
        <v>7.4802504459796748E-2</v>
      </c>
      <c r="T137" s="2">
        <f t="shared" ref="T137:T168" si="29">SQRT(C137-B137)</f>
        <v>135.64291356351794</v>
      </c>
      <c r="U137" s="2">
        <f t="shared" ref="U137:U168" si="30">SQRT(B137)</f>
        <v>33.136083051561783</v>
      </c>
      <c r="V137" s="2">
        <f t="shared" ref="V137:V168" si="31">U137-($AE$105*T137)</f>
        <v>0.28273897918833057</v>
      </c>
      <c r="W137" s="2">
        <f t="shared" si="17"/>
        <v>19.955905026028319</v>
      </c>
      <c r="X137" s="2">
        <f t="shared" si="18"/>
        <v>45.750783118718587</v>
      </c>
      <c r="Y137" s="7">
        <f t="shared" si="19"/>
        <v>0</v>
      </c>
      <c r="AG137" s="9" t="s">
        <v>33</v>
      </c>
      <c r="AH137" s="9" t="s">
        <v>35</v>
      </c>
      <c r="AI137" s="13" t="s">
        <v>38</v>
      </c>
      <c r="AJ137" s="13" t="s">
        <v>39</v>
      </c>
      <c r="AK137" s="14" t="s">
        <v>36</v>
      </c>
      <c r="AL137" s="13" t="s">
        <v>37</v>
      </c>
      <c r="AM137" s="13" t="s">
        <v>6</v>
      </c>
      <c r="AN137" s="14" t="s">
        <v>5</v>
      </c>
      <c r="AO137" s="14"/>
      <c r="AQ137" s="2">
        <v>0.23248132034813987</v>
      </c>
      <c r="AR137" s="2">
        <f t="shared" ref="AR137:AR168" si="32">pm-($AW$105*SQRT($AV$105)*D137)</f>
        <v>2.7928155460119199E-2</v>
      </c>
      <c r="AS137" s="2">
        <f t="shared" ref="AS137:AS168" si="33">pm+($AW$105*SQRT($AV$105)*D137)</f>
        <v>8.3939361779096014E-2</v>
      </c>
      <c r="AT137" s="7">
        <f t="shared" ref="AT137:AT168" si="34">IF(A137&lt;AR137,-1,IF(A137&gt;AS137,1,0))</f>
        <v>0</v>
      </c>
      <c r="BB137" s="8">
        <f t="shared" ref="BB137:BB154" si="35">pm-($AW$105*SQRT($AV$105)*O137)</f>
        <v>4.0712279417333894E-2</v>
      </c>
      <c r="BC137" s="8">
        <f t="shared" ref="BC137:BC154" si="36">pm+($AW$105*SQRT($AV$105)*O137)</f>
        <v>7.1155237821881323E-2</v>
      </c>
      <c r="BF137" s="2">
        <f t="shared" si="24"/>
        <v>366865.45174719935</v>
      </c>
      <c r="BG137" s="2">
        <f t="shared" ref="BG137:BG168" si="37">pm-($AW$105*SQRT(D137^2+$BK$105))</f>
        <v>3.482072121281414E-2</v>
      </c>
      <c r="BH137" s="2">
        <f t="shared" ref="BH137:BH168" si="38">pm+($AW$105*SQRT(D137^2+$BK$105))</f>
        <v>7.7046796026401076E-2</v>
      </c>
      <c r="BI137" s="7">
        <f t="shared" ref="BI137:BI168" si="39">IF(A137&lt;BG137,-1,IF(A137&gt;BH137,1,0))</f>
        <v>0</v>
      </c>
      <c r="BN137" s="8">
        <f t="shared" ref="BN137:BN154" si="40">pm-($AW$105*SQRT(O137^2+$BK$105))</f>
        <v>3.5122727828153483E-2</v>
      </c>
      <c r="BO137" s="8">
        <f t="shared" ref="BO137:BO154" si="41">pm+($AW$105*SQRT(O137^2+$BK$105))</f>
        <v>7.6744789411061734E-2</v>
      </c>
    </row>
    <row r="138" spans="1:67" ht="13" x14ac:dyDescent="0.3">
      <c r="A138" s="22">
        <f t="shared" si="22"/>
        <v>5.0631785015127245E-2</v>
      </c>
      <c r="B138" s="2">
        <v>1707</v>
      </c>
      <c r="C138" s="2">
        <v>33714</v>
      </c>
      <c r="D138" s="2">
        <f t="shared" si="25"/>
        <v>1.2515064573207447E-3</v>
      </c>
      <c r="E138" s="2">
        <v>-4.2364732306942754</v>
      </c>
      <c r="F138" s="7">
        <f t="shared" si="23"/>
        <v>0</v>
      </c>
      <c r="N138" s="8">
        <v>68000</v>
      </c>
      <c r="O138" s="8">
        <f t="shared" si="26"/>
        <v>8.8121885231805567E-4</v>
      </c>
      <c r="P138" s="8">
        <f t="shared" si="27"/>
        <v>3.7344565209112834E-2</v>
      </c>
      <c r="Q138" s="8">
        <f t="shared" si="28"/>
        <v>7.4522952030102382E-2</v>
      </c>
      <c r="T138" s="2">
        <f t="shared" si="29"/>
        <v>178.90500272490985</v>
      </c>
      <c r="U138" s="2">
        <f t="shared" si="30"/>
        <v>41.315856520227193</v>
      </c>
      <c r="V138" s="2">
        <f t="shared" si="31"/>
        <v>-2.0157666097790639</v>
      </c>
      <c r="W138" s="2">
        <f t="shared" si="17"/>
        <v>30.414702799159876</v>
      </c>
      <c r="X138" s="2">
        <f t="shared" si="18"/>
        <v>56.248543460852638</v>
      </c>
      <c r="Y138" s="7">
        <f t="shared" si="19"/>
        <v>0</v>
      </c>
      <c r="AG138" s="8">
        <f t="shared" ref="AG138:AG169" si="42">N105*(1-$AA$132)</f>
        <v>1889.1751459412931</v>
      </c>
      <c r="AH138" s="8">
        <f>$AF$105*SQRT($AD$105*(1+(AG138/$AA$105)))</f>
        <v>12.873763914033532</v>
      </c>
      <c r="AI138" s="13">
        <f>SIGN(SQRT(N105-AG138)-AH138)*(SQRT(N105-AG138)-AH138)^2</f>
        <v>-5.5057126325955199</v>
      </c>
      <c r="AJ138" s="13">
        <f t="shared" ref="AJ138:AJ169" si="43">AG138+AI138</f>
        <v>1883.6694333086975</v>
      </c>
      <c r="AK138" s="13">
        <f t="shared" ref="AK138:AK169" si="44">(SQRT(N105-AG138)+AH138)^2</f>
        <v>547.61159011336235</v>
      </c>
      <c r="AL138" s="13">
        <f t="shared" ref="AL138:AL169" si="45">AG138+AK138</f>
        <v>2436.7867360546552</v>
      </c>
      <c r="AM138" s="13">
        <f t="shared" ref="AM138:AM169" si="46">AI138/AJ138</f>
        <v>-2.9228656234680421E-3</v>
      </c>
      <c r="AN138" s="13">
        <f t="shared" ref="AN138:AN169" si="47">AK138/AL138</f>
        <v>0.22472692501601005</v>
      </c>
      <c r="AO138" s="13"/>
      <c r="AQ138" s="2">
        <v>-4.2364732306942754</v>
      </c>
      <c r="AR138" s="2">
        <f t="shared" si="32"/>
        <v>3.4636500958851887E-2</v>
      </c>
      <c r="AS138" s="2">
        <f t="shared" si="33"/>
        <v>7.7231016280363329E-2</v>
      </c>
      <c r="AT138" s="7">
        <f t="shared" si="34"/>
        <v>0</v>
      </c>
      <c r="BB138" s="8">
        <f t="shared" si="35"/>
        <v>4.0937795279944872E-2</v>
      </c>
      <c r="BC138" s="8">
        <f t="shared" si="36"/>
        <v>7.0929721959270345E-2</v>
      </c>
      <c r="BF138" s="2">
        <f t="shared" si="24"/>
        <v>701378.35069624207</v>
      </c>
      <c r="BG138" s="2">
        <f t="shared" si="37"/>
        <v>3.5000947192856423E-2</v>
      </c>
      <c r="BH138" s="2">
        <f t="shared" si="38"/>
        <v>7.6866570046358801E-2</v>
      </c>
      <c r="BI138" s="7">
        <f t="shared" si="39"/>
        <v>0</v>
      </c>
      <c r="BN138" s="8">
        <f t="shared" si="40"/>
        <v>3.5126479314211353E-2</v>
      </c>
      <c r="BO138" s="8">
        <f t="shared" si="41"/>
        <v>7.6741037925003863E-2</v>
      </c>
    </row>
    <row r="139" spans="1:67" ht="13" x14ac:dyDescent="0.3">
      <c r="A139" s="22">
        <f t="shared" si="22"/>
        <v>4.2982875076755134E-2</v>
      </c>
      <c r="B139" s="2">
        <v>630</v>
      </c>
      <c r="C139" s="2">
        <v>14657</v>
      </c>
      <c r="D139" s="2">
        <f t="shared" si="25"/>
        <v>1.8980851528523192E-3</v>
      </c>
      <c r="E139" s="2">
        <v>-6.8231309450952331</v>
      </c>
      <c r="F139" s="7">
        <f t="shared" si="23"/>
        <v>0</v>
      </c>
      <c r="N139" s="8">
        <v>70000</v>
      </c>
      <c r="O139" s="8">
        <f t="shared" si="26"/>
        <v>8.6853878329633196E-4</v>
      </c>
      <c r="P139" s="8">
        <f t="shared" si="27"/>
        <v>3.7612049563179026E-2</v>
      </c>
      <c r="Q139" s="8">
        <f t="shared" si="28"/>
        <v>7.4255467676036191E-2</v>
      </c>
      <c r="T139" s="2">
        <f t="shared" si="29"/>
        <v>118.43563652887589</v>
      </c>
      <c r="U139" s="2">
        <f t="shared" si="30"/>
        <v>25.099800796022265</v>
      </c>
      <c r="V139" s="2">
        <f t="shared" si="31"/>
        <v>-3.5858608068720699</v>
      </c>
      <c r="W139" s="2">
        <f t="shared" si="17"/>
        <v>15.794487783545593</v>
      </c>
      <c r="X139" s="2">
        <f t="shared" si="18"/>
        <v>41.576835422243079</v>
      </c>
      <c r="Y139" s="7">
        <f t="shared" si="19"/>
        <v>0</v>
      </c>
      <c r="AG139" s="8">
        <f t="shared" si="42"/>
        <v>3778.3502918825861</v>
      </c>
      <c r="AH139" s="8">
        <f t="shared" ref="AH139:AH187" si="48">$AF$105*SQRT($AD$105*(1+(AG139/$AA$105)))</f>
        <v>12.876475201691326</v>
      </c>
      <c r="AI139" s="13">
        <f t="shared" ref="AI139:AI170" si="49">(SQRT(N106-AG139)-AH139)^2</f>
        <v>4.0458488646038928</v>
      </c>
      <c r="AJ139" s="13">
        <f t="shared" si="43"/>
        <v>3782.3961407471902</v>
      </c>
      <c r="AK139" s="13">
        <f t="shared" si="44"/>
        <v>770.86079460976725</v>
      </c>
      <c r="AL139" s="13">
        <f t="shared" si="45"/>
        <v>4549.2110864923534</v>
      </c>
      <c r="AM139" s="13">
        <f t="shared" si="46"/>
        <v>1.0696523352005797E-3</v>
      </c>
      <c r="AN139" s="13">
        <f t="shared" si="47"/>
        <v>0.16944933527015904</v>
      </c>
      <c r="AO139" s="13"/>
      <c r="AQ139" s="2">
        <v>-6.8231309450952331</v>
      </c>
      <c r="AR139" s="2">
        <f t="shared" si="32"/>
        <v>2.3633478963926542E-2</v>
      </c>
      <c r="AS139" s="2">
        <f t="shared" si="33"/>
        <v>8.8234038275288668E-2</v>
      </c>
      <c r="AT139" s="7">
        <f t="shared" si="34"/>
        <v>0</v>
      </c>
      <c r="BB139" s="8">
        <f t="shared" si="35"/>
        <v>4.1153575786335508E-2</v>
      </c>
      <c r="BC139" s="8">
        <f t="shared" si="36"/>
        <v>7.0713941452879708E-2</v>
      </c>
      <c r="BF139" s="2">
        <f t="shared" si="24"/>
        <v>356311.56368420995</v>
      </c>
      <c r="BG139" s="2">
        <f t="shared" si="37"/>
        <v>3.4680657951027205E-2</v>
      </c>
      <c r="BH139" s="2">
        <f t="shared" si="38"/>
        <v>7.7186859288188012E-2</v>
      </c>
      <c r="BI139" s="7">
        <f t="shared" si="39"/>
        <v>0</v>
      </c>
      <c r="BN139" s="8">
        <f t="shared" si="40"/>
        <v>3.5130017049252435E-2</v>
      </c>
      <c r="BO139" s="8">
        <f t="shared" si="41"/>
        <v>7.6737500189962782E-2</v>
      </c>
    </row>
    <row r="140" spans="1:67" ht="13" x14ac:dyDescent="0.3">
      <c r="A140" s="22">
        <f t="shared" si="22"/>
        <v>6.1416130253691782E-2</v>
      </c>
      <c r="B140" s="2">
        <v>811</v>
      </c>
      <c r="C140" s="2">
        <v>13205</v>
      </c>
      <c r="D140" s="2">
        <f t="shared" si="25"/>
        <v>1.9997192772750433E-3</v>
      </c>
      <c r="E140" s="2">
        <v>2.7415706276307117</v>
      </c>
      <c r="F140" s="7">
        <f t="shared" si="23"/>
        <v>0</v>
      </c>
      <c r="N140" s="8">
        <v>72000</v>
      </c>
      <c r="O140" s="8">
        <f t="shared" si="26"/>
        <v>8.5639078944956134E-4</v>
      </c>
      <c r="P140" s="8">
        <f t="shared" si="27"/>
        <v>3.7868309862845895E-2</v>
      </c>
      <c r="Q140" s="8">
        <f t="shared" si="28"/>
        <v>7.3999207376369322E-2</v>
      </c>
      <c r="T140" s="2">
        <f t="shared" si="29"/>
        <v>111.32834320154055</v>
      </c>
      <c r="U140" s="2">
        <f t="shared" si="30"/>
        <v>28.478061731796284</v>
      </c>
      <c r="V140" s="2">
        <f t="shared" si="31"/>
        <v>1.513819604287157</v>
      </c>
      <c r="W140" s="2">
        <f t="shared" si="17"/>
        <v>14.075409234771545</v>
      </c>
      <c r="X140" s="2">
        <f t="shared" si="18"/>
        <v>39.853075020246706</v>
      </c>
      <c r="Y140" s="7">
        <f t="shared" si="19"/>
        <v>0</v>
      </c>
      <c r="AG140" s="8">
        <f t="shared" si="42"/>
        <v>5667.5254378238797</v>
      </c>
      <c r="AH140" s="8">
        <f t="shared" si="48"/>
        <v>12.879185918576974</v>
      </c>
      <c r="AI140" s="13">
        <f t="shared" si="49"/>
        <v>28.672802247569507</v>
      </c>
      <c r="AJ140" s="13">
        <f t="shared" si="43"/>
        <v>5696.1982400714496</v>
      </c>
      <c r="AK140" s="13">
        <f t="shared" si="44"/>
        <v>968.02318195521389</v>
      </c>
      <c r="AL140" s="13">
        <f t="shared" si="45"/>
        <v>6635.5486197790933</v>
      </c>
      <c r="AM140" s="13">
        <f t="shared" si="46"/>
        <v>5.0336735203249973E-3</v>
      </c>
      <c r="AN140" s="13">
        <f t="shared" si="47"/>
        <v>0.14588442304073432</v>
      </c>
      <c r="AO140" s="13"/>
      <c r="AQ140" s="2">
        <v>2.7415706276307117</v>
      </c>
      <c r="AR140" s="2">
        <f t="shared" si="32"/>
        <v>2.1903940836260835E-2</v>
      </c>
      <c r="AS140" s="2">
        <f t="shared" si="33"/>
        <v>8.9963576402954382E-2</v>
      </c>
      <c r="AT140" s="7">
        <f t="shared" si="34"/>
        <v>0</v>
      </c>
      <c r="BB140" s="8">
        <f t="shared" si="35"/>
        <v>4.1360301811201428E-2</v>
      </c>
      <c r="BC140" s="8">
        <f t="shared" si="36"/>
        <v>7.0507215428013789E-2</v>
      </c>
      <c r="BF140" s="2">
        <f t="shared" si="24"/>
        <v>229077.72983954489</v>
      </c>
      <c r="BG140" s="2">
        <f t="shared" si="37"/>
        <v>3.4618911636294623E-2</v>
      </c>
      <c r="BH140" s="2">
        <f t="shared" si="38"/>
        <v>7.72486056029206E-2</v>
      </c>
      <c r="BI140" s="7">
        <f t="shared" si="39"/>
        <v>0</v>
      </c>
      <c r="BN140" s="8">
        <f t="shared" si="40"/>
        <v>3.5133358795943391E-2</v>
      </c>
      <c r="BO140" s="8">
        <f t="shared" si="41"/>
        <v>7.6734158443271833E-2</v>
      </c>
    </row>
    <row r="141" spans="1:67" ht="13" x14ac:dyDescent="0.3">
      <c r="A141" s="22">
        <f t="shared" ref="A141:A169" si="50">B141/C141</f>
        <v>6.557016034684468E-2</v>
      </c>
      <c r="B141" s="2">
        <v>4764</v>
      </c>
      <c r="C141" s="2">
        <v>72655</v>
      </c>
      <c r="D141" s="2">
        <f t="shared" si="25"/>
        <v>8.5252177880461961E-4</v>
      </c>
      <c r="E141" s="2">
        <v>11.303408272746937</v>
      </c>
      <c r="F141" s="7">
        <f t="shared" ref="F141:F172" si="51">IF(A141&lt;pm-(factor*D141*sz),-1,IF(A141&gt;pm+(factor*D141*sz),1,0))</f>
        <v>0</v>
      </c>
      <c r="N141" s="8">
        <v>74000</v>
      </c>
      <c r="O141" s="8">
        <f t="shared" si="26"/>
        <v>8.4473867113886002E-4</v>
      </c>
      <c r="P141" s="8">
        <f t="shared" si="27"/>
        <v>3.8114109734636893E-2</v>
      </c>
      <c r="Q141" s="8">
        <f t="shared" si="28"/>
        <v>7.3753407504578317E-2</v>
      </c>
      <c r="T141" s="2">
        <f t="shared" si="29"/>
        <v>260.55901442859351</v>
      </c>
      <c r="U141" s="2">
        <f t="shared" si="30"/>
        <v>69.021735706949585</v>
      </c>
      <c r="V141" s="2">
        <f t="shared" si="31"/>
        <v>5.9131314511690292</v>
      </c>
      <c r="W141" s="2">
        <f t="shared" si="17"/>
        <v>50.140452538398769</v>
      </c>
      <c r="X141" s="2">
        <f t="shared" si="18"/>
        <v>76.076755973162335</v>
      </c>
      <c r="Y141" s="7">
        <f t="shared" si="19"/>
        <v>0</v>
      </c>
      <c r="AG141" s="8">
        <f t="shared" si="42"/>
        <v>7556.7005837651723</v>
      </c>
      <c r="AH141" s="8">
        <f t="shared" si="48"/>
        <v>12.881896065050793</v>
      </c>
      <c r="AI141" s="13">
        <f t="shared" si="49"/>
        <v>66.794345361699627</v>
      </c>
      <c r="AJ141" s="13">
        <f t="shared" si="43"/>
        <v>7623.4949291268722</v>
      </c>
      <c r="AK141" s="13">
        <f t="shared" si="44"/>
        <v>1151.6909795694985</v>
      </c>
      <c r="AL141" s="13">
        <f t="shared" si="45"/>
        <v>8708.3915633346714</v>
      </c>
      <c r="AM141" s="13">
        <f t="shared" si="46"/>
        <v>8.761643574589438E-3</v>
      </c>
      <c r="AN141" s="13">
        <f t="shared" si="47"/>
        <v>0.13225071141937556</v>
      </c>
      <c r="AO141" s="13"/>
      <c r="AQ141" s="2">
        <v>-10.170363305830991</v>
      </c>
      <c r="AR141" s="2">
        <f t="shared" si="32"/>
        <v>4.1426141916232874E-2</v>
      </c>
      <c r="AS141" s="2">
        <f t="shared" si="33"/>
        <v>7.0441375322982336E-2</v>
      </c>
      <c r="AT141" s="7">
        <f t="shared" si="34"/>
        <v>0</v>
      </c>
      <c r="BB141" s="8">
        <f t="shared" si="35"/>
        <v>4.1558589374565566E-2</v>
      </c>
      <c r="BC141" s="8">
        <f t="shared" si="36"/>
        <v>7.0308927864649651E-2</v>
      </c>
      <c r="BF141" s="2">
        <f t="shared" ref="BF141:BF172" si="52">C141/(A141*(1-A141))</f>
        <v>1185803.0494507879</v>
      </c>
      <c r="BG141" s="2">
        <f t="shared" si="37"/>
        <v>3.5134413336429735E-2</v>
      </c>
      <c r="BH141" s="2">
        <f t="shared" si="38"/>
        <v>7.6733103902785482E-2</v>
      </c>
      <c r="BI141" s="7">
        <f t="shared" si="39"/>
        <v>0</v>
      </c>
      <c r="BN141" s="8">
        <f t="shared" si="40"/>
        <v>3.5136520401884613E-2</v>
      </c>
      <c r="BO141" s="8">
        <f t="shared" si="41"/>
        <v>7.6730996837330603E-2</v>
      </c>
    </row>
    <row r="142" spans="1:67" ht="13" x14ac:dyDescent="0.3">
      <c r="A142" s="22">
        <f t="shared" si="50"/>
        <v>5.9469661808843097E-2</v>
      </c>
      <c r="B142" s="2">
        <v>1922</v>
      </c>
      <c r="C142" s="2">
        <v>32319</v>
      </c>
      <c r="D142" s="2">
        <f t="shared" si="25"/>
        <v>1.2782308020465509E-3</v>
      </c>
      <c r="E142" s="2">
        <v>2.7662478353472797</v>
      </c>
      <c r="F142" s="7">
        <f t="shared" si="51"/>
        <v>0</v>
      </c>
      <c r="N142" s="8">
        <v>76000</v>
      </c>
      <c r="O142" s="8">
        <f t="shared" si="26"/>
        <v>8.3354958544682085E-4</v>
      </c>
      <c r="P142" s="8">
        <f t="shared" si="27"/>
        <v>3.8350141995486489E-2</v>
      </c>
      <c r="Q142" s="8">
        <f t="shared" si="28"/>
        <v>7.3517375243728728E-2</v>
      </c>
      <c r="T142" s="2">
        <f t="shared" si="29"/>
        <v>174.34735443934903</v>
      </c>
      <c r="U142" s="2">
        <f t="shared" si="30"/>
        <v>43.840620433565945</v>
      </c>
      <c r="V142" s="2">
        <f t="shared" si="31"/>
        <v>1.6128809002230398</v>
      </c>
      <c r="W142" s="2">
        <f t="shared" si="17"/>
        <v>29.313122554235044</v>
      </c>
      <c r="X142" s="2">
        <f t="shared" si="18"/>
        <v>55.142356512450768</v>
      </c>
      <c r="Y142" s="7">
        <f t="shared" si="19"/>
        <v>0</v>
      </c>
      <c r="AG142" s="8">
        <f t="shared" si="42"/>
        <v>9445.8757297064658</v>
      </c>
      <c r="AH142" s="8">
        <f t="shared" si="48"/>
        <v>12.884605641472726</v>
      </c>
      <c r="AI142" s="13">
        <f t="shared" si="49"/>
        <v>113.53411115321047</v>
      </c>
      <c r="AJ142" s="13">
        <f t="shared" si="43"/>
        <v>9559.4098408596765</v>
      </c>
      <c r="AK142" s="13">
        <f t="shared" si="44"/>
        <v>1326.7405545063996</v>
      </c>
      <c r="AL142" s="13">
        <f t="shared" si="45"/>
        <v>10772.616284212865</v>
      </c>
      <c r="AM142" s="13">
        <f t="shared" si="46"/>
        <v>1.1876686222608944E-2</v>
      </c>
      <c r="AN142" s="13">
        <f t="shared" si="47"/>
        <v>0.12315861992139471</v>
      </c>
      <c r="AO142" s="13"/>
      <c r="AQ142" s="2">
        <v>2.7662478353472797</v>
      </c>
      <c r="AR142" s="2">
        <f t="shared" si="32"/>
        <v>3.4181724835156288E-2</v>
      </c>
      <c r="AS142" s="2">
        <f t="shared" si="33"/>
        <v>7.7685792404058929E-2</v>
      </c>
      <c r="AT142" s="7">
        <f t="shared" si="34"/>
        <v>0</v>
      </c>
      <c r="BB142" s="8">
        <f t="shared" si="35"/>
        <v>4.1748997374122986E-2</v>
      </c>
      <c r="BC142" s="8">
        <f t="shared" si="36"/>
        <v>7.0118519865092238E-2</v>
      </c>
      <c r="BF142" s="2">
        <f t="shared" si="52"/>
        <v>577816.09763298149</v>
      </c>
      <c r="BG142" s="2">
        <f t="shared" si="37"/>
        <v>3.4990235749793902E-2</v>
      </c>
      <c r="BH142" s="2">
        <f t="shared" si="38"/>
        <v>7.6877281489421315E-2</v>
      </c>
      <c r="BI142" s="7">
        <f t="shared" si="39"/>
        <v>0</v>
      </c>
      <c r="BN142" s="8">
        <f t="shared" si="40"/>
        <v>3.513951605092714E-2</v>
      </c>
      <c r="BO142" s="8">
        <f t="shared" si="41"/>
        <v>7.672800118828807E-2</v>
      </c>
    </row>
    <row r="143" spans="1:67" ht="13" x14ac:dyDescent="0.3">
      <c r="A143" s="22">
        <f t="shared" si="50"/>
        <v>6.3747534516765292E-2</v>
      </c>
      <c r="B143" s="2">
        <v>808</v>
      </c>
      <c r="C143" s="2">
        <v>12675</v>
      </c>
      <c r="D143" s="2">
        <f t="shared" si="25"/>
        <v>2.0410998556206605E-3</v>
      </c>
      <c r="E143" s="2">
        <v>3.8282183380889316</v>
      </c>
      <c r="F143" s="7">
        <f t="shared" si="51"/>
        <v>0</v>
      </c>
      <c r="N143" s="8">
        <v>78000</v>
      </c>
      <c r="O143" s="8">
        <f t="shared" si="26"/>
        <v>8.227936563014361E-4</v>
      </c>
      <c r="P143" s="8">
        <f t="shared" si="27"/>
        <v>3.8577036877123647E-2</v>
      </c>
      <c r="Q143" s="8">
        <f t="shared" si="28"/>
        <v>7.329048036209157E-2</v>
      </c>
      <c r="T143" s="2">
        <f t="shared" si="29"/>
        <v>108.93576088686396</v>
      </c>
      <c r="U143" s="2">
        <f t="shared" si="30"/>
        <v>28.42534080710379</v>
      </c>
      <c r="V143" s="2">
        <f t="shared" si="31"/>
        <v>2.0405932358564414</v>
      </c>
      <c r="W143" s="2">
        <f t="shared" si="17"/>
        <v>13.496670230573329</v>
      </c>
      <c r="X143" s="2">
        <f t="shared" si="18"/>
        <v>39.272824911921369</v>
      </c>
      <c r="Y143" s="7">
        <f t="shared" si="19"/>
        <v>0</v>
      </c>
      <c r="AG143" s="8">
        <f t="shared" si="42"/>
        <v>11335.050875647759</v>
      </c>
      <c r="AH143" s="8">
        <f t="shared" si="48"/>
        <v>12.887314648202336</v>
      </c>
      <c r="AI143" s="13">
        <f t="shared" si="49"/>
        <v>166.39175507256448</v>
      </c>
      <c r="AJ143" s="13">
        <f t="shared" si="43"/>
        <v>11501.442630720323</v>
      </c>
      <c r="AK143" s="13">
        <f t="shared" si="44"/>
        <v>1495.6722513154582</v>
      </c>
      <c r="AL143" s="13">
        <f t="shared" si="45"/>
        <v>12830.723126963218</v>
      </c>
      <c r="AM143" s="13">
        <f t="shared" si="46"/>
        <v>1.4467033433539245E-2</v>
      </c>
      <c r="AN143" s="13">
        <f t="shared" si="47"/>
        <v>0.11656959911888105</v>
      </c>
      <c r="AO143" s="13"/>
      <c r="AQ143" s="2">
        <v>3.8282183380889316</v>
      </c>
      <c r="AR143" s="2">
        <f t="shared" si="32"/>
        <v>2.1199755225373623E-2</v>
      </c>
      <c r="AS143" s="2">
        <f t="shared" si="33"/>
        <v>9.0667762013841594E-2</v>
      </c>
      <c r="AT143" s="7">
        <f t="shared" si="34"/>
        <v>0</v>
      </c>
      <c r="BB143" s="8">
        <f t="shared" si="35"/>
        <v>4.1932034219878053E-2</v>
      </c>
      <c r="BC143" s="8">
        <f t="shared" si="36"/>
        <v>6.9935483019337163E-2</v>
      </c>
      <c r="BF143" s="2">
        <f t="shared" si="52"/>
        <v>212369.23414325187</v>
      </c>
      <c r="BG143" s="2">
        <f t="shared" si="37"/>
        <v>3.4592902674060781E-2</v>
      </c>
      <c r="BH143" s="2">
        <f t="shared" si="38"/>
        <v>7.7274614565154442E-2</v>
      </c>
      <c r="BI143" s="7">
        <f t="shared" si="39"/>
        <v>0</v>
      </c>
      <c r="BN143" s="8">
        <f t="shared" si="40"/>
        <v>3.5142358475924687E-2</v>
      </c>
      <c r="BO143" s="8">
        <f t="shared" si="41"/>
        <v>7.672515876329053E-2</v>
      </c>
    </row>
    <row r="144" spans="1:67" ht="13" x14ac:dyDescent="0.3">
      <c r="A144" s="22">
        <f t="shared" si="50"/>
        <v>5.7771664374140302E-2</v>
      </c>
      <c r="B144" s="2">
        <v>1176</v>
      </c>
      <c r="C144" s="2">
        <v>20356</v>
      </c>
      <c r="D144" s="2">
        <f t="shared" si="25"/>
        <v>1.6106160214874896E-3</v>
      </c>
      <c r="E144" s="2">
        <v>1.1411197517054936</v>
      </c>
      <c r="F144" s="7">
        <f t="shared" si="51"/>
        <v>0</v>
      </c>
      <c r="N144" s="8">
        <v>80000</v>
      </c>
      <c r="O144" s="8">
        <f t="shared" si="26"/>
        <v>8.1244363855509296E-4</v>
      </c>
      <c r="P144" s="8">
        <f t="shared" si="27"/>
        <v>3.8795369112280348E-2</v>
      </c>
      <c r="Q144" s="8">
        <f t="shared" si="28"/>
        <v>7.3072148126934869E-2</v>
      </c>
      <c r="T144" s="2">
        <f t="shared" si="29"/>
        <v>138.49187701811252</v>
      </c>
      <c r="U144" s="2">
        <f t="shared" si="30"/>
        <v>34.292856398964496</v>
      </c>
      <c r="V144" s="2">
        <f t="shared" si="31"/>
        <v>0.74948013718673678</v>
      </c>
      <c r="W144" s="2">
        <f t="shared" si="17"/>
        <v>20.644818335830216</v>
      </c>
      <c r="X144" s="2">
        <f t="shared" si="18"/>
        <v>46.441934187725302</v>
      </c>
      <c r="Y144" s="7">
        <f t="shared" si="19"/>
        <v>0</v>
      </c>
      <c r="AG144" s="8">
        <f t="shared" si="42"/>
        <v>13224.226021589051</v>
      </c>
      <c r="AH144" s="8">
        <f t="shared" si="48"/>
        <v>12.890023085598807</v>
      </c>
      <c r="AI144" s="13">
        <f t="shared" si="49"/>
        <v>223.88228123111696</v>
      </c>
      <c r="AJ144" s="13">
        <f t="shared" si="43"/>
        <v>13448.108302820168</v>
      </c>
      <c r="AK144" s="13">
        <f t="shared" si="44"/>
        <v>1659.9710658853214</v>
      </c>
      <c r="AL144" s="13">
        <f t="shared" si="45"/>
        <v>14884.197087474373</v>
      </c>
      <c r="AM144" s="13">
        <f t="shared" si="46"/>
        <v>1.6647864234121849E-2</v>
      </c>
      <c r="AN144" s="13">
        <f t="shared" si="47"/>
        <v>0.11152573807842489</v>
      </c>
      <c r="AO144" s="13"/>
      <c r="AQ144" s="2">
        <v>1.1411197517054936</v>
      </c>
      <c r="AR144" s="2">
        <f t="shared" si="32"/>
        <v>2.8525426683714727E-2</v>
      </c>
      <c r="AS144" s="2">
        <f t="shared" si="33"/>
        <v>8.3342090555500487E-2</v>
      </c>
      <c r="AT144" s="7">
        <f t="shared" si="34"/>
        <v>0</v>
      </c>
      <c r="BB144" s="8">
        <f t="shared" si="35"/>
        <v>4.2108163550612122E-2</v>
      </c>
      <c r="BC144" s="8">
        <f t="shared" si="36"/>
        <v>6.9759353688603101E-2</v>
      </c>
      <c r="BF144" s="2">
        <f t="shared" si="52"/>
        <v>373956.77177615569</v>
      </c>
      <c r="BG144" s="2">
        <f t="shared" si="37"/>
        <v>3.4838687058538695E-2</v>
      </c>
      <c r="BH144" s="2">
        <f t="shared" si="38"/>
        <v>7.7028830180676522E-2</v>
      </c>
      <c r="BI144" s="7">
        <f t="shared" si="39"/>
        <v>0</v>
      </c>
      <c r="BN144" s="8">
        <f t="shared" si="40"/>
        <v>3.5145059139652823E-2</v>
      </c>
      <c r="BO144" s="8">
        <f t="shared" si="41"/>
        <v>7.6722458099562393E-2</v>
      </c>
    </row>
    <row r="145" spans="1:67" ht="13" x14ac:dyDescent="0.3">
      <c r="A145" s="22">
        <f t="shared" si="50"/>
        <v>5.6526207605344297E-2</v>
      </c>
      <c r="B145" s="2">
        <v>1595</v>
      </c>
      <c r="C145" s="2">
        <v>28217</v>
      </c>
      <c r="D145" s="2">
        <f t="shared" si="25"/>
        <v>1.3679896667482994E-3</v>
      </c>
      <c r="E145" s="2">
        <v>0.43308001524962952</v>
      </c>
      <c r="F145" s="7">
        <f t="shared" si="51"/>
        <v>0</v>
      </c>
      <c r="N145" s="8">
        <v>82000</v>
      </c>
      <c r="O145" s="8">
        <f t="shared" si="26"/>
        <v>8.0247462741054698E-4</v>
      </c>
      <c r="P145" s="8">
        <f t="shared" si="27"/>
        <v>3.900566406431169E-2</v>
      </c>
      <c r="Q145" s="8">
        <f t="shared" si="28"/>
        <v>7.2861853174903526E-2</v>
      </c>
      <c r="T145" s="2">
        <f t="shared" si="29"/>
        <v>163.16249569064578</v>
      </c>
      <c r="U145" s="2">
        <f t="shared" si="30"/>
        <v>39.937451095431719</v>
      </c>
      <c r="V145" s="2">
        <f t="shared" si="31"/>
        <v>0.41873633322050097</v>
      </c>
      <c r="W145" s="2">
        <f t="shared" si="17"/>
        <v>26.609500110678088</v>
      </c>
      <c r="X145" s="2">
        <f t="shared" si="18"/>
        <v>52.427929413744351</v>
      </c>
      <c r="Y145" s="7">
        <f t="shared" si="19"/>
        <v>0</v>
      </c>
      <c r="AG145" s="8">
        <f t="shared" si="42"/>
        <v>15113.401167530345</v>
      </c>
      <c r="AH145" s="8">
        <f t="shared" si="48"/>
        <v>12.89273095402095</v>
      </c>
      <c r="AI145" s="13">
        <f t="shared" si="49"/>
        <v>285.03834180737533</v>
      </c>
      <c r="AJ145" s="13">
        <f t="shared" si="43"/>
        <v>15398.439509337721</v>
      </c>
      <c r="AK145" s="13">
        <f t="shared" si="44"/>
        <v>1820.6043460374754</v>
      </c>
      <c r="AL145" s="13">
        <f t="shared" si="45"/>
        <v>16934.005513567819</v>
      </c>
      <c r="AM145" s="13">
        <f t="shared" si="46"/>
        <v>1.8510858949994647E-2</v>
      </c>
      <c r="AN145" s="13">
        <f t="shared" si="47"/>
        <v>0.10751173693540937</v>
      </c>
      <c r="AO145" s="13"/>
      <c r="AQ145" s="2">
        <v>0.43308001524962952</v>
      </c>
      <c r="AR145" s="2">
        <f t="shared" si="32"/>
        <v>3.2654271534609605E-2</v>
      </c>
      <c r="AS145" s="2">
        <f t="shared" si="33"/>
        <v>7.9213245704605612E-2</v>
      </c>
      <c r="AT145" s="7">
        <f t="shared" si="34"/>
        <v>0</v>
      </c>
      <c r="BB145" s="8">
        <f t="shared" si="35"/>
        <v>4.2277809178668135E-2</v>
      </c>
      <c r="BC145" s="8">
        <f t="shared" si="36"/>
        <v>6.9589708060547081E-2</v>
      </c>
      <c r="BF145" s="2">
        <f t="shared" si="52"/>
        <v>529091.94282036053</v>
      </c>
      <c r="BG145" s="2">
        <f t="shared" si="37"/>
        <v>3.4952646103414031E-2</v>
      </c>
      <c r="BH145" s="2">
        <f t="shared" si="38"/>
        <v>7.6914871135801186E-2</v>
      </c>
      <c r="BI145" s="7">
        <f t="shared" si="39"/>
        <v>0</v>
      </c>
      <c r="BN145" s="8">
        <f t="shared" si="40"/>
        <v>3.5147628389316787E-2</v>
      </c>
      <c r="BO145" s="8">
        <f t="shared" si="41"/>
        <v>7.6719888849898429E-2</v>
      </c>
    </row>
    <row r="146" spans="1:67" ht="13" x14ac:dyDescent="0.3">
      <c r="A146" s="23">
        <f t="shared" si="50"/>
        <v>8.6268852459016387E-2</v>
      </c>
      <c r="B146" s="5">
        <v>3289</v>
      </c>
      <c r="C146" s="5">
        <v>38125</v>
      </c>
      <c r="D146" s="5">
        <f t="shared" si="25"/>
        <v>1.1768830549453379E-3</v>
      </c>
      <c r="E146" s="5">
        <v>25.775792855491268</v>
      </c>
      <c r="F146" s="7">
        <f t="shared" si="51"/>
        <v>1</v>
      </c>
      <c r="N146" s="8">
        <v>84000</v>
      </c>
      <c r="O146" s="8">
        <f t="shared" si="26"/>
        <v>7.9286380613248692E-4</v>
      </c>
      <c r="P146" s="8">
        <f t="shared" si="27"/>
        <v>3.920840304918656E-2</v>
      </c>
      <c r="Q146" s="8">
        <f t="shared" si="28"/>
        <v>7.2659114190028656E-2</v>
      </c>
      <c r="T146" s="2">
        <f t="shared" si="29"/>
        <v>186.6440462484673</v>
      </c>
      <c r="U146" s="2">
        <f t="shared" si="30"/>
        <v>57.349803835758671</v>
      </c>
      <c r="V146" s="2">
        <f t="shared" si="31"/>
        <v>12.143748396751278</v>
      </c>
      <c r="W146" s="2">
        <f t="shared" si="17"/>
        <v>32.285088784736857</v>
      </c>
      <c r="X146" s="2">
        <f t="shared" si="18"/>
        <v>58.12702209327793</v>
      </c>
      <c r="Y146" s="7">
        <f t="shared" si="19"/>
        <v>0</v>
      </c>
      <c r="AG146" s="8">
        <f t="shared" si="42"/>
        <v>17002.576313471636</v>
      </c>
      <c r="AH146" s="8">
        <f t="shared" si="48"/>
        <v>12.895438253827189</v>
      </c>
      <c r="AI146" s="13">
        <f t="shared" si="49"/>
        <v>349.18815940618475</v>
      </c>
      <c r="AJ146" s="13">
        <f t="shared" si="43"/>
        <v>17351.764472877821</v>
      </c>
      <c r="AK146" s="13">
        <f t="shared" si="44"/>
        <v>1978.2438691670818</v>
      </c>
      <c r="AL146" s="13">
        <f t="shared" si="45"/>
        <v>18980.820182638719</v>
      </c>
      <c r="AM146" s="13">
        <f t="shared" si="46"/>
        <v>2.0124072105288972E-2</v>
      </c>
      <c r="AN146" s="13">
        <f t="shared" si="47"/>
        <v>0.10422330806213169</v>
      </c>
      <c r="AO146" s="13"/>
      <c r="AQ146" s="2">
        <v>-10.170363305830991</v>
      </c>
      <c r="AR146" s="2">
        <f t="shared" si="32"/>
        <v>3.5906389594755256E-2</v>
      </c>
      <c r="AS146" s="2">
        <f t="shared" si="33"/>
        <v>7.5961127644459961E-2</v>
      </c>
      <c r="AT146" s="7">
        <f t="shared" si="34"/>
        <v>1</v>
      </c>
      <c r="BB146" s="8">
        <f t="shared" si="35"/>
        <v>4.2441359383218032E-2</v>
      </c>
      <c r="BC146" s="8">
        <f t="shared" si="36"/>
        <v>6.9426157855997178E-2</v>
      </c>
      <c r="BF146" s="2">
        <f t="shared" si="52"/>
        <v>483656.91533360805</v>
      </c>
      <c r="BG146" s="2">
        <f t="shared" si="37"/>
        <v>3.5029685965876661E-2</v>
      </c>
      <c r="BH146" s="2">
        <f t="shared" si="38"/>
        <v>7.6837831273338555E-2</v>
      </c>
      <c r="BI146" s="7">
        <f t="shared" si="39"/>
        <v>1</v>
      </c>
      <c r="BN146" s="8">
        <f t="shared" si="40"/>
        <v>3.515007558903957E-2</v>
      </c>
      <c r="BO146" s="8">
        <f t="shared" si="41"/>
        <v>7.6717441650175647E-2</v>
      </c>
    </row>
    <row r="147" spans="1:67" ht="13" x14ac:dyDescent="0.3">
      <c r="A147" s="22">
        <f t="shared" si="50"/>
        <v>4.1161048689138578E-2</v>
      </c>
      <c r="B147" s="2">
        <v>1099</v>
      </c>
      <c r="C147" s="2">
        <v>26700</v>
      </c>
      <c r="D147" s="2">
        <f t="shared" si="25"/>
        <v>1.4063149878954719E-3</v>
      </c>
      <c r="E147" s="2">
        <v>-10.504552719427499</v>
      </c>
      <c r="F147" s="7">
        <f t="shared" si="51"/>
        <v>0</v>
      </c>
      <c r="N147" s="8">
        <v>86000</v>
      </c>
      <c r="O147" s="8">
        <f t="shared" si="26"/>
        <v>7.8359022622241257E-4</v>
      </c>
      <c r="P147" s="8">
        <f t="shared" si="27"/>
        <v>3.9404027972669051E-2</v>
      </c>
      <c r="Q147" s="8">
        <f t="shared" si="28"/>
        <v>7.2463489266546166E-2</v>
      </c>
      <c r="T147" s="2">
        <f t="shared" si="29"/>
        <v>160.00312496948303</v>
      </c>
      <c r="U147" s="2">
        <f t="shared" si="30"/>
        <v>33.151168908501553</v>
      </c>
      <c r="V147" s="2">
        <f t="shared" si="31"/>
        <v>-5.6023315817091017</v>
      </c>
      <c r="W147" s="2">
        <f t="shared" si="17"/>
        <v>25.845747359978223</v>
      </c>
      <c r="X147" s="2">
        <f t="shared" si="18"/>
        <v>51.661253620443091</v>
      </c>
      <c r="Y147" s="7">
        <f t="shared" si="19"/>
        <v>0</v>
      </c>
      <c r="AG147" s="8">
        <f t="shared" si="42"/>
        <v>18891.751459412932</v>
      </c>
      <c r="AH147" s="8">
        <f t="shared" si="48"/>
        <v>12.898144985375586</v>
      </c>
      <c r="AI147" s="13">
        <f t="shared" si="49"/>
        <v>415.84272211937935</v>
      </c>
      <c r="AJ147" s="13">
        <f t="shared" si="43"/>
        <v>19307.594181532309</v>
      </c>
      <c r="AK147" s="13">
        <f t="shared" si="44"/>
        <v>2133.3786471822959</v>
      </c>
      <c r="AL147" s="13">
        <f t="shared" si="45"/>
        <v>21025.130106595228</v>
      </c>
      <c r="AM147" s="13">
        <f t="shared" si="46"/>
        <v>2.1537780326724102E-2</v>
      </c>
      <c r="AN147" s="13">
        <f t="shared" si="47"/>
        <v>0.1014680354588194</v>
      </c>
      <c r="AO147" s="13"/>
      <c r="AQ147" s="2">
        <v>-10.170363305830991</v>
      </c>
      <c r="AR147" s="2">
        <f t="shared" si="32"/>
        <v>3.2002078144293483E-2</v>
      </c>
      <c r="AS147" s="2">
        <f t="shared" si="33"/>
        <v>7.9865439094921734E-2</v>
      </c>
      <c r="AT147" s="7">
        <f t="shared" si="34"/>
        <v>0</v>
      </c>
      <c r="BB147" s="8">
        <f t="shared" si="35"/>
        <v>4.2599170651092172E-2</v>
      </c>
      <c r="BC147" s="8">
        <f t="shared" si="36"/>
        <v>6.9268346588123045E-2</v>
      </c>
      <c r="BF147" s="2">
        <f t="shared" si="52"/>
        <v>676517.69744691579</v>
      </c>
      <c r="BG147" s="2">
        <f t="shared" si="37"/>
        <v>3.4935840979792507E-2</v>
      </c>
      <c r="BH147" s="2">
        <f t="shared" si="38"/>
        <v>7.693167625942271E-2</v>
      </c>
      <c r="BI147" s="7">
        <f t="shared" si="39"/>
        <v>0</v>
      </c>
      <c r="BN147" s="8">
        <f t="shared" si="40"/>
        <v>3.5152409233906334E-2</v>
      </c>
      <c r="BO147" s="8">
        <f t="shared" si="41"/>
        <v>7.6715108005308882E-2</v>
      </c>
    </row>
    <row r="148" spans="1:67" ht="13" x14ac:dyDescent="0.3">
      <c r="A148" s="22">
        <f t="shared" si="50"/>
        <v>5.6805673349333237E-2</v>
      </c>
      <c r="B148" s="2">
        <v>3148</v>
      </c>
      <c r="C148" s="2">
        <v>55417</v>
      </c>
      <c r="D148" s="2">
        <f t="shared" si="25"/>
        <v>9.7615038570630745E-4</v>
      </c>
      <c r="E148" s="2">
        <v>0.89321762557594264</v>
      </c>
      <c r="F148" s="7">
        <f t="shared" si="51"/>
        <v>0</v>
      </c>
      <c r="N148" s="8">
        <v>88000</v>
      </c>
      <c r="O148" s="8">
        <f t="shared" si="26"/>
        <v>7.7463461523284911E-4</v>
      </c>
      <c r="P148" s="8">
        <f t="shared" si="27"/>
        <v>3.9592945384451864E-2</v>
      </c>
      <c r="Q148" s="8">
        <f t="shared" si="28"/>
        <v>7.2274571854763353E-2</v>
      </c>
      <c r="T148" s="2">
        <f t="shared" si="29"/>
        <v>228.62414570644108</v>
      </c>
      <c r="U148" s="2">
        <f t="shared" si="30"/>
        <v>56.107040556422149</v>
      </c>
      <c r="V148" s="2">
        <f t="shared" si="31"/>
        <v>0.73320992406168983</v>
      </c>
      <c r="W148" s="2">
        <f t="shared" si="17"/>
        <v>42.427957438312717</v>
      </c>
      <c r="X148" s="2">
        <f t="shared" si="18"/>
        <v>68.319703826408201</v>
      </c>
      <c r="Y148" s="7">
        <f t="shared" si="19"/>
        <v>0</v>
      </c>
      <c r="AG148" s="8">
        <f t="shared" si="42"/>
        <v>20780.926605354223</v>
      </c>
      <c r="AH148" s="8">
        <f t="shared" si="48"/>
        <v>12.900851149023815</v>
      </c>
      <c r="AI148" s="13">
        <f t="shared" si="49"/>
        <v>484.63294472618304</v>
      </c>
      <c r="AJ148" s="13">
        <f t="shared" si="43"/>
        <v>21265.559550080405</v>
      </c>
      <c r="AK148" s="13">
        <f t="shared" si="44"/>
        <v>2286.3777653039083</v>
      </c>
      <c r="AL148" s="13">
        <f t="shared" si="45"/>
        <v>23067.30437065813</v>
      </c>
      <c r="AM148" s="13">
        <f t="shared" si="46"/>
        <v>2.2789569377888796E-2</v>
      </c>
      <c r="AN148" s="13">
        <f t="shared" si="47"/>
        <v>9.9117683131289783E-2</v>
      </c>
      <c r="AO148" s="13"/>
      <c r="AQ148" s="2">
        <v>0.89321762557594264</v>
      </c>
      <c r="AR148" s="2">
        <f t="shared" si="32"/>
        <v>3.9322317137683818E-2</v>
      </c>
      <c r="AS148" s="2">
        <f t="shared" si="33"/>
        <v>7.2545200101531399E-2</v>
      </c>
      <c r="AT148" s="7">
        <f t="shared" si="34"/>
        <v>0</v>
      </c>
      <c r="BB148" s="8">
        <f t="shared" si="35"/>
        <v>4.2751570947262077E-2</v>
      </c>
      <c r="BC148" s="8">
        <f t="shared" si="36"/>
        <v>6.911594629195314E-2</v>
      </c>
      <c r="BF148" s="2">
        <f t="shared" si="52"/>
        <v>1034308.5615718846</v>
      </c>
      <c r="BG148" s="2">
        <f t="shared" si="37"/>
        <v>3.5098385899929418E-2</v>
      </c>
      <c r="BH148" s="2">
        <f t="shared" si="38"/>
        <v>7.6769131339285798E-2</v>
      </c>
      <c r="BI148" s="7">
        <f t="shared" si="39"/>
        <v>0</v>
      </c>
      <c r="BN148" s="8">
        <f t="shared" si="40"/>
        <v>3.5154637048492844E-2</v>
      </c>
      <c r="BO148" s="8">
        <f t="shared" si="41"/>
        <v>7.6712880190722366E-2</v>
      </c>
    </row>
    <row r="149" spans="1:67" ht="13" x14ac:dyDescent="0.3">
      <c r="A149" s="22">
        <f t="shared" si="50"/>
        <v>6.7934155111555844E-2</v>
      </c>
      <c r="B149" s="2">
        <v>6178</v>
      </c>
      <c r="C149" s="2">
        <v>90941</v>
      </c>
      <c r="D149" s="2">
        <f t="shared" si="25"/>
        <v>7.6200596893479964E-4</v>
      </c>
      <c r="E149" s="2">
        <v>15.748428465361586</v>
      </c>
      <c r="F149" s="7">
        <f t="shared" si="51"/>
        <v>0</v>
      </c>
      <c r="N149" s="8">
        <v>90000</v>
      </c>
      <c r="O149" s="8">
        <f t="shared" si="26"/>
        <v>7.6597920820557146E-4</v>
      </c>
      <c r="P149" s="8">
        <f t="shared" si="27"/>
        <v>3.9775530033944309E-2</v>
      </c>
      <c r="Q149" s="8">
        <f t="shared" si="28"/>
        <v>7.2091987205270908E-2</v>
      </c>
      <c r="T149" s="2">
        <f t="shared" si="29"/>
        <v>291.14085937909852</v>
      </c>
      <c r="U149" s="2">
        <f t="shared" si="30"/>
        <v>78.600254452514335</v>
      </c>
      <c r="V149" s="2">
        <f t="shared" si="31"/>
        <v>8.0845852190529826</v>
      </c>
      <c r="W149" s="2">
        <f t="shared" si="17"/>
        <v>57.523499278452789</v>
      </c>
      <c r="X149" s="2">
        <f t="shared" si="18"/>
        <v>83.507839188469916</v>
      </c>
      <c r="Y149" s="7">
        <f t="shared" si="19"/>
        <v>0</v>
      </c>
      <c r="AG149" s="8">
        <f t="shared" si="42"/>
        <v>22670.101751295519</v>
      </c>
      <c r="AH149" s="8">
        <f t="shared" si="48"/>
        <v>12.903556745129181</v>
      </c>
      <c r="AI149" s="13">
        <f t="shared" si="49"/>
        <v>555.27214627681985</v>
      </c>
      <c r="AJ149" s="13">
        <f t="shared" si="43"/>
        <v>23225.373897572339</v>
      </c>
      <c r="AK149" s="13">
        <f t="shared" si="44"/>
        <v>2437.5279044816803</v>
      </c>
      <c r="AL149" s="13">
        <f t="shared" si="45"/>
        <v>25107.6296557772</v>
      </c>
      <c r="AM149" s="13">
        <f t="shared" si="46"/>
        <v>2.3907996001513689E-2</v>
      </c>
      <c r="AN149" s="13">
        <f t="shared" si="47"/>
        <v>9.7083155116588687E-2</v>
      </c>
      <c r="AO149" s="13"/>
      <c r="AQ149" s="2">
        <v>-10.170363305830991</v>
      </c>
      <c r="AR149" s="2">
        <f t="shared" si="32"/>
        <v>4.2966476377867602E-2</v>
      </c>
      <c r="AS149" s="2">
        <f t="shared" si="33"/>
        <v>6.8901040861347615E-2</v>
      </c>
      <c r="AT149" s="7">
        <f t="shared" si="34"/>
        <v>0</v>
      </c>
      <c r="BB149" s="8">
        <f t="shared" si="35"/>
        <v>4.2898862583306274E-2</v>
      </c>
      <c r="BC149" s="8">
        <f t="shared" si="36"/>
        <v>6.8968654655908943E-2</v>
      </c>
      <c r="BF149" s="2">
        <f t="shared" si="52"/>
        <v>1436233.1719970191</v>
      </c>
      <c r="BG149" s="2">
        <f t="shared" si="37"/>
        <v>3.5157735455447252E-2</v>
      </c>
      <c r="BH149" s="2">
        <f t="shared" si="38"/>
        <v>7.6709781783767972E-2</v>
      </c>
      <c r="BI149" s="7">
        <f t="shared" si="39"/>
        <v>0</v>
      </c>
      <c r="BN149" s="8">
        <f t="shared" si="40"/>
        <v>3.5156766072286072E-2</v>
      </c>
      <c r="BO149" s="8">
        <f t="shared" si="41"/>
        <v>7.6710751166929145E-2</v>
      </c>
    </row>
    <row r="150" spans="1:67" ht="13" x14ac:dyDescent="0.3">
      <c r="A150" s="22">
        <f t="shared" si="50"/>
        <v>3.2368458576928563E-2</v>
      </c>
      <c r="B150" s="2">
        <v>227</v>
      </c>
      <c r="C150" s="2">
        <v>7013</v>
      </c>
      <c r="D150" s="2">
        <f t="shared" si="25"/>
        <v>2.7440139603534166E-3</v>
      </c>
      <c r="E150" s="2">
        <v>-8.5878936416358247</v>
      </c>
      <c r="F150" s="7">
        <f t="shared" si="51"/>
        <v>0</v>
      </c>
      <c r="N150" s="8">
        <v>92000</v>
      </c>
      <c r="O150" s="8">
        <f t="shared" si="26"/>
        <v>7.5760759937687971E-4</v>
      </c>
      <c r="P150" s="8">
        <f t="shared" si="27"/>
        <v>3.9952127998529596E-2</v>
      </c>
      <c r="Q150" s="8">
        <f t="shared" si="28"/>
        <v>7.191538924068562E-2</v>
      </c>
      <c r="T150" s="2">
        <f t="shared" si="29"/>
        <v>82.37718130647589</v>
      </c>
      <c r="U150" s="2">
        <f t="shared" si="30"/>
        <v>15.066519173319364</v>
      </c>
      <c r="V150" s="2">
        <f t="shared" si="31"/>
        <v>-4.8856169912184519</v>
      </c>
      <c r="W150" s="2">
        <f t="shared" si="17"/>
        <v>7.0713456514954505</v>
      </c>
      <c r="X150" s="2">
        <f t="shared" si="18"/>
        <v>32.832926677580183</v>
      </c>
      <c r="Y150" s="7">
        <f t="shared" si="19"/>
        <v>0</v>
      </c>
      <c r="AG150" s="8">
        <f t="shared" si="42"/>
        <v>24559.27689723681</v>
      </c>
      <c r="AH150" s="8">
        <f t="shared" si="48"/>
        <v>12.906261774048614</v>
      </c>
      <c r="AI150" s="13">
        <f t="shared" si="49"/>
        <v>627.5323934053049</v>
      </c>
      <c r="AJ150" s="13">
        <f t="shared" si="43"/>
        <v>25186.809290642115</v>
      </c>
      <c r="AK150" s="13">
        <f t="shared" si="44"/>
        <v>2587.0569980816108</v>
      </c>
      <c r="AL150" s="13">
        <f t="shared" si="45"/>
        <v>27146.333895318421</v>
      </c>
      <c r="AM150" s="13">
        <f t="shared" si="46"/>
        <v>2.4915120695278292E-2</v>
      </c>
      <c r="AN150" s="13">
        <f t="shared" si="47"/>
        <v>9.5300419130546654E-2</v>
      </c>
      <c r="AO150" s="13"/>
      <c r="AQ150" s="2">
        <v>-8.5878936416358247</v>
      </c>
      <c r="AR150" s="2">
        <f t="shared" si="32"/>
        <v>9.2380568143870939E-3</v>
      </c>
      <c r="AS150" s="2">
        <f t="shared" si="33"/>
        <v>0.10262946042482812</v>
      </c>
      <c r="AT150" s="7">
        <f t="shared" si="34"/>
        <v>0</v>
      </c>
      <c r="BB150" s="8">
        <f t="shared" si="35"/>
        <v>4.3041324740985744E-2</v>
      </c>
      <c r="BC150" s="8">
        <f t="shared" si="36"/>
        <v>6.8826192498229466E-2</v>
      </c>
      <c r="BF150" s="2">
        <f t="shared" si="52"/>
        <v>223909.13087257909</v>
      </c>
      <c r="BG150" s="2">
        <f t="shared" si="37"/>
        <v>3.4076293844299749E-2</v>
      </c>
      <c r="BH150" s="2">
        <f t="shared" si="38"/>
        <v>7.7791223394915468E-2</v>
      </c>
      <c r="BI150" s="7">
        <f t="shared" si="39"/>
        <v>-1</v>
      </c>
      <c r="BN150" s="8">
        <f t="shared" si="40"/>
        <v>3.5158802733987318E-2</v>
      </c>
      <c r="BO150" s="8">
        <f t="shared" si="41"/>
        <v>7.6708714505227898E-2</v>
      </c>
    </row>
    <row r="151" spans="1:67" ht="13" x14ac:dyDescent="0.3">
      <c r="A151" s="22">
        <f t="shared" si="50"/>
        <v>4.497474176279876E-2</v>
      </c>
      <c r="B151" s="2">
        <v>1193</v>
      </c>
      <c r="C151" s="2">
        <v>26526</v>
      </c>
      <c r="D151" s="2">
        <f t="shared" si="25"/>
        <v>1.4109198819042832E-3</v>
      </c>
      <c r="E151" s="2">
        <v>-7.7672850155160749</v>
      </c>
      <c r="F151" s="7">
        <f t="shared" si="51"/>
        <v>0</v>
      </c>
      <c r="N151" s="8">
        <v>94000</v>
      </c>
      <c r="O151" s="8">
        <f t="shared" si="26"/>
        <v>7.4950461133161273E-4</v>
      </c>
      <c r="P151" s="8">
        <f t="shared" si="27"/>
        <v>4.0123059443743427E-2</v>
      </c>
      <c r="Q151" s="8">
        <f t="shared" si="28"/>
        <v>7.1744457795471783E-2</v>
      </c>
      <c r="T151" s="2">
        <f t="shared" si="29"/>
        <v>159.16343801262903</v>
      </c>
      <c r="U151" s="2">
        <f t="shared" si="30"/>
        <v>34.539832078341085</v>
      </c>
      <c r="V151" s="2">
        <f t="shared" si="31"/>
        <v>-4.0102923284320084</v>
      </c>
      <c r="W151" s="2">
        <f t="shared" si="17"/>
        <v>25.642754935409556</v>
      </c>
      <c r="X151" s="2">
        <f t="shared" si="18"/>
        <v>51.457493878136631</v>
      </c>
      <c r="Y151" s="7">
        <f t="shared" si="19"/>
        <v>0</v>
      </c>
      <c r="AG151" s="8">
        <f t="shared" si="42"/>
        <v>26448.452043178102</v>
      </c>
      <c r="AH151" s="8">
        <f t="shared" si="48"/>
        <v>12.908966236138671</v>
      </c>
      <c r="AI151" s="13">
        <f t="shared" si="49"/>
        <v>701.2289183040059</v>
      </c>
      <c r="AJ151" s="13">
        <f t="shared" si="43"/>
        <v>27149.680961482107</v>
      </c>
      <c r="AK151" s="13">
        <f t="shared" si="44"/>
        <v>2735.149813911326</v>
      </c>
      <c r="AL151" s="13">
        <f t="shared" si="45"/>
        <v>29183.601857089427</v>
      </c>
      <c r="AM151" s="13">
        <f t="shared" si="46"/>
        <v>2.5828256298807192E-2</v>
      </c>
      <c r="AN151" s="13">
        <f t="shared" si="47"/>
        <v>9.3722146680358775E-2</v>
      </c>
      <c r="AO151" s="13"/>
      <c r="AQ151" s="2">
        <v>-7.7672850155160749</v>
      </c>
      <c r="AR151" s="2">
        <f t="shared" si="32"/>
        <v>3.1923715293161195E-2</v>
      </c>
      <c r="AS151" s="2">
        <f t="shared" si="33"/>
        <v>7.9943801946054022E-2</v>
      </c>
      <c r="AT151" s="7">
        <f t="shared" si="34"/>
        <v>0</v>
      </c>
      <c r="BB151" s="8">
        <f t="shared" si="35"/>
        <v>4.3179215698889002E-2</v>
      </c>
      <c r="BC151" s="8">
        <f t="shared" si="36"/>
        <v>6.8688301540326208E-2</v>
      </c>
      <c r="BF151" s="2">
        <f t="shared" si="52"/>
        <v>617572.89830144797</v>
      </c>
      <c r="BG151" s="2">
        <f t="shared" si="37"/>
        <v>3.4933791472655698E-2</v>
      </c>
      <c r="BH151" s="2">
        <f t="shared" si="38"/>
        <v>7.6933725766559519E-2</v>
      </c>
      <c r="BI151" s="7">
        <f t="shared" si="39"/>
        <v>0</v>
      </c>
      <c r="BN151" s="8">
        <f t="shared" si="40"/>
        <v>3.5160752916350131E-2</v>
      </c>
      <c r="BO151" s="8">
        <f t="shared" si="41"/>
        <v>7.6706764322865079E-2</v>
      </c>
    </row>
    <row r="152" spans="1:67" ht="13" x14ac:dyDescent="0.3">
      <c r="A152" s="22">
        <f t="shared" si="50"/>
        <v>4.409293392728534E-2</v>
      </c>
      <c r="B152" s="2">
        <v>1653</v>
      </c>
      <c r="C152" s="2">
        <v>37489</v>
      </c>
      <c r="D152" s="2">
        <f t="shared" si="25"/>
        <v>1.1868239670505198E-3</v>
      </c>
      <c r="E152" s="2">
        <v>-9.9769005522773018</v>
      </c>
      <c r="F152" s="7">
        <f t="shared" si="51"/>
        <v>0</v>
      </c>
      <c r="N152" s="8">
        <v>96000</v>
      </c>
      <c r="O152" s="8">
        <f t="shared" si="26"/>
        <v>7.4165617923033049E-4</v>
      </c>
      <c r="P152" s="8">
        <f t="shared" si="27"/>
        <v>4.0288621065485961E-2</v>
      </c>
      <c r="Q152" s="8">
        <f t="shared" si="28"/>
        <v>7.1578896173729256E-2</v>
      </c>
      <c r="T152" s="2">
        <f t="shared" si="29"/>
        <v>189.30398833622075</v>
      </c>
      <c r="U152" s="2">
        <f t="shared" si="30"/>
        <v>40.657102700512247</v>
      </c>
      <c r="V152" s="2">
        <f t="shared" si="31"/>
        <v>-5.1932030743641846</v>
      </c>
      <c r="W152" s="2">
        <f t="shared" si="17"/>
        <v>32.927909122023195</v>
      </c>
      <c r="X152" s="2">
        <f t="shared" si="18"/>
        <v>58.772702427729669</v>
      </c>
      <c r="Y152" s="7">
        <f t="shared" si="19"/>
        <v>0</v>
      </c>
      <c r="AG152" s="8">
        <f t="shared" si="42"/>
        <v>28337.627189119397</v>
      </c>
      <c r="AH152" s="8">
        <f t="shared" si="48"/>
        <v>12.911670131755532</v>
      </c>
      <c r="AI152" s="13">
        <f t="shared" si="49"/>
        <v>776.209478527751</v>
      </c>
      <c r="AJ152" s="13">
        <f t="shared" si="43"/>
        <v>29113.836667647149</v>
      </c>
      <c r="AK152" s="13">
        <f t="shared" si="44"/>
        <v>2881.9585944159899</v>
      </c>
      <c r="AL152" s="13">
        <f t="shared" si="45"/>
        <v>31219.585783535389</v>
      </c>
      <c r="AM152" s="13">
        <f t="shared" si="46"/>
        <v>2.6661188196824517E-2</v>
      </c>
      <c r="AN152" s="13">
        <f t="shared" si="47"/>
        <v>9.2312518634884627E-2</v>
      </c>
      <c r="AO152" s="13"/>
      <c r="AQ152" s="2">
        <v>-9.9769005522773018</v>
      </c>
      <c r="AR152" s="2">
        <f t="shared" si="32"/>
        <v>3.5737222136410507E-2</v>
      </c>
      <c r="AS152" s="2">
        <f t="shared" si="33"/>
        <v>7.613029510280471E-2</v>
      </c>
      <c r="AT152" s="7">
        <f t="shared" si="34"/>
        <v>0</v>
      </c>
      <c r="BB152" s="8">
        <f t="shared" si="35"/>
        <v>4.3312774802572569E-2</v>
      </c>
      <c r="BC152" s="8">
        <f t="shared" si="36"/>
        <v>6.8554742436642641E-2</v>
      </c>
      <c r="BF152" s="2">
        <f t="shared" si="52"/>
        <v>889445.18105450401</v>
      </c>
      <c r="BG152" s="2">
        <f t="shared" si="37"/>
        <v>3.5025957291951876E-2</v>
      </c>
      <c r="BH152" s="2">
        <f t="shared" si="38"/>
        <v>7.6841559947263341E-2</v>
      </c>
      <c r="BI152" s="7">
        <f t="shared" si="39"/>
        <v>0</v>
      </c>
      <c r="BN152" s="8">
        <f t="shared" si="40"/>
        <v>3.5162622012930411E-2</v>
      </c>
      <c r="BO152" s="8">
        <f t="shared" si="41"/>
        <v>7.6704895226284805E-2</v>
      </c>
    </row>
    <row r="153" spans="1:67" ht="13" x14ac:dyDescent="0.3">
      <c r="A153" s="22">
        <f t="shared" si="50"/>
        <v>4.7616920534238619E-2</v>
      </c>
      <c r="B153" s="2">
        <v>1066</v>
      </c>
      <c r="C153" s="2">
        <v>22387</v>
      </c>
      <c r="D153" s="2">
        <f t="shared" si="25"/>
        <v>1.5358198851806815E-3</v>
      </c>
      <c r="E153" s="2">
        <v>-5.4152431321011028</v>
      </c>
      <c r="F153" s="7">
        <f t="shared" si="51"/>
        <v>0</v>
      </c>
      <c r="N153" s="8">
        <v>98000</v>
      </c>
      <c r="O153" s="8">
        <f t="shared" si="26"/>
        <v>7.3404924809962403E-4</v>
      </c>
      <c r="P153" s="8">
        <f t="shared" si="27"/>
        <v>4.0449088256668993E-2</v>
      </c>
      <c r="Q153" s="8">
        <f t="shared" si="28"/>
        <v>7.1418428982546217E-2</v>
      </c>
      <c r="T153" s="2">
        <f t="shared" si="29"/>
        <v>146.01712228365548</v>
      </c>
      <c r="U153" s="2">
        <f t="shared" si="30"/>
        <v>32.649655434629018</v>
      </c>
      <c r="V153" s="2">
        <f t="shared" si="31"/>
        <v>-2.7163702044205706</v>
      </c>
      <c r="W153" s="2">
        <f t="shared" si="17"/>
        <v>22.464400962017379</v>
      </c>
      <c r="X153" s="2">
        <f t="shared" si="18"/>
        <v>48.267650316081799</v>
      </c>
      <c r="Y153" s="7">
        <f t="shared" si="19"/>
        <v>0</v>
      </c>
      <c r="AG153" s="8">
        <f t="shared" si="42"/>
        <v>30226.802335060689</v>
      </c>
      <c r="AH153" s="8">
        <f t="shared" si="48"/>
        <v>12.914373461255007</v>
      </c>
      <c r="AI153" s="13">
        <f t="shared" si="49"/>
        <v>852.34686830340002</v>
      </c>
      <c r="AJ153" s="13">
        <f t="shared" si="43"/>
        <v>31079.14920336409</v>
      </c>
      <c r="AK153" s="13">
        <f t="shared" si="44"/>
        <v>3027.6105453687578</v>
      </c>
      <c r="AL153" s="13">
        <f t="shared" si="45"/>
        <v>33254.412880429445</v>
      </c>
      <c r="AM153" s="13">
        <f t="shared" si="46"/>
        <v>2.742503865617852E-2</v>
      </c>
      <c r="AN153" s="13">
        <f t="shared" si="47"/>
        <v>9.1043873071971662E-2</v>
      </c>
      <c r="AO153" s="13"/>
      <c r="AQ153" s="2">
        <v>-5.4152431321011028</v>
      </c>
      <c r="AR153" s="2">
        <f t="shared" si="32"/>
        <v>2.9798254784310651E-2</v>
      </c>
      <c r="AS153" s="2">
        <f t="shared" si="33"/>
        <v>8.2069262454904562E-2</v>
      </c>
      <c r="AT153" s="7">
        <f t="shared" si="34"/>
        <v>0</v>
      </c>
      <c r="BB153" s="8">
        <f t="shared" si="35"/>
        <v>4.3442224212402313E-2</v>
      </c>
      <c r="BC153" s="8">
        <f t="shared" si="36"/>
        <v>6.8425293026812911E-2</v>
      </c>
      <c r="BF153" s="2">
        <f t="shared" si="52"/>
        <v>493654.29843820352</v>
      </c>
      <c r="BG153" s="2">
        <f t="shared" si="37"/>
        <v>3.4875729763282008E-2</v>
      </c>
      <c r="BH153" s="2">
        <f t="shared" si="38"/>
        <v>7.6991787475933215E-2</v>
      </c>
      <c r="BI153" s="7">
        <f t="shared" si="39"/>
        <v>0</v>
      </c>
      <c r="BN153" s="8">
        <f t="shared" si="40"/>
        <v>3.5164414977901848E-2</v>
      </c>
      <c r="BO153" s="8">
        <f t="shared" si="41"/>
        <v>7.6703102261313369E-2</v>
      </c>
    </row>
    <row r="154" spans="1:67" ht="13" x14ac:dyDescent="0.3">
      <c r="A154" s="22">
        <f t="shared" si="50"/>
        <v>5.0790909447737176E-2</v>
      </c>
      <c r="B154" s="2">
        <v>1294</v>
      </c>
      <c r="C154" s="2">
        <v>25477</v>
      </c>
      <c r="D154" s="2">
        <f t="shared" si="25"/>
        <v>1.4396737710442114E-3</v>
      </c>
      <c r="E154" s="2">
        <v>-3.5722323177008821</v>
      </c>
      <c r="F154" s="7">
        <f t="shared" si="51"/>
        <v>0</v>
      </c>
      <c r="N154" s="8">
        <v>100000</v>
      </c>
      <c r="O154" s="8">
        <f t="shared" si="26"/>
        <v>7.2667168147858279E-4</v>
      </c>
      <c r="P154" s="8">
        <f t="shared" si="27"/>
        <v>4.0604717034306459E-2</v>
      </c>
      <c r="Q154" s="8">
        <f t="shared" si="28"/>
        <v>7.1262800204908758E-2</v>
      </c>
      <c r="T154" s="2">
        <f t="shared" si="29"/>
        <v>155.50884219233322</v>
      </c>
      <c r="U154" s="2">
        <f t="shared" si="30"/>
        <v>35.972211497209898</v>
      </c>
      <c r="V154" s="2">
        <f t="shared" si="31"/>
        <v>-1.6927528169689552</v>
      </c>
      <c r="W154" s="2">
        <f t="shared" si="17"/>
        <v>24.759241269674497</v>
      </c>
      <c r="X154" s="2">
        <f t="shared" si="18"/>
        <v>50.570687358683209</v>
      </c>
      <c r="Y154" s="7">
        <f t="shared" si="19"/>
        <v>0</v>
      </c>
      <c r="AG154" s="8">
        <f t="shared" si="42"/>
        <v>32115.977481001984</v>
      </c>
      <c r="AH154" s="8">
        <f t="shared" si="48"/>
        <v>12.917076224992531</v>
      </c>
      <c r="AI154" s="13">
        <f t="shared" si="49"/>
        <v>929.53351049221578</v>
      </c>
      <c r="AJ154" s="13">
        <f t="shared" si="43"/>
        <v>33045.5109914942</v>
      </c>
      <c r="AK154" s="13">
        <f t="shared" si="44"/>
        <v>3172.2132439083493</v>
      </c>
      <c r="AL154" s="13">
        <f t="shared" si="45"/>
        <v>35288.190724910331</v>
      </c>
      <c r="AM154" s="13">
        <f t="shared" si="46"/>
        <v>2.8128888995890378E-2</v>
      </c>
      <c r="AN154" s="13">
        <f t="shared" si="47"/>
        <v>8.9894471174149726E-2</v>
      </c>
      <c r="AO154" s="13"/>
      <c r="AQ154" s="2">
        <v>-3.5722323177008821</v>
      </c>
      <c r="AR154" s="2">
        <f t="shared" si="32"/>
        <v>3.1434401808456643E-2</v>
      </c>
      <c r="AS154" s="2">
        <f t="shared" si="33"/>
        <v>8.0433115430758567E-2</v>
      </c>
      <c r="AT154" s="7">
        <f t="shared" si="34"/>
        <v>0</v>
      </c>
      <c r="BB154" s="8">
        <f t="shared" si="35"/>
        <v>4.3567770458143681E-2</v>
      </c>
      <c r="BC154" s="8">
        <f t="shared" si="36"/>
        <v>6.8299746781071535E-2</v>
      </c>
      <c r="BF154" s="2">
        <f t="shared" si="52"/>
        <v>528445.7494836353</v>
      </c>
      <c r="BG154" s="2">
        <f t="shared" si="37"/>
        <v>3.4920847021940149E-2</v>
      </c>
      <c r="BH154" s="2">
        <f t="shared" si="38"/>
        <v>7.6946670217275068E-2</v>
      </c>
      <c r="BI154" s="7">
        <f t="shared" si="39"/>
        <v>0</v>
      </c>
      <c r="BN154" s="8">
        <f t="shared" si="40"/>
        <v>3.5166136369905537E-2</v>
      </c>
      <c r="BO154" s="8">
        <f t="shared" si="41"/>
        <v>7.6701380869309679E-2</v>
      </c>
    </row>
    <row r="155" spans="1:67" ht="13" x14ac:dyDescent="0.3">
      <c r="A155" s="22">
        <f t="shared" si="50"/>
        <v>5.2412036299952239E-2</v>
      </c>
      <c r="B155" s="2">
        <v>1646</v>
      </c>
      <c r="C155" s="2">
        <v>31405</v>
      </c>
      <c r="D155" s="2">
        <f t="shared" si="25"/>
        <v>1.2966979884238004E-3</v>
      </c>
      <c r="E155" s="2">
        <v>-2.7159156188220779</v>
      </c>
      <c r="F155" s="7">
        <f t="shared" si="51"/>
        <v>0</v>
      </c>
      <c r="T155" s="2">
        <f t="shared" si="29"/>
        <v>172.50797083033584</v>
      </c>
      <c r="U155" s="2">
        <f t="shared" si="30"/>
        <v>40.570925550201586</v>
      </c>
      <c r="V155" s="2">
        <f t="shared" si="31"/>
        <v>-1.2113067244101288</v>
      </c>
      <c r="W155" s="2">
        <f t="shared" si="17"/>
        <v>28.868528165939026</v>
      </c>
      <c r="X155" s="2">
        <f t="shared" si="18"/>
        <v>54.695936383284405</v>
      </c>
      <c r="Y155" s="7">
        <f t="shared" si="19"/>
        <v>0</v>
      </c>
      <c r="AG155" s="8">
        <f t="shared" si="42"/>
        <v>34005.152626943272</v>
      </c>
      <c r="AH155" s="8">
        <f t="shared" si="48"/>
        <v>12.919778423323173</v>
      </c>
      <c r="AI155" s="13">
        <f t="shared" si="49"/>
        <v>1007.6774635102338</v>
      </c>
      <c r="AJ155" s="13">
        <f t="shared" si="43"/>
        <v>35012.830090453506</v>
      </c>
      <c r="AK155" s="13">
        <f t="shared" si="44"/>
        <v>3315.8586316187548</v>
      </c>
      <c r="AL155" s="13">
        <f t="shared" si="45"/>
        <v>37321.01125856203</v>
      </c>
      <c r="AM155" s="13">
        <f t="shared" si="46"/>
        <v>2.8780234585635056E-2</v>
      </c>
      <c r="AN155" s="13">
        <f t="shared" si="47"/>
        <v>8.8846966354858462E-2</v>
      </c>
      <c r="AO155" s="13"/>
      <c r="AQ155" s="2">
        <v>-2.7159156188220779</v>
      </c>
      <c r="AR155" s="2">
        <f t="shared" si="32"/>
        <v>3.3867463231274937E-2</v>
      </c>
      <c r="AS155" s="2">
        <f t="shared" si="33"/>
        <v>7.8000054007940273E-2</v>
      </c>
      <c r="AT155" s="7">
        <f t="shared" si="34"/>
        <v>0</v>
      </c>
      <c r="BF155" s="2">
        <f t="shared" si="52"/>
        <v>632336.46778421325</v>
      </c>
      <c r="BG155" s="2">
        <f t="shared" si="37"/>
        <v>3.4982704929065481E-2</v>
      </c>
      <c r="BH155" s="2">
        <f t="shared" si="38"/>
        <v>7.6884812310149736E-2</v>
      </c>
      <c r="BI155" s="7">
        <f t="shared" si="39"/>
        <v>0</v>
      </c>
    </row>
    <row r="156" spans="1:67" ht="13" x14ac:dyDescent="0.3">
      <c r="A156" s="22">
        <f t="shared" si="50"/>
        <v>4.3912030294203319E-2</v>
      </c>
      <c r="B156" s="2">
        <v>1206</v>
      </c>
      <c r="C156" s="2">
        <v>27464</v>
      </c>
      <c r="D156" s="2">
        <f t="shared" si="25"/>
        <v>1.3866164266157224E-3</v>
      </c>
      <c r="E156" s="2">
        <v>-8.6698297342008281</v>
      </c>
      <c r="F156" s="7">
        <f t="shared" si="51"/>
        <v>0</v>
      </c>
      <c r="T156" s="2">
        <f t="shared" si="29"/>
        <v>162.04320411544572</v>
      </c>
      <c r="U156" s="2">
        <f t="shared" si="30"/>
        <v>34.727510708370673</v>
      </c>
      <c r="V156" s="2">
        <f t="shared" si="31"/>
        <v>-4.5201064323629865</v>
      </c>
      <c r="W156" s="2">
        <f t="shared" si="17"/>
        <v>26.338923521888198</v>
      </c>
      <c r="X156" s="2">
        <f t="shared" si="18"/>
        <v>52.156310759579121</v>
      </c>
      <c r="Y156" s="7">
        <f t="shared" si="19"/>
        <v>0</v>
      </c>
      <c r="AG156" s="8">
        <f t="shared" si="42"/>
        <v>35894.327772884571</v>
      </c>
      <c r="AH156" s="8">
        <f t="shared" si="48"/>
        <v>12.922480056601625</v>
      </c>
      <c r="AI156" s="13">
        <f t="shared" si="49"/>
        <v>1086.6994154646266</v>
      </c>
      <c r="AJ156" s="13">
        <f t="shared" si="43"/>
        <v>36981.027188349195</v>
      </c>
      <c r="AK156" s="13">
        <f t="shared" si="44"/>
        <v>3458.6260203927641</v>
      </c>
      <c r="AL156" s="13">
        <f t="shared" si="45"/>
        <v>39352.953793277338</v>
      </c>
      <c r="AM156" s="13">
        <f t="shared" si="46"/>
        <v>2.9385322639361115E-2</v>
      </c>
      <c r="AN156" s="13">
        <f t="shared" si="47"/>
        <v>8.7887329590583388E-2</v>
      </c>
      <c r="AO156" s="13"/>
      <c r="AQ156" s="2">
        <v>-8.6698297342008281</v>
      </c>
      <c r="AR156" s="2">
        <f t="shared" si="32"/>
        <v>3.2337294421178817E-2</v>
      </c>
      <c r="AS156" s="2">
        <f t="shared" si="33"/>
        <v>7.95302228180364E-2</v>
      </c>
      <c r="AT156" s="7">
        <f t="shared" si="34"/>
        <v>0</v>
      </c>
      <c r="BF156" s="2">
        <f t="shared" si="52"/>
        <v>654157.64227785845</v>
      </c>
      <c r="BG156" s="2">
        <f t="shared" si="37"/>
        <v>3.4944534839546668E-2</v>
      </c>
      <c r="BH156" s="2">
        <f t="shared" si="38"/>
        <v>7.6922982399668549E-2</v>
      </c>
      <c r="BI156" s="7">
        <f t="shared" si="39"/>
        <v>0</v>
      </c>
    </row>
    <row r="157" spans="1:67" ht="13" x14ac:dyDescent="0.3">
      <c r="A157" s="22">
        <f t="shared" si="50"/>
        <v>6.6670344523211869E-2</v>
      </c>
      <c r="B157" s="2">
        <v>4834</v>
      </c>
      <c r="C157" s="2">
        <v>72506</v>
      </c>
      <c r="D157" s="2">
        <f t="shared" si="25"/>
        <v>8.5339729636495383E-4</v>
      </c>
      <c r="E157" s="2">
        <v>12.580993576305847</v>
      </c>
      <c r="F157" s="7">
        <f t="shared" si="51"/>
        <v>0</v>
      </c>
      <c r="T157" s="2">
        <f t="shared" si="29"/>
        <v>260.13842468962559</v>
      </c>
      <c r="U157" s="2">
        <f t="shared" si="30"/>
        <v>69.526973183074787</v>
      </c>
      <c r="V157" s="2">
        <f t="shared" si="31"/>
        <v>6.5202377167843082</v>
      </c>
      <c r="W157" s="2">
        <f t="shared" si="17"/>
        <v>50.038895800140736</v>
      </c>
      <c r="X157" s="2">
        <f t="shared" si="18"/>
        <v>75.974575132440222</v>
      </c>
      <c r="Y157" s="7">
        <f t="shared" si="19"/>
        <v>0</v>
      </c>
      <c r="AG157" s="8">
        <f t="shared" si="42"/>
        <v>37783.502918825863</v>
      </c>
      <c r="AH157" s="8">
        <f t="shared" si="48"/>
        <v>12.92518112518221</v>
      </c>
      <c r="AI157" s="13">
        <f t="shared" si="49"/>
        <v>1166.5303826618845</v>
      </c>
      <c r="AJ157" s="13">
        <f t="shared" si="43"/>
        <v>38950.033301487747</v>
      </c>
      <c r="AK157" s="13">
        <f t="shared" si="44"/>
        <v>3600.5843939239221</v>
      </c>
      <c r="AL157" s="13">
        <f t="shared" si="45"/>
        <v>41384.087312749783</v>
      </c>
      <c r="AM157" s="13">
        <f t="shared" si="46"/>
        <v>2.9949406554610758E-2</v>
      </c>
      <c r="AN157" s="13">
        <f t="shared" si="47"/>
        <v>8.7004078807233695E-2</v>
      </c>
      <c r="AO157" s="13"/>
      <c r="AQ157" s="2">
        <v>-10.170363305830991</v>
      </c>
      <c r="AR157" s="2">
        <f t="shared" si="32"/>
        <v>4.1411242973474822E-2</v>
      </c>
      <c r="AS157" s="2">
        <f t="shared" si="33"/>
        <v>7.0456274265740387E-2</v>
      </c>
      <c r="AT157" s="7">
        <f t="shared" si="34"/>
        <v>0</v>
      </c>
      <c r="BF157" s="2">
        <f t="shared" si="52"/>
        <v>1165215.3094335436</v>
      </c>
      <c r="BG157" s="2">
        <f t="shared" si="37"/>
        <v>3.5134175118032393E-2</v>
      </c>
      <c r="BH157" s="2">
        <f t="shared" si="38"/>
        <v>7.6733342121182824E-2</v>
      </c>
      <c r="BI157" s="7">
        <f t="shared" si="39"/>
        <v>0</v>
      </c>
    </row>
    <row r="158" spans="1:67" ht="13" x14ac:dyDescent="0.3">
      <c r="A158" s="22">
        <f t="shared" si="50"/>
        <v>5.7159427761309445E-2</v>
      </c>
      <c r="B158" s="2">
        <v>887</v>
      </c>
      <c r="C158" s="2">
        <v>15518</v>
      </c>
      <c r="D158" s="2">
        <f t="shared" si="25"/>
        <v>1.844677124642786E-3</v>
      </c>
      <c r="E158" s="2">
        <v>0.66443559435322974</v>
      </c>
      <c r="F158" s="7">
        <f t="shared" si="51"/>
        <v>0</v>
      </c>
      <c r="T158" s="2">
        <f t="shared" si="29"/>
        <v>120.95867062761562</v>
      </c>
      <c r="U158" s="2">
        <f t="shared" si="30"/>
        <v>29.782545223670862</v>
      </c>
      <c r="V158" s="2">
        <f t="shared" si="31"/>
        <v>0.48579303613340485</v>
      </c>
      <c r="W158" s="2">
        <f t="shared" si="17"/>
        <v>16.404712634065127</v>
      </c>
      <c r="X158" s="2">
        <f t="shared" si="18"/>
        <v>42.188791741009787</v>
      </c>
      <c r="Y158" s="7">
        <f t="shared" si="19"/>
        <v>0</v>
      </c>
      <c r="AG158" s="8">
        <f t="shared" si="42"/>
        <v>39672.678064767155</v>
      </c>
      <c r="AH158" s="8">
        <f t="shared" si="48"/>
        <v>12.927881629418881</v>
      </c>
      <c r="AI158" s="13">
        <f t="shared" si="49"/>
        <v>1247.1099206958097</v>
      </c>
      <c r="AJ158" s="13">
        <f t="shared" si="43"/>
        <v>40919.787985462965</v>
      </c>
      <c r="AK158" s="13">
        <f t="shared" si="44"/>
        <v>3741.7941966184126</v>
      </c>
      <c r="AL158" s="13">
        <f t="shared" si="45"/>
        <v>43414.47226138557</v>
      </c>
      <c r="AM158" s="13">
        <f t="shared" si="46"/>
        <v>3.0476939937686239E-2</v>
      </c>
      <c r="AN158" s="13">
        <f t="shared" si="47"/>
        <v>8.6187715794175432E-2</v>
      </c>
      <c r="AO158" s="13"/>
      <c r="AQ158" s="2">
        <v>0.66443559435322974</v>
      </c>
      <c r="AR158" s="2">
        <f t="shared" si="32"/>
        <v>2.4542339266866095E-2</v>
      </c>
      <c r="AS158" s="2">
        <f t="shared" si="33"/>
        <v>8.7325177972349122E-2</v>
      </c>
      <c r="AT158" s="7">
        <f t="shared" si="34"/>
        <v>0</v>
      </c>
      <c r="BF158" s="2">
        <f t="shared" si="52"/>
        <v>287945.04693953018</v>
      </c>
      <c r="BG158" s="2">
        <f t="shared" si="37"/>
        <v>3.4711882760686236E-2</v>
      </c>
      <c r="BH158" s="2">
        <f t="shared" si="38"/>
        <v>7.7155634478528981E-2</v>
      </c>
      <c r="BI158" s="7">
        <f t="shared" si="39"/>
        <v>0</v>
      </c>
    </row>
    <row r="159" spans="1:67" ht="13" x14ac:dyDescent="0.3">
      <c r="A159" s="22">
        <f t="shared" si="50"/>
        <v>3.0006409135931948E-2</v>
      </c>
      <c r="B159" s="2">
        <v>515</v>
      </c>
      <c r="C159" s="2">
        <v>17163</v>
      </c>
      <c r="D159" s="2">
        <f t="shared" si="25"/>
        <v>1.7540486501329477E-3</v>
      </c>
      <c r="E159" s="2">
        <v>-14.78143122296551</v>
      </c>
      <c r="F159" s="7">
        <f t="shared" si="51"/>
        <v>0</v>
      </c>
      <c r="T159" s="2">
        <f t="shared" si="29"/>
        <v>129.02712893031449</v>
      </c>
      <c r="U159" s="2">
        <f t="shared" si="30"/>
        <v>22.693611435820433</v>
      </c>
      <c r="V159" s="2">
        <f t="shared" si="31"/>
        <v>-8.5573588511980319</v>
      </c>
      <c r="W159" s="2">
        <f t="shared" si="17"/>
        <v>18.356040118706677</v>
      </c>
      <c r="X159" s="2">
        <f t="shared" si="18"/>
        <v>44.145900455330249</v>
      </c>
      <c r="Y159" s="7">
        <f t="shared" si="19"/>
        <v>0</v>
      </c>
      <c r="AG159" s="8">
        <f t="shared" si="42"/>
        <v>41561.853210708447</v>
      </c>
      <c r="AH159" s="8">
        <f t="shared" si="48"/>
        <v>12.93058156966522</v>
      </c>
      <c r="AI159" s="13">
        <f t="shared" si="49"/>
        <v>1328.3847151432713</v>
      </c>
      <c r="AJ159" s="13">
        <f t="shared" si="43"/>
        <v>42890.237925851718</v>
      </c>
      <c r="AK159" s="13">
        <f t="shared" si="44"/>
        <v>3882.3087428993672</v>
      </c>
      <c r="AL159" s="13">
        <f t="shared" si="45"/>
        <v>45444.161953607814</v>
      </c>
      <c r="AM159" s="13">
        <f t="shared" si="46"/>
        <v>3.0971726420351679E-2</v>
      </c>
      <c r="AN159" s="13">
        <f t="shared" si="47"/>
        <v>8.5430307788768686E-2</v>
      </c>
      <c r="AO159" s="13"/>
      <c r="AQ159" s="2">
        <v>-10.170363305830991</v>
      </c>
      <c r="AR159" s="2">
        <f t="shared" si="32"/>
        <v>2.608459097619354E-2</v>
      </c>
      <c r="AS159" s="2">
        <f t="shared" si="33"/>
        <v>8.5782926263021669E-2</v>
      </c>
      <c r="AT159" s="7">
        <f t="shared" si="34"/>
        <v>0</v>
      </c>
      <c r="BF159" s="2">
        <f t="shared" si="52"/>
        <v>589671.73522659938</v>
      </c>
      <c r="BG159" s="2">
        <f t="shared" si="37"/>
        <v>3.4762928140629749E-2</v>
      </c>
      <c r="BH159" s="2">
        <f t="shared" si="38"/>
        <v>7.7104589098585474E-2</v>
      </c>
      <c r="BI159" s="7">
        <f t="shared" si="39"/>
        <v>-1</v>
      </c>
    </row>
    <row r="160" spans="1:67" ht="13" x14ac:dyDescent="0.3">
      <c r="A160" s="22">
        <f t="shared" si="50"/>
        <v>5.7546465035202499E-2</v>
      </c>
      <c r="B160" s="2">
        <v>2542</v>
      </c>
      <c r="C160" s="2">
        <v>44173</v>
      </c>
      <c r="D160" s="2">
        <f t="shared" si="25"/>
        <v>1.0933514578236542E-3</v>
      </c>
      <c r="E160" s="2">
        <v>1.4750119040450418</v>
      </c>
      <c r="F160" s="7">
        <f t="shared" si="51"/>
        <v>0</v>
      </c>
      <c r="T160" s="2">
        <f t="shared" si="29"/>
        <v>204.0367613936273</v>
      </c>
      <c r="U160" s="2">
        <f t="shared" si="30"/>
        <v>50.418250663822121</v>
      </c>
      <c r="V160" s="2">
        <f t="shared" si="31"/>
        <v>0.99959878313517692</v>
      </c>
      <c r="W160" s="2">
        <f t="shared" si="17"/>
        <v>36.487971499646001</v>
      </c>
      <c r="X160" s="2">
        <f t="shared" si="18"/>
        <v>62.349332261727888</v>
      </c>
      <c r="Y160" s="7">
        <f t="shared" si="19"/>
        <v>0</v>
      </c>
      <c r="AG160" s="8">
        <f t="shared" si="42"/>
        <v>43451.028356649738</v>
      </c>
      <c r="AH160" s="8">
        <f t="shared" si="48"/>
        <v>12.933280946274445</v>
      </c>
      <c r="AI160" s="13">
        <f t="shared" si="49"/>
        <v>1410.3074578341052</v>
      </c>
      <c r="AJ160" s="13">
        <f t="shared" si="43"/>
        <v>44861.335814483842</v>
      </c>
      <c r="AK160" s="13">
        <f t="shared" si="44"/>
        <v>4022.1753409369494</v>
      </c>
      <c r="AL160" s="13">
        <f t="shared" si="45"/>
        <v>47473.203697586687</v>
      </c>
      <c r="AM160" s="13">
        <f t="shared" si="46"/>
        <v>3.1437036642559722E-2</v>
      </c>
      <c r="AN160" s="13">
        <f t="shared" si="47"/>
        <v>8.4725171837126675E-2</v>
      </c>
      <c r="AO160" s="13"/>
      <c r="AQ160" s="2">
        <v>1.4750119040450418</v>
      </c>
      <c r="AR160" s="2">
        <f t="shared" si="32"/>
        <v>3.7327871630511947E-2</v>
      </c>
      <c r="AS160" s="2">
        <f t="shared" si="33"/>
        <v>7.453964560870327E-2</v>
      </c>
      <c r="AT160" s="7">
        <f t="shared" si="34"/>
        <v>0</v>
      </c>
      <c r="BF160" s="2">
        <f t="shared" si="52"/>
        <v>814476.00945670228</v>
      </c>
      <c r="BG160" s="2">
        <f t="shared" si="37"/>
        <v>3.5059802689485511E-2</v>
      </c>
      <c r="BH160" s="2">
        <f t="shared" si="38"/>
        <v>7.6807714549729705E-2</v>
      </c>
      <c r="BI160" s="7">
        <f t="shared" si="39"/>
        <v>0</v>
      </c>
    </row>
    <row r="161" spans="1:61" ht="13" x14ac:dyDescent="0.3">
      <c r="A161" s="22">
        <f t="shared" si="50"/>
        <v>5.95275790006966E-2</v>
      </c>
      <c r="B161" s="2">
        <v>940</v>
      </c>
      <c r="C161" s="2">
        <v>15791</v>
      </c>
      <c r="D161" s="2">
        <f t="shared" si="25"/>
        <v>1.828661911464522E-3</v>
      </c>
      <c r="E161" s="2">
        <v>1.9652732736204941</v>
      </c>
      <c r="F161" s="7">
        <f t="shared" si="51"/>
        <v>0</v>
      </c>
      <c r="T161" s="2">
        <f t="shared" si="29"/>
        <v>121.86467905016613</v>
      </c>
      <c r="U161" s="2">
        <f t="shared" si="30"/>
        <v>30.659419433511783</v>
      </c>
      <c r="V161" s="2">
        <f t="shared" si="31"/>
        <v>1.1432277953127006</v>
      </c>
      <c r="W161" s="2">
        <f t="shared" si="17"/>
        <v>16.623836765549424</v>
      </c>
      <c r="X161" s="2">
        <f t="shared" si="18"/>
        <v>42.408546510848737</v>
      </c>
      <c r="Y161" s="7">
        <f t="shared" si="19"/>
        <v>0</v>
      </c>
      <c r="AG161" s="8">
        <f t="shared" si="42"/>
        <v>45340.203502591037</v>
      </c>
      <c r="AH161" s="8">
        <f t="shared" si="48"/>
        <v>12.935979759599396</v>
      </c>
      <c r="AI161" s="13">
        <f t="shared" si="49"/>
        <v>1492.8359410082501</v>
      </c>
      <c r="AJ161" s="13">
        <f t="shared" si="43"/>
        <v>46833.039443599286</v>
      </c>
      <c r="AK161" s="13">
        <f t="shared" si="44"/>
        <v>4161.4361984912066</v>
      </c>
      <c r="AL161" s="13">
        <f t="shared" si="45"/>
        <v>49501.63970108224</v>
      </c>
      <c r="AM161" s="13">
        <f t="shared" si="46"/>
        <v>3.1875700546962413E-2</v>
      </c>
      <c r="AN161" s="13">
        <f t="shared" si="47"/>
        <v>8.4066633421038497E-2</v>
      </c>
      <c r="AO161" s="13"/>
      <c r="AQ161" s="2">
        <v>1.9652732736204941</v>
      </c>
      <c r="AR161" s="2">
        <f t="shared" si="32"/>
        <v>2.481487491344966E-2</v>
      </c>
      <c r="AS161" s="2">
        <f t="shared" si="33"/>
        <v>8.7052642325765553E-2</v>
      </c>
      <c r="AT161" s="7">
        <f t="shared" si="34"/>
        <v>0</v>
      </c>
      <c r="BF161" s="2">
        <f t="shared" si="52"/>
        <v>282062.49874075392</v>
      </c>
      <c r="BG161" s="2">
        <f t="shared" si="37"/>
        <v>3.4721081075329757E-2</v>
      </c>
      <c r="BH161" s="2">
        <f t="shared" si="38"/>
        <v>7.714643616388546E-2</v>
      </c>
      <c r="BI161" s="7">
        <f t="shared" si="39"/>
        <v>0</v>
      </c>
    </row>
    <row r="162" spans="1:61" ht="13" x14ac:dyDescent="0.3">
      <c r="A162" s="22">
        <f t="shared" si="50"/>
        <v>4.2920491548443046E-2</v>
      </c>
      <c r="B162" s="2">
        <v>2623</v>
      </c>
      <c r="C162" s="2">
        <v>61113</v>
      </c>
      <c r="D162" s="2">
        <f t="shared" si="25"/>
        <v>9.2954717266139307E-4</v>
      </c>
      <c r="E162" s="2">
        <v>-13.999576841169002</v>
      </c>
      <c r="F162" s="7">
        <f t="shared" si="51"/>
        <v>0</v>
      </c>
      <c r="T162" s="2">
        <f t="shared" si="29"/>
        <v>241.84705910967782</v>
      </c>
      <c r="U162" s="2">
        <f t="shared" si="30"/>
        <v>51.215232109207513</v>
      </c>
      <c r="V162" s="2">
        <f t="shared" si="31"/>
        <v>-7.3612496035745494</v>
      </c>
      <c r="W162" s="2">
        <f t="shared" si="17"/>
        <v>45.621732164304305</v>
      </c>
      <c r="X162" s="2">
        <f t="shared" si="18"/>
        <v>71.531231261259819</v>
      </c>
      <c r="Y162" s="7">
        <f t="shared" si="19"/>
        <v>0</v>
      </c>
      <c r="AG162" s="8">
        <f t="shared" si="42"/>
        <v>47229.378648532329</v>
      </c>
      <c r="AH162" s="8">
        <f t="shared" si="48"/>
        <v>12.938678009992559</v>
      </c>
      <c r="AI162" s="13">
        <f t="shared" si="49"/>
        <v>1575.9323198527695</v>
      </c>
      <c r="AJ162" s="13">
        <f t="shared" si="43"/>
        <v>48805.3109683851</v>
      </c>
      <c r="AK162" s="13">
        <f t="shared" si="44"/>
        <v>4300.1291603751015</v>
      </c>
      <c r="AL162" s="13">
        <f t="shared" si="45"/>
        <v>51529.50780890743</v>
      </c>
      <c r="AM162" s="13">
        <f t="shared" si="46"/>
        <v>3.2290180895960696E-2</v>
      </c>
      <c r="AN162" s="13">
        <f t="shared" si="47"/>
        <v>8.3449839581657678E-2</v>
      </c>
      <c r="AO162" s="13"/>
      <c r="AQ162" s="2">
        <v>-10.170363305830991</v>
      </c>
      <c r="AR162" s="2">
        <f t="shared" si="32"/>
        <v>4.011537787678815E-2</v>
      </c>
      <c r="AS162" s="2">
        <f t="shared" si="33"/>
        <v>7.1752139362427067E-2</v>
      </c>
      <c r="AT162" s="7">
        <f t="shared" si="34"/>
        <v>0</v>
      </c>
      <c r="BF162" s="2">
        <f t="shared" si="52"/>
        <v>1487718.9623565346</v>
      </c>
      <c r="BG162" s="2">
        <f t="shared" si="37"/>
        <v>3.5112531460997146E-2</v>
      </c>
      <c r="BH162" s="2">
        <f t="shared" si="38"/>
        <v>7.6754985778218071E-2</v>
      </c>
      <c r="BI162" s="7">
        <f t="shared" si="39"/>
        <v>0</v>
      </c>
    </row>
    <row r="163" spans="1:61" ht="13" x14ac:dyDescent="0.3">
      <c r="A163" s="22">
        <f t="shared" si="50"/>
        <v>4.6857526280474168E-2</v>
      </c>
      <c r="B163" s="2">
        <v>2514</v>
      </c>
      <c r="C163" s="2">
        <v>53652</v>
      </c>
      <c r="D163" s="2">
        <f t="shared" si="25"/>
        <v>9.9207676432458555E-4</v>
      </c>
      <c r="E163" s="2">
        <v>-9.1487198022550373</v>
      </c>
      <c r="F163" s="7">
        <f t="shared" si="51"/>
        <v>0</v>
      </c>
      <c r="T163" s="2">
        <f t="shared" si="29"/>
        <v>226.13712654051304</v>
      </c>
      <c r="U163" s="2">
        <f t="shared" si="30"/>
        <v>50.139804546886701</v>
      </c>
      <c r="V163" s="2">
        <f t="shared" si="31"/>
        <v>-4.6316584849388391</v>
      </c>
      <c r="W163" s="2">
        <f t="shared" si="17"/>
        <v>41.827204244586611</v>
      </c>
      <c r="X163" s="2">
        <f t="shared" si="18"/>
        <v>67.71572181906447</v>
      </c>
      <c r="Y163" s="7">
        <f t="shared" si="19"/>
        <v>0</v>
      </c>
      <c r="AG163" s="8">
        <f t="shared" si="42"/>
        <v>49118.553794473621</v>
      </c>
      <c r="AH163" s="8">
        <f t="shared" si="48"/>
        <v>12.941375697806039</v>
      </c>
      <c r="AI163" s="13">
        <f t="shared" si="49"/>
        <v>1659.5625066796624</v>
      </c>
      <c r="AJ163" s="13">
        <f t="shared" si="43"/>
        <v>50778.116301153284</v>
      </c>
      <c r="AK163" s="13">
        <f t="shared" si="44"/>
        <v>4438.2883142766268</v>
      </c>
      <c r="AL163" s="13">
        <f t="shared" si="45"/>
        <v>53556.84210875025</v>
      </c>
      <c r="AM163" s="13">
        <f t="shared" si="46"/>
        <v>3.2682632353614308E-2</v>
      </c>
      <c r="AN163" s="13">
        <f t="shared" si="47"/>
        <v>8.2870612596322002E-2</v>
      </c>
      <c r="AO163" s="13"/>
      <c r="AQ163" s="2">
        <v>-9.1487198022550373</v>
      </c>
      <c r="AR163" s="2">
        <f t="shared" si="32"/>
        <v>3.9051293215232499E-2</v>
      </c>
      <c r="AS163" s="2">
        <f t="shared" si="33"/>
        <v>7.2816224023982717E-2</v>
      </c>
      <c r="AT163" s="7">
        <f t="shared" si="34"/>
        <v>0</v>
      </c>
      <c r="BF163" s="2">
        <f t="shared" si="52"/>
        <v>1201292.4167647446</v>
      </c>
      <c r="BG163" s="2">
        <f t="shared" si="37"/>
        <v>3.5093395410547748E-2</v>
      </c>
      <c r="BH163" s="2">
        <f t="shared" si="38"/>
        <v>7.6774121828667469E-2</v>
      </c>
      <c r="BI163" s="7">
        <f t="shared" si="39"/>
        <v>0</v>
      </c>
    </row>
    <row r="164" spans="1:61" ht="13" x14ac:dyDescent="0.3">
      <c r="A164" s="22">
        <f t="shared" si="50"/>
        <v>5.6003213093355424E-2</v>
      </c>
      <c r="B164" s="2">
        <v>2231</v>
      </c>
      <c r="C164" s="2">
        <v>39837</v>
      </c>
      <c r="D164" s="2">
        <f t="shared" si="25"/>
        <v>1.1513170154012025E-3</v>
      </c>
      <c r="E164" s="2">
        <v>6.0326107248238961E-2</v>
      </c>
      <c r="F164" s="7">
        <f t="shared" si="51"/>
        <v>0</v>
      </c>
      <c r="T164" s="2">
        <f t="shared" si="29"/>
        <v>193.92266499818942</v>
      </c>
      <c r="U164" s="2">
        <f t="shared" si="30"/>
        <v>47.233462714478172</v>
      </c>
      <c r="V164" s="2">
        <f t="shared" si="31"/>
        <v>0.26449198653994443</v>
      </c>
      <c r="W164" s="2">
        <f t="shared" si="17"/>
        <v>34.044043365445688</v>
      </c>
      <c r="X164" s="2">
        <f t="shared" si="18"/>
        <v>59.893898090430767</v>
      </c>
      <c r="Y164" s="7">
        <f t="shared" si="19"/>
        <v>0</v>
      </c>
      <c r="AG164" s="8">
        <f t="shared" si="42"/>
        <v>51007.728940414912</v>
      </c>
      <c r="AH164" s="8">
        <f t="shared" si="48"/>
        <v>12.944072823391577</v>
      </c>
      <c r="AI164" s="13">
        <f t="shared" si="49"/>
        <v>1743.695669118694</v>
      </c>
      <c r="AJ164" s="13">
        <f t="shared" si="43"/>
        <v>52751.424609533606</v>
      </c>
      <c r="AK164" s="13">
        <f t="shared" si="44"/>
        <v>4575.9444925660091</v>
      </c>
      <c r="AL164" s="13">
        <f t="shared" si="45"/>
        <v>55583.673432980919</v>
      </c>
      <c r="AM164" s="13">
        <f t="shared" si="46"/>
        <v>3.3054949359672105E-2</v>
      </c>
      <c r="AN164" s="13">
        <f t="shared" si="47"/>
        <v>8.2325334220369181E-2</v>
      </c>
      <c r="AO164" s="13"/>
      <c r="AQ164" s="2">
        <v>6.0326107248238961E-2</v>
      </c>
      <c r="AR164" s="2">
        <f t="shared" si="32"/>
        <v>3.6341454494621749E-2</v>
      </c>
      <c r="AS164" s="2">
        <f t="shared" si="33"/>
        <v>7.5526062744593475E-2</v>
      </c>
      <c r="AT164" s="7">
        <f t="shared" si="34"/>
        <v>0</v>
      </c>
      <c r="BF164" s="2">
        <f t="shared" si="52"/>
        <v>753534.54151702148</v>
      </c>
      <c r="BG164" s="2">
        <f t="shared" si="37"/>
        <v>3.503913429841659E-2</v>
      </c>
      <c r="BH164" s="2">
        <f t="shared" si="38"/>
        <v>7.6828382940798634E-2</v>
      </c>
      <c r="BI164" s="7">
        <f t="shared" si="39"/>
        <v>0</v>
      </c>
    </row>
    <row r="165" spans="1:61" ht="13" x14ac:dyDescent="0.3">
      <c r="A165" s="22">
        <f t="shared" si="50"/>
        <v>4.0441815967994434E-2</v>
      </c>
      <c r="B165" s="2">
        <v>930</v>
      </c>
      <c r="C165" s="2">
        <v>22996</v>
      </c>
      <c r="D165" s="2">
        <f t="shared" si="25"/>
        <v>1.5153469737854261E-3</v>
      </c>
      <c r="E165" s="2">
        <v>-10.223363308611352</v>
      </c>
      <c r="F165" s="7">
        <f t="shared" si="51"/>
        <v>0</v>
      </c>
      <c r="T165" s="2">
        <f t="shared" si="29"/>
        <v>148.54628908188855</v>
      </c>
      <c r="U165" s="2">
        <f t="shared" si="30"/>
        <v>30.495901363953813</v>
      </c>
      <c r="V165" s="2">
        <f t="shared" si="31"/>
        <v>-5.4827002280582136</v>
      </c>
      <c r="W165" s="2">
        <f t="shared" si="17"/>
        <v>23.075909953953783</v>
      </c>
      <c r="X165" s="2">
        <f t="shared" si="18"/>
        <v>48.88129323007027</v>
      </c>
      <c r="Y165" s="7">
        <f t="shared" si="19"/>
        <v>0</v>
      </c>
      <c r="AG165" s="8">
        <f t="shared" si="42"/>
        <v>52896.904086356204</v>
      </c>
      <c r="AH165" s="8">
        <f t="shared" si="48"/>
        <v>12.946769387100558</v>
      </c>
      <c r="AI165" s="13">
        <f t="shared" si="49"/>
        <v>1828.3038112997156</v>
      </c>
      <c r="AJ165" s="13">
        <f t="shared" si="43"/>
        <v>54725.207897655921</v>
      </c>
      <c r="AK165" s="13">
        <f t="shared" si="44"/>
        <v>4713.1256911134051</v>
      </c>
      <c r="AL165" s="13">
        <f t="shared" si="45"/>
        <v>57610.029777469608</v>
      </c>
      <c r="AM165" s="13">
        <f t="shared" si="46"/>
        <v>3.3408805220418877E-2</v>
      </c>
      <c r="AN165" s="13">
        <f t="shared" si="47"/>
        <v>8.1810853237167316E-2</v>
      </c>
      <c r="AO165" s="13"/>
      <c r="AQ165" s="2">
        <v>-10.170363305830991</v>
      </c>
      <c r="AR165" s="2">
        <f t="shared" si="32"/>
        <v>3.0146648407451845E-2</v>
      </c>
      <c r="AS165" s="2">
        <f t="shared" si="33"/>
        <v>8.1720868831763369E-2</v>
      </c>
      <c r="AT165" s="7">
        <f t="shared" si="34"/>
        <v>0</v>
      </c>
      <c r="BF165" s="2">
        <f t="shared" si="52"/>
        <v>592584.56809122977</v>
      </c>
      <c r="BG165" s="2">
        <f t="shared" si="37"/>
        <v>3.4885572900178116E-2</v>
      </c>
      <c r="BH165" s="2">
        <f t="shared" si="38"/>
        <v>7.6981944339037101E-2</v>
      </c>
      <c r="BI165" s="7">
        <f t="shared" si="39"/>
        <v>0</v>
      </c>
    </row>
    <row r="166" spans="1:61" ht="13" x14ac:dyDescent="0.3">
      <c r="A166" s="22">
        <f t="shared" si="50"/>
        <v>6.0792903888798745E-2</v>
      </c>
      <c r="B166" s="2">
        <v>1124</v>
      </c>
      <c r="C166" s="2">
        <v>18489</v>
      </c>
      <c r="D166" s="2">
        <f t="shared" si="25"/>
        <v>1.6899798434248804E-3</v>
      </c>
      <c r="E166" s="2">
        <v>2.8752681803255635</v>
      </c>
      <c r="F166" s="7">
        <f t="shared" si="51"/>
        <v>0</v>
      </c>
      <c r="T166" s="2">
        <f t="shared" si="29"/>
        <v>131.77632564311392</v>
      </c>
      <c r="U166" s="2">
        <f t="shared" si="30"/>
        <v>33.526109228480422</v>
      </c>
      <c r="V166" s="2">
        <f t="shared" si="31"/>
        <v>1.6092707205914039</v>
      </c>
      <c r="W166" s="2">
        <f t="shared" si="17"/>
        <v>19.020880944442716</v>
      </c>
      <c r="X166" s="2">
        <f t="shared" si="18"/>
        <v>44.81279607133532</v>
      </c>
      <c r="Y166" s="7">
        <f t="shared" si="19"/>
        <v>0</v>
      </c>
      <c r="AG166" s="8">
        <f t="shared" si="42"/>
        <v>54786.079232297503</v>
      </c>
      <c r="AH166" s="8">
        <f t="shared" si="48"/>
        <v>12.949465389283985</v>
      </c>
      <c r="AI166" s="13">
        <f t="shared" si="49"/>
        <v>1913.361421844163</v>
      </c>
      <c r="AJ166" s="13">
        <f t="shared" si="43"/>
        <v>56699.440654141668</v>
      </c>
      <c r="AK166" s="13">
        <f t="shared" si="44"/>
        <v>4849.857421297359</v>
      </c>
      <c r="AL166" s="13">
        <f t="shared" si="45"/>
        <v>59635.936653594865</v>
      </c>
      <c r="AM166" s="13">
        <f t="shared" si="46"/>
        <v>3.3745684256664701E-2</v>
      </c>
      <c r="AN166" s="13">
        <f t="shared" si="47"/>
        <v>8.1324410975022535E-2</v>
      </c>
      <c r="AO166" s="13"/>
      <c r="AQ166" s="2">
        <v>2.8752681803255635</v>
      </c>
      <c r="AR166" s="2">
        <f t="shared" si="32"/>
        <v>2.7174868918026934E-2</v>
      </c>
      <c r="AS166" s="2">
        <f t="shared" si="33"/>
        <v>8.469264832118828E-2</v>
      </c>
      <c r="AT166" s="7">
        <f t="shared" si="34"/>
        <v>0</v>
      </c>
      <c r="BF166" s="2">
        <f t="shared" si="52"/>
        <v>323816.64473006304</v>
      </c>
      <c r="BG166" s="2">
        <f t="shared" si="37"/>
        <v>3.4797532811421603E-2</v>
      </c>
      <c r="BH166" s="2">
        <f t="shared" si="38"/>
        <v>7.7069984427793614E-2</v>
      </c>
      <c r="BI166" s="7">
        <f t="shared" si="39"/>
        <v>0</v>
      </c>
    </row>
    <row r="167" spans="1:61" ht="13" x14ac:dyDescent="0.3">
      <c r="A167" s="22">
        <f t="shared" si="50"/>
        <v>6.3998113850103483E-2</v>
      </c>
      <c r="B167" s="2">
        <v>2443</v>
      </c>
      <c r="C167" s="2">
        <v>38173</v>
      </c>
      <c r="D167" s="2">
        <f t="shared" si="25"/>
        <v>1.1761428962463376E-3</v>
      </c>
      <c r="E167" s="2">
        <v>6.8566117741588037</v>
      </c>
      <c r="F167" s="7">
        <f t="shared" si="51"/>
        <v>0</v>
      </c>
      <c r="T167" s="2">
        <f t="shared" si="29"/>
        <v>189.02380802428036</v>
      </c>
      <c r="U167" s="2">
        <f t="shared" si="30"/>
        <v>49.42671342502959</v>
      </c>
      <c r="V167" s="2">
        <f t="shared" si="31"/>
        <v>3.6442686238572648</v>
      </c>
      <c r="W167" s="2">
        <f t="shared" si="17"/>
        <v>32.860199720670835</v>
      </c>
      <c r="X167" s="2">
        <f t="shared" si="18"/>
        <v>58.704689881673815</v>
      </c>
      <c r="Y167" s="7">
        <f t="shared" si="19"/>
        <v>0</v>
      </c>
      <c r="AG167" s="8">
        <f t="shared" si="42"/>
        <v>56675.254378238795</v>
      </c>
      <c r="AH167" s="8">
        <f t="shared" si="48"/>
        <v>12.952160830292508</v>
      </c>
      <c r="AI167" s="13">
        <f t="shared" si="49"/>
        <v>1998.8451760862697</v>
      </c>
      <c r="AJ167" s="13">
        <f t="shared" si="43"/>
        <v>58674.099554325061</v>
      </c>
      <c r="AK167" s="13">
        <f t="shared" si="44"/>
        <v>4986.1630077836689</v>
      </c>
      <c r="AL167" s="13">
        <f t="shared" si="45"/>
        <v>61661.417386022462</v>
      </c>
      <c r="AM167" s="13">
        <f t="shared" si="46"/>
        <v>3.4066908419030491E-2</v>
      </c>
      <c r="AN167" s="13">
        <f t="shared" si="47"/>
        <v>8.0863580812106706E-2</v>
      </c>
      <c r="AO167" s="13"/>
      <c r="AQ167" s="2">
        <v>6.8566117741588037</v>
      </c>
      <c r="AR167" s="2">
        <f t="shared" si="32"/>
        <v>3.591898509550577E-2</v>
      </c>
      <c r="AS167" s="2">
        <f t="shared" si="33"/>
        <v>7.5948532143709446E-2</v>
      </c>
      <c r="AT167" s="7">
        <f t="shared" si="34"/>
        <v>0</v>
      </c>
      <c r="BF167" s="2">
        <f t="shared" si="52"/>
        <v>637253.74111857254</v>
      </c>
      <c r="BG167" s="2">
        <f t="shared" si="37"/>
        <v>3.5029962359292482E-2</v>
      </c>
      <c r="BH167" s="2">
        <f t="shared" si="38"/>
        <v>7.6837554879922734E-2</v>
      </c>
      <c r="BI167" s="7">
        <f t="shared" si="39"/>
        <v>0</v>
      </c>
    </row>
    <row r="168" spans="1:61" ht="13" x14ac:dyDescent="0.3">
      <c r="A168" s="22">
        <f t="shared" si="50"/>
        <v>4.6119552932311944E-2</v>
      </c>
      <c r="B168" s="2">
        <v>1469</v>
      </c>
      <c r="C168" s="2">
        <v>31852</v>
      </c>
      <c r="D168" s="2">
        <f t="shared" si="25"/>
        <v>1.2875671338890844E-3</v>
      </c>
      <c r="E168" s="2">
        <v>-7.6222865814009628</v>
      </c>
      <c r="F168" s="7">
        <f t="shared" si="51"/>
        <v>0</v>
      </c>
      <c r="T168" s="2">
        <f t="shared" si="29"/>
        <v>174.30720008077694</v>
      </c>
      <c r="U168" s="2">
        <f t="shared" si="30"/>
        <v>38.327535793473601</v>
      </c>
      <c r="V168" s="2">
        <f t="shared" si="31"/>
        <v>-3.8904781676037388</v>
      </c>
      <c r="W168" s="2">
        <f t="shared" si="17"/>
        <v>29.30341701291669</v>
      </c>
      <c r="X168" s="2">
        <f t="shared" si="18"/>
        <v>55.132610909237989</v>
      </c>
      <c r="Y168" s="7">
        <f t="shared" si="19"/>
        <v>0</v>
      </c>
      <c r="AG168" s="8">
        <f t="shared" si="42"/>
        <v>58564.429524180086</v>
      </c>
      <c r="AH168" s="8">
        <f t="shared" si="48"/>
        <v>12.95485571047641</v>
      </c>
      <c r="AI168" s="13">
        <f t="shared" si="49"/>
        <v>2084.7336826511287</v>
      </c>
      <c r="AJ168" s="13">
        <f t="shared" si="43"/>
        <v>60649.163206831217</v>
      </c>
      <c r="AK168" s="13">
        <f t="shared" si="44"/>
        <v>5122.0638419472252</v>
      </c>
      <c r="AL168" s="13">
        <f t="shared" si="45"/>
        <v>63686.49336612731</v>
      </c>
      <c r="AM168" s="13">
        <f t="shared" si="46"/>
        <v>3.4373659460751056E-2</v>
      </c>
      <c r="AN168" s="13">
        <f t="shared" si="47"/>
        <v>8.0426218672474084E-2</v>
      </c>
      <c r="AO168" s="13"/>
      <c r="AQ168" s="2">
        <v>-7.6222865814009628</v>
      </c>
      <c r="AR168" s="2">
        <f t="shared" si="32"/>
        <v>3.4022845698981126E-2</v>
      </c>
      <c r="AS168" s="2">
        <f t="shared" si="33"/>
        <v>7.7844671540234084E-2</v>
      </c>
      <c r="AT168" s="7">
        <f t="shared" si="34"/>
        <v>0</v>
      </c>
      <c r="BF168" s="2">
        <f t="shared" si="52"/>
        <v>724031.85100908345</v>
      </c>
      <c r="BG168" s="2">
        <f t="shared" si="37"/>
        <v>3.4986441605683996E-2</v>
      </c>
      <c r="BH168" s="2">
        <f t="shared" si="38"/>
        <v>7.6881075633531221E-2</v>
      </c>
      <c r="BI168" s="7">
        <f t="shared" si="39"/>
        <v>0</v>
      </c>
    </row>
    <row r="169" spans="1:61" ht="13" x14ac:dyDescent="0.3">
      <c r="A169" s="22">
        <f t="shared" si="50"/>
        <v>5.325316727506979E-2</v>
      </c>
      <c r="B169" s="2">
        <v>992</v>
      </c>
      <c r="C169" s="2">
        <v>18628</v>
      </c>
      <c r="D169" s="2">
        <f t="shared" ref="D169:D200" si="53">SQRT((pm*(1-pm))/C169)</f>
        <v>1.6836628192276623E-3</v>
      </c>
      <c r="E169" s="2">
        <v>-1.5921188696009045</v>
      </c>
      <c r="F169" s="7">
        <f t="shared" si="51"/>
        <v>0</v>
      </c>
      <c r="T169" s="2">
        <f t="shared" ref="T169:T200" si="54">SQRT(C169-B169)</f>
        <v>132.80060240827223</v>
      </c>
      <c r="U169" s="2">
        <f t="shared" ref="U169:U200" si="55">SQRT(B169)</f>
        <v>31.496031496047245</v>
      </c>
      <c r="V169" s="2">
        <f t="shared" ref="V169:V200" si="56">U169-($AE$105*T169)</f>
        <v>-0.66889160474109843</v>
      </c>
      <c r="W169" s="2">
        <f t="shared" si="17"/>
        <v>19.268577240550869</v>
      </c>
      <c r="X169" s="2">
        <f t="shared" si="18"/>
        <v>45.061268961025817</v>
      </c>
      <c r="Y169" s="7">
        <f t="shared" si="19"/>
        <v>0</v>
      </c>
      <c r="AG169" s="8">
        <f t="shared" si="42"/>
        <v>60453.604670121378</v>
      </c>
      <c r="AH169" s="8">
        <f t="shared" ref="AH169:AH176" si="57">$AF$105*SQRT($AD$105*(1+(AG169/$AA$105)))</f>
        <v>12.957550030185606</v>
      </c>
      <c r="AI169" s="13">
        <f t="shared" si="49"/>
        <v>2171.0072665731623</v>
      </c>
      <c r="AJ169" s="13">
        <f t="shared" si="43"/>
        <v>62624.611936694542</v>
      </c>
      <c r="AK169" s="13">
        <f t="shared" si="44"/>
        <v>5257.5795987536067</v>
      </c>
      <c r="AL169" s="13">
        <f t="shared" si="45"/>
        <v>65711.184268874989</v>
      </c>
      <c r="AM169" s="13">
        <f t="shared" si="46"/>
        <v>3.4666997517969013E-2</v>
      </c>
      <c r="AN169" s="13">
        <f t="shared" si="47"/>
        <v>8.0010422232550324E-2</v>
      </c>
      <c r="AO169" s="13"/>
      <c r="AQ169" s="2">
        <v>-1.5921188696009045</v>
      </c>
      <c r="AR169" s="2">
        <f t="shared" ref="AR169:AR200" si="58">pm-($AW$105*SQRT($AV$105)*D169)</f>
        <v>2.7282367597870266E-2</v>
      </c>
      <c r="AS169" s="2">
        <f t="shared" ref="AS169:AS200" si="59">pm+($AW$105*SQRT($AV$105)*D169)</f>
        <v>8.4585149641344948E-2</v>
      </c>
      <c r="AT169" s="7">
        <f t="shared" ref="AT169:AT200" si="60">IF(A169&lt;AR169,-1,IF(A169&gt;AS169,1,0))</f>
        <v>0</v>
      </c>
      <c r="BF169" s="2">
        <f t="shared" si="52"/>
        <v>369476.58891636605</v>
      </c>
      <c r="BG169" s="2">
        <f t="shared" ref="BG169:BG200" si="61">pm-($AW$105*SQRT(D169^2+$BK$105))</f>
        <v>3.4800878016234445E-2</v>
      </c>
      <c r="BH169" s="2">
        <f t="shared" ref="BH169:BH200" si="62">pm+($AW$105*SQRT(D169^2+$BK$105))</f>
        <v>7.7066639222980765E-2</v>
      </c>
      <c r="BI169" s="7">
        <f t="shared" ref="BI169:BI200" si="63">IF(A169&lt;BG169,-1,IF(A169&gt;BH169,1,0))</f>
        <v>0</v>
      </c>
    </row>
    <row r="170" spans="1:61" ht="13" x14ac:dyDescent="0.3">
      <c r="A170" s="22">
        <f t="shared" ref="A170:A233" si="64">B170/C170</f>
        <v>5.5512580408761503E-2</v>
      </c>
      <c r="B170" s="2">
        <v>2727</v>
      </c>
      <c r="C170" s="2">
        <v>49124</v>
      </c>
      <c r="D170" s="2">
        <f t="shared" si="53"/>
        <v>1.0367913725436728E-3</v>
      </c>
      <c r="E170" s="2">
        <v>-0.40623236458149092</v>
      </c>
      <c r="F170" s="7">
        <f t="shared" si="51"/>
        <v>0</v>
      </c>
      <c r="T170" s="2">
        <f t="shared" si="54"/>
        <v>215.3996285976371</v>
      </c>
      <c r="U170" s="2">
        <f t="shared" si="55"/>
        <v>52.220685556587632</v>
      </c>
      <c r="V170" s="2">
        <f t="shared" si="56"/>
        <v>4.9894429590473521E-2</v>
      </c>
      <c r="W170" s="2">
        <f t="shared" ref="W170:W233" si="65">($AE$105*T170)-($AF$105*SQRT($AD$105*(1+(T170*T170/$AA$105))))</f>
        <v>39.2333019083162</v>
      </c>
      <c r="X170" s="2">
        <f t="shared" ref="X170:X233" si="66">($AE$105*T170)+($AF$105*SQRT($AD$105*(1+(T170*T170/$AA$105))))</f>
        <v>65.108280345678111</v>
      </c>
      <c r="Y170" s="7">
        <f t="shared" ref="Y170:Y233" si="67">IF(U170&lt;W170,-1,IF(U170&gt;X170,1,0))</f>
        <v>0</v>
      </c>
      <c r="AG170" s="8">
        <f t="shared" ref="AG170:AG187" si="68">N137*(1-$AA$132)</f>
        <v>62342.77981606267</v>
      </c>
      <c r="AH170" s="8">
        <f t="shared" si="57"/>
        <v>12.960243789769645</v>
      </c>
      <c r="AI170" s="13">
        <f t="shared" si="49"/>
        <v>2257.647782715721</v>
      </c>
      <c r="AJ170" s="13">
        <f t="shared" ref="AJ170:AJ187" si="69">AG170+AI170</f>
        <v>64600.427598778391</v>
      </c>
      <c r="AK170" s="13">
        <f t="shared" ref="AK170:AK187" si="70">(SQRT(N137-AG170)+AH170)^2</f>
        <v>5392.7284233394639</v>
      </c>
      <c r="AL170" s="13">
        <f t="shared" ref="AL170:AL187" si="71">AG170+AK170</f>
        <v>67735.50823940213</v>
      </c>
      <c r="AM170" s="13">
        <f t="shared" ref="AM170:AM187" si="72">AI170/AJ170</f>
        <v>3.4947876765422735E-2</v>
      </c>
      <c r="AN170" s="13">
        <f t="shared" ref="AN170:AN187" si="73">AK170/AL170</f>
        <v>7.9614497085924024E-2</v>
      </c>
      <c r="AO170" s="13"/>
      <c r="AQ170" s="2">
        <v>-0.40623236458149092</v>
      </c>
      <c r="AR170" s="2">
        <f t="shared" si="58"/>
        <v>3.8290371426238826E-2</v>
      </c>
      <c r="AS170" s="2">
        <f t="shared" si="59"/>
        <v>7.3577145812976391E-2</v>
      </c>
      <c r="AT170" s="7">
        <f t="shared" si="60"/>
        <v>0</v>
      </c>
      <c r="BF170" s="2">
        <f t="shared" si="52"/>
        <v>936927.80990412622</v>
      </c>
      <c r="BG170" s="2">
        <f t="shared" si="61"/>
        <v>3.507895924880948E-2</v>
      </c>
      <c r="BH170" s="2">
        <f t="shared" si="62"/>
        <v>7.6788557990405737E-2</v>
      </c>
      <c r="BI170" s="7">
        <f t="shared" si="63"/>
        <v>0</v>
      </c>
    </row>
    <row r="171" spans="1:61" ht="13" x14ac:dyDescent="0.3">
      <c r="A171" s="22">
        <f t="shared" si="64"/>
        <v>6.7445019642398213E-2</v>
      </c>
      <c r="B171" s="2">
        <v>3674</v>
      </c>
      <c r="C171" s="2">
        <v>54474</v>
      </c>
      <c r="D171" s="2">
        <f t="shared" si="53"/>
        <v>9.8456320822318407E-4</v>
      </c>
      <c r="E171" s="2">
        <v>11.69174404106028</v>
      </c>
      <c r="F171" s="7">
        <f t="shared" si="51"/>
        <v>0</v>
      </c>
      <c r="T171" s="2">
        <f t="shared" si="54"/>
        <v>225.38855339169291</v>
      </c>
      <c r="U171" s="2">
        <f t="shared" si="55"/>
        <v>60.613529842766951</v>
      </c>
      <c r="V171" s="2">
        <f t="shared" si="56"/>
        <v>6.0233747066171546</v>
      </c>
      <c r="W171" s="2">
        <f t="shared" si="65"/>
        <v>41.646378854392935</v>
      </c>
      <c r="X171" s="2">
        <f t="shared" si="66"/>
        <v>67.533931417906658</v>
      </c>
      <c r="Y171" s="7">
        <f t="shared" si="67"/>
        <v>0</v>
      </c>
      <c r="AG171" s="8">
        <f t="shared" si="68"/>
        <v>64231.954962003969</v>
      </c>
      <c r="AH171" s="8">
        <f t="shared" si="57"/>
        <v>12.962936989577726</v>
      </c>
      <c r="AI171" s="13">
        <f t="shared" ref="AI171:AI187" si="74">(SQRT(N138-AG171)-AH171)^2</f>
        <v>2344.6384544737957</v>
      </c>
      <c r="AJ171" s="13">
        <f t="shared" si="69"/>
        <v>66576.593416477757</v>
      </c>
      <c r="AK171" s="13">
        <f t="shared" si="70"/>
        <v>5527.5270923097924</v>
      </c>
      <c r="AL171" s="13">
        <f t="shared" si="71"/>
        <v>69759.482054313761</v>
      </c>
      <c r="AM171" s="13">
        <f t="shared" si="72"/>
        <v>3.5217158676272793E-2</v>
      </c>
      <c r="AN171" s="13">
        <f t="shared" si="73"/>
        <v>7.9236928508244042E-2</v>
      </c>
      <c r="AO171" s="13"/>
      <c r="AQ171" s="2">
        <v>-10.170363305830991</v>
      </c>
      <c r="AR171" s="2">
        <f t="shared" si="58"/>
        <v>3.9179153634412968E-2</v>
      </c>
      <c r="AS171" s="2">
        <f t="shared" si="59"/>
        <v>7.2688363604802242E-2</v>
      </c>
      <c r="AT171" s="7">
        <f t="shared" si="60"/>
        <v>0</v>
      </c>
      <c r="BF171" s="2">
        <f t="shared" si="52"/>
        <v>866093.81099160295</v>
      </c>
      <c r="BG171" s="2">
        <f t="shared" si="61"/>
        <v>3.5095759678102037E-2</v>
      </c>
      <c r="BH171" s="2">
        <f t="shared" si="62"/>
        <v>7.677175756111318E-2</v>
      </c>
      <c r="BI171" s="7">
        <f t="shared" si="63"/>
        <v>0</v>
      </c>
    </row>
    <row r="172" spans="1:61" ht="13" x14ac:dyDescent="0.3">
      <c r="A172" s="23">
        <f t="shared" si="64"/>
        <v>9.3004069959300412E-2</v>
      </c>
      <c r="B172" s="5">
        <v>3382</v>
      </c>
      <c r="C172" s="5">
        <v>36364</v>
      </c>
      <c r="D172" s="5">
        <f t="shared" si="53"/>
        <v>1.2050426314224611E-3</v>
      </c>
      <c r="E172" s="5">
        <v>30.762655505336042</v>
      </c>
      <c r="F172" s="7">
        <f t="shared" si="51"/>
        <v>1</v>
      </c>
      <c r="T172" s="2">
        <f t="shared" si="54"/>
        <v>181.60947111866165</v>
      </c>
      <c r="U172" s="2">
        <f t="shared" si="55"/>
        <v>58.154965394194846</v>
      </c>
      <c r="V172" s="2">
        <f t="shared" si="56"/>
        <v>14.16830745006849</v>
      </c>
      <c r="W172" s="2">
        <f t="shared" si="65"/>
        <v>31.068342926020801</v>
      </c>
      <c r="X172" s="2">
        <f t="shared" si="66"/>
        <v>56.904972962231909</v>
      </c>
      <c r="Y172" s="7">
        <f t="shared" si="67"/>
        <v>1</v>
      </c>
      <c r="AG172" s="8">
        <f t="shared" si="68"/>
        <v>66121.130107945253</v>
      </c>
      <c r="AH172" s="8">
        <f t="shared" si="57"/>
        <v>12.965629629958665</v>
      </c>
      <c r="AI172" s="13">
        <f t="shared" si="74"/>
        <v>2431.9637336952405</v>
      </c>
      <c r="AJ172" s="13">
        <f t="shared" si="69"/>
        <v>68553.093841640497</v>
      </c>
      <c r="AK172" s="13">
        <f t="shared" si="70"/>
        <v>5661.9911538167789</v>
      </c>
      <c r="AL172" s="13">
        <f t="shared" si="71"/>
        <v>71783.121261762033</v>
      </c>
      <c r="AM172" s="13">
        <f t="shared" si="72"/>
        <v>3.5475623307580292E-2</v>
      </c>
      <c r="AN172" s="13">
        <f t="shared" si="73"/>
        <v>7.8876357760620963E-2</v>
      </c>
      <c r="AO172" s="13"/>
      <c r="AQ172" s="2">
        <v>-10.170363305830991</v>
      </c>
      <c r="AR172" s="2">
        <f t="shared" si="58"/>
        <v>3.5427189705419526E-2</v>
      </c>
      <c r="AS172" s="2">
        <f t="shared" si="59"/>
        <v>7.6440327533795691E-2</v>
      </c>
      <c r="AT172" s="7">
        <f t="shared" si="60"/>
        <v>1</v>
      </c>
      <c r="BF172" s="2">
        <f t="shared" si="52"/>
        <v>431086.43454951921</v>
      </c>
      <c r="BG172" s="2">
        <f t="shared" si="61"/>
        <v>3.5019044117850458E-2</v>
      </c>
      <c r="BH172" s="2">
        <f t="shared" si="62"/>
        <v>7.6848473121364752E-2</v>
      </c>
      <c r="BI172" s="7">
        <f t="shared" si="63"/>
        <v>1</v>
      </c>
    </row>
    <row r="173" spans="1:61" ht="13" x14ac:dyDescent="0.3">
      <c r="A173" s="22">
        <f t="shared" si="64"/>
        <v>2.5413137064296626E-2</v>
      </c>
      <c r="B173" s="2">
        <v>183</v>
      </c>
      <c r="C173" s="2">
        <v>7201</v>
      </c>
      <c r="D173" s="2">
        <f t="shared" si="53"/>
        <v>2.7079574157811426E-3</v>
      </c>
      <c r="E173" s="2">
        <v>-11.270716953466916</v>
      </c>
      <c r="F173" s="7">
        <f t="shared" ref="F173:F204" si="75">IF(A173&lt;pm-(factor*D173*sz),-1,IF(A173&gt;pm+(factor*D173*sz),1,0))</f>
        <v>0</v>
      </c>
      <c r="T173" s="2">
        <f t="shared" si="54"/>
        <v>83.773504164502995</v>
      </c>
      <c r="U173" s="2">
        <f t="shared" si="55"/>
        <v>13.527749258468683</v>
      </c>
      <c r="V173" s="2">
        <f t="shared" si="56"/>
        <v>-6.7625827917642791</v>
      </c>
      <c r="W173" s="2">
        <f t="shared" si="65"/>
        <v>7.4092087286202322</v>
      </c>
      <c r="X173" s="2">
        <f t="shared" si="66"/>
        <v>33.171455371845695</v>
      </c>
      <c r="Y173" s="7">
        <f t="shared" si="67"/>
        <v>0</v>
      </c>
      <c r="AG173" s="8">
        <f t="shared" si="68"/>
        <v>68010.305253886545</v>
      </c>
      <c r="AH173" s="8">
        <f t="shared" si="57"/>
        <v>12.968321711260938</v>
      </c>
      <c r="AI173" s="13">
        <f t="shared" si="74"/>
        <v>2519.6091785060748</v>
      </c>
      <c r="AJ173" s="13">
        <f t="shared" si="69"/>
        <v>70529.914432392616</v>
      </c>
      <c r="AK173" s="13">
        <f t="shared" si="70"/>
        <v>5796.1350497343583</v>
      </c>
      <c r="AL173" s="13">
        <f t="shared" si="71"/>
        <v>73806.440303620897</v>
      </c>
      <c r="AM173" s="13">
        <f t="shared" si="72"/>
        <v>3.572397894968779E-2</v>
      </c>
      <c r="AN173" s="13">
        <f t="shared" si="73"/>
        <v>7.8531562095266141E-2</v>
      </c>
      <c r="AO173" s="13"/>
      <c r="AQ173" s="2">
        <v>-10.170363305830991</v>
      </c>
      <c r="AR173" s="2">
        <f t="shared" si="58"/>
        <v>9.851641758851698E-3</v>
      </c>
      <c r="AS173" s="2">
        <f t="shared" si="59"/>
        <v>0.10201587548036352</v>
      </c>
      <c r="AT173" s="7">
        <f t="shared" si="60"/>
        <v>0</v>
      </c>
      <c r="BF173" s="2">
        <f t="shared" ref="BF173:BF204" si="76">C173/(A173*(1-A173))</f>
        <v>290746.15438598947</v>
      </c>
      <c r="BG173" s="2">
        <f t="shared" si="61"/>
        <v>3.410615033529793E-2</v>
      </c>
      <c r="BH173" s="2">
        <f t="shared" si="62"/>
        <v>7.7761366903917287E-2</v>
      </c>
      <c r="BI173" s="7">
        <f t="shared" si="63"/>
        <v>-1</v>
      </c>
    </row>
    <row r="174" spans="1:61" ht="13" x14ac:dyDescent="0.3">
      <c r="A174" s="22">
        <f t="shared" si="64"/>
        <v>5.8491752723731465E-2</v>
      </c>
      <c r="B174" s="2">
        <v>2883</v>
      </c>
      <c r="C174" s="2">
        <v>49289</v>
      </c>
      <c r="D174" s="2">
        <f t="shared" si="53"/>
        <v>1.0350545348547467E-3</v>
      </c>
      <c r="E174" s="2">
        <v>2.4713616703131778</v>
      </c>
      <c r="F174" s="7">
        <f t="shared" si="75"/>
        <v>0</v>
      </c>
      <c r="T174" s="2">
        <f t="shared" si="54"/>
        <v>215.42051898554141</v>
      </c>
      <c r="U174" s="2">
        <f t="shared" si="55"/>
        <v>53.693575034635195</v>
      </c>
      <c r="V174" s="2">
        <f t="shared" si="56"/>
        <v>1.517724158598476</v>
      </c>
      <c r="W174" s="2">
        <f t="shared" si="65"/>
        <v>39.238348803099996</v>
      </c>
      <c r="X174" s="2">
        <f t="shared" si="66"/>
        <v>65.113352948973443</v>
      </c>
      <c r="Y174" s="7">
        <f t="shared" si="67"/>
        <v>0</v>
      </c>
      <c r="AG174" s="8">
        <f t="shared" si="68"/>
        <v>69899.480399827851</v>
      </c>
      <c r="AH174" s="8">
        <f t="shared" si="57"/>
        <v>12.971013233832641</v>
      </c>
      <c r="AI174" s="13">
        <f t="shared" si="74"/>
        <v>2607.5613463206605</v>
      </c>
      <c r="AJ174" s="13">
        <f t="shared" si="69"/>
        <v>72507.041746148505</v>
      </c>
      <c r="AK174" s="13">
        <f t="shared" si="70"/>
        <v>5929.9722226481608</v>
      </c>
      <c r="AL174" s="13">
        <f t="shared" si="71"/>
        <v>75829.452622476005</v>
      </c>
      <c r="AM174" s="13">
        <f t="shared" si="72"/>
        <v>3.5962870412640596E-2</v>
      </c>
      <c r="AN174" s="13">
        <f t="shared" si="73"/>
        <v>7.8201437799783155E-2</v>
      </c>
      <c r="AO174" s="13"/>
      <c r="AQ174" s="2">
        <v>2.4713616703131778</v>
      </c>
      <c r="AR174" s="2">
        <f t="shared" si="58"/>
        <v>3.8319927709835756E-2</v>
      </c>
      <c r="AS174" s="2">
        <f t="shared" si="59"/>
        <v>7.3547589529379453E-2</v>
      </c>
      <c r="AT174" s="7">
        <f t="shared" si="60"/>
        <v>0</v>
      </c>
      <c r="BF174" s="2">
        <f t="shared" si="76"/>
        <v>895016.91486639599</v>
      </c>
      <c r="BG174" s="2">
        <f t="shared" si="61"/>
        <v>3.5079531676710955E-2</v>
      </c>
      <c r="BH174" s="2">
        <f t="shared" si="62"/>
        <v>7.6787985562504268E-2</v>
      </c>
      <c r="BI174" s="7">
        <f t="shared" si="63"/>
        <v>0</v>
      </c>
    </row>
    <row r="175" spans="1:61" ht="13" x14ac:dyDescent="0.3">
      <c r="A175" s="22">
        <f t="shared" si="64"/>
        <v>5.22747920888951E-2</v>
      </c>
      <c r="B175" s="2">
        <v>748</v>
      </c>
      <c r="C175" s="2">
        <v>14309</v>
      </c>
      <c r="D175" s="2">
        <f t="shared" si="53"/>
        <v>1.9210275540067802E-3</v>
      </c>
      <c r="E175" s="2">
        <v>-1.9046923731420846</v>
      </c>
      <c r="F175" s="7">
        <f t="shared" si="75"/>
        <v>0</v>
      </c>
      <c r="T175" s="2">
        <f t="shared" si="54"/>
        <v>116.45170672858342</v>
      </c>
      <c r="U175" s="2">
        <f t="shared" si="55"/>
        <v>27.349588662354687</v>
      </c>
      <c r="V175" s="2">
        <f t="shared" si="56"/>
        <v>-0.85555592249489365</v>
      </c>
      <c r="W175" s="2">
        <f t="shared" si="65"/>
        <v>15.314638739178113</v>
      </c>
      <c r="X175" s="2">
        <f t="shared" si="66"/>
        <v>41.095650430521047</v>
      </c>
      <c r="Y175" s="7">
        <f t="shared" si="67"/>
        <v>0</v>
      </c>
      <c r="AG175" s="8">
        <f t="shared" si="68"/>
        <v>71788.655545769143</v>
      </c>
      <c r="AH175" s="8">
        <f t="shared" si="57"/>
        <v>12.973704198021522</v>
      </c>
      <c r="AI175" s="13">
        <f t="shared" si="74"/>
        <v>2695.807699792223</v>
      </c>
      <c r="AJ175" s="13">
        <f t="shared" si="69"/>
        <v>74484.463245561361</v>
      </c>
      <c r="AK175" s="13">
        <f t="shared" si="70"/>
        <v>6063.5152099050138</v>
      </c>
      <c r="AL175" s="13">
        <f t="shared" si="71"/>
        <v>77852.17075567416</v>
      </c>
      <c r="AM175" s="13">
        <f t="shared" si="72"/>
        <v>3.6192886171504637E-2</v>
      </c>
      <c r="AN175" s="13">
        <f t="shared" si="73"/>
        <v>7.7884985749907071E-2</v>
      </c>
      <c r="AO175" s="13"/>
      <c r="AQ175" s="2">
        <v>-1.9046923731420846</v>
      </c>
      <c r="AR175" s="2">
        <f t="shared" si="58"/>
        <v>2.3243061298971773E-2</v>
      </c>
      <c r="AS175" s="2">
        <f t="shared" si="59"/>
        <v>8.8624455940243443E-2</v>
      </c>
      <c r="AT175" s="7">
        <f t="shared" si="60"/>
        <v>0</v>
      </c>
      <c r="BF175" s="2">
        <f t="shared" si="76"/>
        <v>288824.83719128894</v>
      </c>
      <c r="BG175" s="2">
        <f t="shared" si="61"/>
        <v>3.4666985589368621E-2</v>
      </c>
      <c r="BH175" s="2">
        <f t="shared" si="62"/>
        <v>7.7200531649846596E-2</v>
      </c>
      <c r="BI175" s="7">
        <f t="shared" si="63"/>
        <v>0</v>
      </c>
    </row>
    <row r="176" spans="1:61" ht="13" x14ac:dyDescent="0.3">
      <c r="A176" s="22">
        <f t="shared" si="64"/>
        <v>4.9159042183772685E-2</v>
      </c>
      <c r="B176" s="2">
        <v>1628</v>
      </c>
      <c r="C176" s="2">
        <v>33117</v>
      </c>
      <c r="D176" s="2">
        <f t="shared" si="53"/>
        <v>1.2627365227440123E-3</v>
      </c>
      <c r="E176" s="2">
        <v>-5.3651069037846506</v>
      </c>
      <c r="F176" s="7">
        <f t="shared" si="75"/>
        <v>0</v>
      </c>
      <c r="T176" s="2">
        <f t="shared" si="54"/>
        <v>177.45140179778801</v>
      </c>
      <c r="U176" s="2">
        <f t="shared" si="55"/>
        <v>40.348482003664031</v>
      </c>
      <c r="V176" s="2">
        <f t="shared" si="56"/>
        <v>-2.631072226109616</v>
      </c>
      <c r="W176" s="2">
        <f t="shared" si="65"/>
        <v>30.063374932494227</v>
      </c>
      <c r="X176" s="2">
        <f t="shared" si="66"/>
        <v>55.895733527053068</v>
      </c>
      <c r="Y176" s="7">
        <f t="shared" si="67"/>
        <v>0</v>
      </c>
      <c r="AG176" s="8">
        <f t="shared" si="68"/>
        <v>73677.830691710435</v>
      </c>
      <c r="AH176" s="8">
        <f t="shared" si="57"/>
        <v>12.976394604174956</v>
      </c>
      <c r="AI176" s="13">
        <f t="shared" si="74"/>
        <v>2784.336523841077</v>
      </c>
      <c r="AJ176" s="13">
        <f t="shared" si="69"/>
        <v>76462.167215551512</v>
      </c>
      <c r="AK176" s="13">
        <f t="shared" si="70"/>
        <v>6196.7757265845739</v>
      </c>
      <c r="AL176" s="13">
        <f t="shared" si="71"/>
        <v>79874.606418295007</v>
      </c>
      <c r="AM176" s="13">
        <f t="shared" si="72"/>
        <v>3.6414564551798048E-2</v>
      </c>
      <c r="AN176" s="13">
        <f t="shared" si="73"/>
        <v>7.7581299044313337E-2</v>
      </c>
      <c r="AO176" s="13"/>
      <c r="AQ176" s="2">
        <v>-5.3651069037846506</v>
      </c>
      <c r="AR176" s="2">
        <f t="shared" si="58"/>
        <v>3.4445395595018219E-2</v>
      </c>
      <c r="AS176" s="2">
        <f t="shared" si="59"/>
        <v>7.7422121644196998E-2</v>
      </c>
      <c r="AT176" s="7">
        <f t="shared" si="60"/>
        <v>0</v>
      </c>
      <c r="BF176" s="2">
        <f t="shared" si="76"/>
        <v>708499.73920562165</v>
      </c>
      <c r="BG176" s="2">
        <f t="shared" si="61"/>
        <v>3.4996472948245289E-2</v>
      </c>
      <c r="BH176" s="2">
        <f t="shared" si="62"/>
        <v>7.6871044290969928E-2</v>
      </c>
      <c r="BI176" s="7">
        <f t="shared" si="63"/>
        <v>0</v>
      </c>
    </row>
    <row r="177" spans="1:61" ht="13" x14ac:dyDescent="0.3">
      <c r="A177" s="22">
        <f t="shared" si="64"/>
        <v>5.4778371581263752E-2</v>
      </c>
      <c r="B177" s="2">
        <v>2788</v>
      </c>
      <c r="C177" s="2">
        <v>50896</v>
      </c>
      <c r="D177" s="2">
        <f t="shared" si="53"/>
        <v>1.0185829683850918E-3</v>
      </c>
      <c r="E177" s="2">
        <v>-1.1343082244695886</v>
      </c>
      <c r="F177" s="7">
        <f t="shared" si="75"/>
        <v>0</v>
      </c>
      <c r="T177" s="2">
        <f t="shared" si="54"/>
        <v>219.33535966642498</v>
      </c>
      <c r="U177" s="2">
        <f t="shared" si="55"/>
        <v>52.801515129776341</v>
      </c>
      <c r="V177" s="2">
        <f t="shared" si="56"/>
        <v>-0.32252835359010135</v>
      </c>
      <c r="W177" s="2">
        <f t="shared" si="65"/>
        <v>40.184110757377468</v>
      </c>
      <c r="X177" s="2">
        <f t="shared" si="66"/>
        <v>66.063976209355417</v>
      </c>
      <c r="Y177" s="7">
        <f t="shared" si="67"/>
        <v>0</v>
      </c>
      <c r="AG177" s="8">
        <f t="shared" si="68"/>
        <v>75567.005837651726</v>
      </c>
      <c r="AH177" s="8">
        <f t="shared" si="48"/>
        <v>12.979084452639972</v>
      </c>
      <c r="AI177" s="13">
        <f t="shared" si="74"/>
        <v>2873.1368522068597</v>
      </c>
      <c r="AJ177" s="13">
        <f t="shared" si="69"/>
        <v>78440.142689858592</v>
      </c>
      <c r="AK177" s="13">
        <f t="shared" si="70"/>
        <v>6329.7647389472068</v>
      </c>
      <c r="AL177" s="13">
        <f t="shared" si="71"/>
        <v>81896.770576598938</v>
      </c>
      <c r="AM177" s="13">
        <f t="shared" si="72"/>
        <v>3.6628399103847159E-2</v>
      </c>
      <c r="AN177" s="13">
        <f t="shared" si="73"/>
        <v>7.7289552376511708E-2</v>
      </c>
      <c r="AO177" s="13"/>
      <c r="AQ177" s="2">
        <v>-1.1343082244695886</v>
      </c>
      <c r="AR177" s="2">
        <f t="shared" si="58"/>
        <v>3.8600229256127022E-2</v>
      </c>
      <c r="AS177" s="2">
        <f t="shared" si="59"/>
        <v>7.3267287983088195E-2</v>
      </c>
      <c r="AT177" s="7">
        <f t="shared" si="60"/>
        <v>0</v>
      </c>
      <c r="BF177" s="2">
        <f t="shared" si="76"/>
        <v>982971.40349755855</v>
      </c>
      <c r="BG177" s="2">
        <f t="shared" si="61"/>
        <v>3.5084913442578636E-2</v>
      </c>
      <c r="BH177" s="2">
        <f t="shared" si="62"/>
        <v>7.6782603796636581E-2</v>
      </c>
      <c r="BI177" s="7">
        <f t="shared" si="63"/>
        <v>0</v>
      </c>
    </row>
    <row r="178" spans="1:61" ht="13" x14ac:dyDescent="0.3">
      <c r="A178" s="22">
        <f t="shared" si="64"/>
        <v>5.9946502509984977E-2</v>
      </c>
      <c r="B178" s="2">
        <v>1636</v>
      </c>
      <c r="C178" s="2">
        <v>27291</v>
      </c>
      <c r="D178" s="2">
        <f t="shared" si="53"/>
        <v>1.3910044241174685E-3</v>
      </c>
      <c r="E178" s="2">
        <v>2.8847815440438147</v>
      </c>
      <c r="F178" s="7">
        <f t="shared" si="75"/>
        <v>0</v>
      </c>
      <c r="T178" s="2">
        <f t="shared" si="54"/>
        <v>160.17178278336044</v>
      </c>
      <c r="U178" s="2">
        <f t="shared" si="55"/>
        <v>40.447496832313369</v>
      </c>
      <c r="V178" s="2">
        <f t="shared" si="56"/>
        <v>1.6531466357358937</v>
      </c>
      <c r="W178" s="2">
        <f t="shared" si="65"/>
        <v>25.886519763326433</v>
      </c>
      <c r="X178" s="2">
        <f t="shared" si="66"/>
        <v>51.702180629828518</v>
      </c>
      <c r="Y178" s="7">
        <f t="shared" si="67"/>
        <v>0</v>
      </c>
      <c r="AG178" s="8">
        <f t="shared" si="68"/>
        <v>77456.180983593018</v>
      </c>
      <c r="AH178" s="8">
        <f t="shared" si="48"/>
        <v>12.981773743763229</v>
      </c>
      <c r="AI178" s="13">
        <f t="shared" si="74"/>
        <v>2962.1984022219399</v>
      </c>
      <c r="AJ178" s="13">
        <f t="shared" si="69"/>
        <v>80418.379385814958</v>
      </c>
      <c r="AK178" s="13">
        <f t="shared" si="70"/>
        <v>6462.4925296605434</v>
      </c>
      <c r="AL178" s="13">
        <f t="shared" si="71"/>
        <v>83918.673513253569</v>
      </c>
      <c r="AM178" s="13">
        <f t="shared" si="72"/>
        <v>3.6834843288876866E-2</v>
      </c>
      <c r="AN178" s="13">
        <f t="shared" si="73"/>
        <v>7.7008992863071168E-2</v>
      </c>
      <c r="AO178" s="13"/>
      <c r="AQ178" s="2">
        <v>2.8847815440438147</v>
      </c>
      <c r="AR178" s="2">
        <f t="shared" si="58"/>
        <v>3.2262622562425874E-2</v>
      </c>
      <c r="AS178" s="2">
        <f t="shared" si="59"/>
        <v>7.9604894676789342E-2</v>
      </c>
      <c r="AT178" s="7">
        <f t="shared" si="60"/>
        <v>0</v>
      </c>
      <c r="BF178" s="2">
        <f t="shared" si="76"/>
        <v>484287.2439677277</v>
      </c>
      <c r="BG178" s="2">
        <f t="shared" si="61"/>
        <v>3.4942608525052724E-2</v>
      </c>
      <c r="BH178" s="2">
        <f t="shared" si="62"/>
        <v>7.6924908714162493E-2</v>
      </c>
      <c r="BI178" s="7">
        <f t="shared" si="63"/>
        <v>0</v>
      </c>
    </row>
    <row r="179" spans="1:61" ht="13" x14ac:dyDescent="0.3">
      <c r="A179" s="22">
        <f t="shared" si="64"/>
        <v>6.5743435466466105E-2</v>
      </c>
      <c r="B179" s="2">
        <v>4021</v>
      </c>
      <c r="C179" s="2">
        <v>61162</v>
      </c>
      <c r="D179" s="2">
        <f t="shared" si="53"/>
        <v>9.2917474421083787E-4</v>
      </c>
      <c r="E179" s="2">
        <v>10.557407966560696</v>
      </c>
      <c r="F179" s="7">
        <f t="shared" si="75"/>
        <v>0</v>
      </c>
      <c r="T179" s="2">
        <f t="shared" si="54"/>
        <v>239.04183734233638</v>
      </c>
      <c r="U179" s="2">
        <f t="shared" si="55"/>
        <v>63.411355449950761</v>
      </c>
      <c r="V179" s="2">
        <f t="shared" si="56"/>
        <v>5.5143114866285998</v>
      </c>
      <c r="W179" s="2">
        <f t="shared" si="65"/>
        <v>44.944218701768591</v>
      </c>
      <c r="X179" s="2">
        <f t="shared" si="66"/>
        <v>70.849869224875732</v>
      </c>
      <c r="Y179" s="7">
        <f t="shared" si="67"/>
        <v>0</v>
      </c>
      <c r="AG179" s="8">
        <f t="shared" si="68"/>
        <v>79345.35612953431</v>
      </c>
      <c r="AH179" s="8">
        <f t="shared" si="48"/>
        <v>12.98446247789103</v>
      </c>
      <c r="AI179" s="13">
        <f t="shared" si="74"/>
        <v>3051.5115167088225</v>
      </c>
      <c r="AJ179" s="13">
        <f t="shared" si="69"/>
        <v>82396.867646243132</v>
      </c>
      <c r="AK179" s="13">
        <f t="shared" si="70"/>
        <v>6594.9687559020776</v>
      </c>
      <c r="AL179" s="13">
        <f t="shared" si="71"/>
        <v>85940.324885436392</v>
      </c>
      <c r="AM179" s="13">
        <f t="shared" si="72"/>
        <v>3.7034314578679929E-2</v>
      </c>
      <c r="AN179" s="13">
        <f t="shared" si="73"/>
        <v>7.6738932098448162E-2</v>
      </c>
      <c r="AO179" s="13"/>
      <c r="AQ179" s="2">
        <v>-10.170363305830991</v>
      </c>
      <c r="AR179" s="2">
        <f t="shared" si="58"/>
        <v>4.0121715602514832E-2</v>
      </c>
      <c r="AS179" s="2">
        <f t="shared" si="59"/>
        <v>7.1745801636700385E-2</v>
      </c>
      <c r="AT179" s="7">
        <f t="shared" si="60"/>
        <v>0</v>
      </c>
      <c r="BF179" s="2">
        <f t="shared" si="76"/>
        <v>995779.37248186627</v>
      </c>
      <c r="BG179" s="2">
        <f t="shared" si="61"/>
        <v>3.511264175610801E-2</v>
      </c>
      <c r="BH179" s="2">
        <f t="shared" si="62"/>
        <v>7.6754875483107207E-2</v>
      </c>
      <c r="BI179" s="7">
        <f t="shared" si="63"/>
        <v>0</v>
      </c>
    </row>
    <row r="180" spans="1:61" ht="13" x14ac:dyDescent="0.3">
      <c r="A180" s="22">
        <f t="shared" si="64"/>
        <v>4.2346523757117567E-2</v>
      </c>
      <c r="B180" s="2">
        <v>885</v>
      </c>
      <c r="C180" s="2">
        <v>20899</v>
      </c>
      <c r="D180" s="2">
        <f t="shared" si="53"/>
        <v>1.5895547200892011E-3</v>
      </c>
      <c r="E180" s="2">
        <v>-8.5478245515999376</v>
      </c>
      <c r="F180" s="7">
        <f t="shared" si="75"/>
        <v>0</v>
      </c>
      <c r="T180" s="2">
        <f t="shared" si="54"/>
        <v>141.47084505296488</v>
      </c>
      <c r="U180" s="2">
        <f t="shared" si="55"/>
        <v>29.748949561287034</v>
      </c>
      <c r="V180" s="2">
        <f t="shared" si="56"/>
        <v>-4.5159466034363192</v>
      </c>
      <c r="W180" s="2">
        <f t="shared" si="65"/>
        <v>21.365143537233777</v>
      </c>
      <c r="X180" s="2">
        <f t="shared" si="66"/>
        <v>47.16464879221293</v>
      </c>
      <c r="Y180" s="7">
        <f t="shared" si="67"/>
        <v>0</v>
      </c>
      <c r="AG180" s="8">
        <f t="shared" si="68"/>
        <v>81234.531275475601</v>
      </c>
      <c r="AH180" s="8">
        <f t="shared" si="48"/>
        <v>12.987150655369321</v>
      </c>
      <c r="AI180" s="13">
        <f t="shared" si="74"/>
        <v>3141.0671120732732</v>
      </c>
      <c r="AJ180" s="13">
        <f t="shared" si="69"/>
        <v>84375.598387548875</v>
      </c>
      <c r="AK180" s="13">
        <f t="shared" si="70"/>
        <v>6727.2025012660415</v>
      </c>
      <c r="AL180" s="13">
        <f t="shared" si="71"/>
        <v>87961.733776741647</v>
      </c>
      <c r="AM180" s="13">
        <f t="shared" si="72"/>
        <v>3.722719805370641E-2</v>
      </c>
      <c r="AN180" s="13">
        <f t="shared" si="73"/>
        <v>7.6478739247461389E-2</v>
      </c>
      <c r="AO180" s="13"/>
      <c r="AQ180" s="2">
        <v>-8.5478245515999376</v>
      </c>
      <c r="AR180" s="2">
        <f t="shared" si="58"/>
        <v>2.8883833114561632E-2</v>
      </c>
      <c r="AS180" s="2">
        <f t="shared" si="59"/>
        <v>8.2983684124653581E-2</v>
      </c>
      <c r="AT180" s="7">
        <f t="shared" si="60"/>
        <v>0</v>
      </c>
      <c r="BF180" s="2">
        <f t="shared" si="76"/>
        <v>515346.52481675253</v>
      </c>
      <c r="BG180" s="2">
        <f t="shared" si="61"/>
        <v>3.4849289128423527E-2</v>
      </c>
      <c r="BH180" s="2">
        <f t="shared" si="62"/>
        <v>7.7018228110791689E-2</v>
      </c>
      <c r="BI180" s="7">
        <f t="shared" si="63"/>
        <v>0</v>
      </c>
    </row>
    <row r="181" spans="1:61" ht="13" x14ac:dyDescent="0.3">
      <c r="A181" s="22">
        <f t="shared" si="64"/>
        <v>3.4499010274295409E-2</v>
      </c>
      <c r="B181" s="2">
        <v>732</v>
      </c>
      <c r="C181" s="2">
        <v>21218</v>
      </c>
      <c r="D181" s="2">
        <f t="shared" si="53"/>
        <v>1.5775604632137729E-3</v>
      </c>
      <c r="E181" s="2">
        <v>-13.587275318529334</v>
      </c>
      <c r="F181" s="7">
        <f t="shared" si="75"/>
        <v>0</v>
      </c>
      <c r="T181" s="2">
        <f t="shared" si="54"/>
        <v>143.12931216211445</v>
      </c>
      <c r="U181" s="2">
        <f t="shared" si="55"/>
        <v>27.055498516937366</v>
      </c>
      <c r="V181" s="2">
        <f t="shared" si="56"/>
        <v>-7.611086089431641</v>
      </c>
      <c r="W181" s="2">
        <f t="shared" si="65"/>
        <v>21.76615588986374</v>
      </c>
      <c r="X181" s="2">
        <f t="shared" si="66"/>
        <v>47.567013322874274</v>
      </c>
      <c r="Y181" s="7">
        <f t="shared" si="67"/>
        <v>0</v>
      </c>
      <c r="AG181" s="8">
        <f t="shared" si="68"/>
        <v>83123.706421416893</v>
      </c>
      <c r="AH181" s="8">
        <f t="shared" si="48"/>
        <v>12.989838276543688</v>
      </c>
      <c r="AI181" s="13">
        <f t="shared" si="74"/>
        <v>3230.856631804515</v>
      </c>
      <c r="AJ181" s="13">
        <f t="shared" si="69"/>
        <v>86354.563053221413</v>
      </c>
      <c r="AK181" s="13">
        <f t="shared" si="70"/>
        <v>6859.2023222632179</v>
      </c>
      <c r="AL181" s="13">
        <f t="shared" si="71"/>
        <v>89982.908743680106</v>
      </c>
      <c r="AM181" s="13">
        <f t="shared" si="72"/>
        <v>3.7413849570558273E-2</v>
      </c>
      <c r="AN181" s="13">
        <f t="shared" si="73"/>
        <v>7.6227835019224907E-2</v>
      </c>
      <c r="AO181" s="13"/>
      <c r="AQ181" s="2">
        <v>-10.170363305830991</v>
      </c>
      <c r="AR181" s="2">
        <f t="shared" si="58"/>
        <v>2.9087942951655201E-2</v>
      </c>
      <c r="AS181" s="2">
        <f t="shared" si="59"/>
        <v>8.2779574287560012E-2</v>
      </c>
      <c r="AT181" s="7">
        <f t="shared" si="60"/>
        <v>0</v>
      </c>
      <c r="BF181" s="2">
        <f t="shared" si="76"/>
        <v>637008.29223049292</v>
      </c>
      <c r="BG181" s="2">
        <f t="shared" si="61"/>
        <v>3.4855266912975968E-2</v>
      </c>
      <c r="BH181" s="2">
        <f t="shared" si="62"/>
        <v>7.7012250326239248E-2</v>
      </c>
      <c r="BI181" s="7">
        <f t="shared" si="63"/>
        <v>-1</v>
      </c>
    </row>
    <row r="182" spans="1:61" ht="13" x14ac:dyDescent="0.3">
      <c r="A182" s="22">
        <f t="shared" si="64"/>
        <v>2.9122679286494358E-2</v>
      </c>
      <c r="B182" s="2">
        <v>160</v>
      </c>
      <c r="C182" s="2">
        <v>5494</v>
      </c>
      <c r="D182" s="2">
        <f t="shared" si="53"/>
        <v>3.1002299568963034E-3</v>
      </c>
      <c r="E182" s="2">
        <v>-8.648093756230363</v>
      </c>
      <c r="F182" s="7">
        <f t="shared" si="75"/>
        <v>0</v>
      </c>
      <c r="T182" s="2">
        <f t="shared" si="54"/>
        <v>73.034238546040854</v>
      </c>
      <c r="U182" s="2">
        <f t="shared" si="55"/>
        <v>12.649110640673518</v>
      </c>
      <c r="V182" s="2">
        <f t="shared" si="56"/>
        <v>-5.0401213654887247</v>
      </c>
      <c r="W182" s="2">
        <f t="shared" si="65"/>
        <v>4.8105246110767723</v>
      </c>
      <c r="X182" s="2">
        <f t="shared" si="66"/>
        <v>30.567939401247713</v>
      </c>
      <c r="Y182" s="7">
        <f t="shared" si="67"/>
        <v>0</v>
      </c>
      <c r="AG182" s="8">
        <f t="shared" si="68"/>
        <v>85012.881567358185</v>
      </c>
      <c r="AH182" s="8">
        <f t="shared" si="48"/>
        <v>12.992525341759359</v>
      </c>
      <c r="AI182" s="13">
        <f t="shared" si="74"/>
        <v>3320.8720047097891</v>
      </c>
      <c r="AJ182" s="13">
        <f t="shared" si="69"/>
        <v>88333.753572067973</v>
      </c>
      <c r="AK182" s="13">
        <f t="shared" si="70"/>
        <v>6990.9762900863598</v>
      </c>
      <c r="AL182" s="13">
        <f t="shared" si="71"/>
        <v>92003.857857444542</v>
      </c>
      <c r="AM182" s="13">
        <f t="shared" si="72"/>
        <v>3.7594598558527488E-2</v>
      </c>
      <c r="AN182" s="13">
        <f t="shared" si="73"/>
        <v>7.5985686392830765E-2</v>
      </c>
      <c r="AO182" s="13"/>
      <c r="AQ182" s="2">
        <v>-8.648093756230363</v>
      </c>
      <c r="AR182" s="2">
        <f t="shared" si="58"/>
        <v>3.1762232402336443E-3</v>
      </c>
      <c r="AS182" s="2">
        <f t="shared" si="59"/>
        <v>0.10869129399898157</v>
      </c>
      <c r="AT182" s="7">
        <f t="shared" si="60"/>
        <v>0</v>
      </c>
      <c r="BF182" s="2">
        <f t="shared" si="76"/>
        <v>194309.024400075</v>
      </c>
      <c r="BG182" s="2">
        <f t="shared" si="61"/>
        <v>3.3762575035139138E-2</v>
      </c>
      <c r="BH182" s="2">
        <f t="shared" si="62"/>
        <v>7.8104942204076072E-2</v>
      </c>
      <c r="BI182" s="7">
        <f t="shared" si="63"/>
        <v>-1</v>
      </c>
    </row>
    <row r="183" spans="1:61" ht="13" x14ac:dyDescent="0.3">
      <c r="A183" s="22">
        <f t="shared" si="64"/>
        <v>7.2918636163105816E-2</v>
      </c>
      <c r="B183" s="2">
        <v>2314</v>
      </c>
      <c r="C183" s="2">
        <v>31734</v>
      </c>
      <c r="D183" s="2">
        <f t="shared" si="53"/>
        <v>1.2899587634753738E-3</v>
      </c>
      <c r="E183" s="2">
        <v>13.166992639158469</v>
      </c>
      <c r="F183" s="7">
        <f t="shared" si="75"/>
        <v>0</v>
      </c>
      <c r="T183" s="2">
        <f t="shared" si="54"/>
        <v>171.52259326397791</v>
      </c>
      <c r="U183" s="2">
        <f t="shared" si="55"/>
        <v>48.104053883222775</v>
      </c>
      <c r="V183" s="2">
        <f t="shared" si="56"/>
        <v>6.5604846347749373</v>
      </c>
      <c r="W183" s="2">
        <f t="shared" si="65"/>
        <v>28.630350217875474</v>
      </c>
      <c r="X183" s="2">
        <f t="shared" si="66"/>
        <v>54.456788279020202</v>
      </c>
      <c r="Y183" s="7">
        <f t="shared" si="67"/>
        <v>0</v>
      </c>
      <c r="AG183" s="8">
        <f t="shared" si="68"/>
        <v>86902.056713299477</v>
      </c>
      <c r="AH183" s="8">
        <f t="shared" si="48"/>
        <v>12.995211851361212</v>
      </c>
      <c r="AI183" s="13">
        <f t="shared" si="74"/>
        <v>3411.105607307305</v>
      </c>
      <c r="AJ183" s="13">
        <f t="shared" si="69"/>
        <v>90313.162320606789</v>
      </c>
      <c r="AK183" s="13">
        <f t="shared" si="70"/>
        <v>7122.5320282172579</v>
      </c>
      <c r="AL183" s="13">
        <f t="shared" si="71"/>
        <v>94024.588741516738</v>
      </c>
      <c r="AM183" s="13">
        <f t="shared" si="72"/>
        <v>3.7769750495482229E-2</v>
      </c>
      <c r="AN183" s="13">
        <f t="shared" si="73"/>
        <v>7.5751801986582795E-2</v>
      </c>
      <c r="AO183" s="13"/>
      <c r="AQ183" s="2">
        <v>-10.170363305830991</v>
      </c>
      <c r="AR183" s="2">
        <f t="shared" si="58"/>
        <v>3.3982146626890572E-2</v>
      </c>
      <c r="AS183" s="2">
        <f t="shared" si="59"/>
        <v>7.7885370612324645E-2</v>
      </c>
      <c r="AT183" s="7">
        <f t="shared" si="60"/>
        <v>0</v>
      </c>
      <c r="BF183" s="2">
        <f t="shared" si="76"/>
        <v>469427.39337511687</v>
      </c>
      <c r="BG183" s="2">
        <f t="shared" si="61"/>
        <v>3.4985465352208603E-2</v>
      </c>
      <c r="BH183" s="2">
        <f t="shared" si="62"/>
        <v>7.6882051887006614E-2</v>
      </c>
      <c r="BI183" s="7">
        <f t="shared" si="63"/>
        <v>0</v>
      </c>
    </row>
    <row r="184" spans="1:61" ht="13" x14ac:dyDescent="0.3">
      <c r="A184" s="22">
        <f t="shared" si="64"/>
        <v>4.9747029062242619E-2</v>
      </c>
      <c r="B184" s="2">
        <v>2114</v>
      </c>
      <c r="C184" s="2">
        <v>42495</v>
      </c>
      <c r="D184" s="2">
        <f t="shared" si="53"/>
        <v>1.1147290503876342E-3</v>
      </c>
      <c r="E184" s="2">
        <v>-5.5499850436423319</v>
      </c>
      <c r="F184" s="7">
        <f t="shared" si="75"/>
        <v>0</v>
      </c>
      <c r="T184" s="2">
        <f t="shared" si="54"/>
        <v>200.95024259751466</v>
      </c>
      <c r="U184" s="2">
        <f t="shared" si="55"/>
        <v>45.978255730290599</v>
      </c>
      <c r="V184" s="2">
        <f t="shared" si="56"/>
        <v>-2.6928269532259179</v>
      </c>
      <c r="W184" s="2">
        <f t="shared" si="65"/>
        <v>35.742188680141354</v>
      </c>
      <c r="X184" s="2">
        <f t="shared" si="66"/>
        <v>61.599976686891679</v>
      </c>
      <c r="Y184" s="7">
        <f t="shared" si="67"/>
        <v>0</v>
      </c>
      <c r="AG184" s="8">
        <f t="shared" si="68"/>
        <v>88791.231859240783</v>
      </c>
      <c r="AH184" s="8">
        <f t="shared" si="48"/>
        <v>12.997897805693759</v>
      </c>
      <c r="AI184" s="13">
        <f t="shared" si="74"/>
        <v>3501.5502298825918</v>
      </c>
      <c r="AJ184" s="13">
        <f t="shared" si="69"/>
        <v>92292.782089123371</v>
      </c>
      <c r="AK184" s="13">
        <f t="shared" si="70"/>
        <v>7253.8767463703571</v>
      </c>
      <c r="AL184" s="13">
        <f t="shared" si="71"/>
        <v>96045.108605611138</v>
      </c>
      <c r="AM184" s="13">
        <f t="shared" si="72"/>
        <v>3.7939589105692881E-2</v>
      </c>
      <c r="AN184" s="13">
        <f t="shared" si="73"/>
        <v>7.5525727980139651E-2</v>
      </c>
      <c r="AO184" s="13"/>
      <c r="AQ184" s="2">
        <v>-5.5499850436423319</v>
      </c>
      <c r="AR184" s="2">
        <f t="shared" si="58"/>
        <v>3.6964082778813634E-2</v>
      </c>
      <c r="AS184" s="2">
        <f t="shared" si="59"/>
        <v>7.4903434460401583E-2</v>
      </c>
      <c r="AT184" s="7">
        <f t="shared" si="60"/>
        <v>0</v>
      </c>
      <c r="BF184" s="2">
        <f t="shared" si="76"/>
        <v>898941.5368915596</v>
      </c>
      <c r="BG184" s="2">
        <f t="shared" si="61"/>
        <v>3.5052302105454389E-2</v>
      </c>
      <c r="BH184" s="2">
        <f t="shared" si="62"/>
        <v>7.6815215133760828E-2</v>
      </c>
      <c r="BI184" s="7">
        <f t="shared" si="63"/>
        <v>0</v>
      </c>
    </row>
    <row r="185" spans="1:61" ht="13" x14ac:dyDescent="0.3">
      <c r="A185" s="22">
        <f t="shared" si="64"/>
        <v>5.77546808196963E-2</v>
      </c>
      <c r="B185" s="2">
        <v>3134</v>
      </c>
      <c r="C185" s="2">
        <v>54264</v>
      </c>
      <c r="D185" s="2">
        <f t="shared" si="53"/>
        <v>9.8646648316451E-4</v>
      </c>
      <c r="E185" s="2">
        <v>1.84590376983444</v>
      </c>
      <c r="F185" s="7">
        <f t="shared" si="75"/>
        <v>0</v>
      </c>
      <c r="T185" s="2">
        <f t="shared" si="54"/>
        <v>226.11943746613204</v>
      </c>
      <c r="U185" s="2">
        <f t="shared" si="55"/>
        <v>55.982140009113621</v>
      </c>
      <c r="V185" s="2">
        <f t="shared" si="56"/>
        <v>1.214961353314024</v>
      </c>
      <c r="W185" s="2">
        <f t="shared" si="65"/>
        <v>41.822931288600948</v>
      </c>
      <c r="X185" s="2">
        <f t="shared" si="66"/>
        <v>67.711426022998239</v>
      </c>
      <c r="Y185" s="7">
        <f t="shared" si="67"/>
        <v>0</v>
      </c>
      <c r="AG185" s="8">
        <f t="shared" si="68"/>
        <v>90680.407005182074</v>
      </c>
      <c r="AH185" s="8">
        <f t="shared" si="48"/>
        <v>13.00058320510116</v>
      </c>
      <c r="AI185" s="13">
        <f t="shared" si="74"/>
        <v>3592.1990457814977</v>
      </c>
      <c r="AJ185" s="13">
        <f t="shared" si="69"/>
        <v>94272.606050963572</v>
      </c>
      <c r="AK185" s="13">
        <f t="shared" si="70"/>
        <v>7385.0172711998703</v>
      </c>
      <c r="AL185" s="13">
        <f t="shared" si="71"/>
        <v>98065.424276381949</v>
      </c>
      <c r="AM185" s="13">
        <f t="shared" si="72"/>
        <v>3.8104378315791575E-2</v>
      </c>
      <c r="AN185" s="13">
        <f t="shared" si="73"/>
        <v>7.5307044513327787E-2</v>
      </c>
      <c r="AO185" s="13"/>
      <c r="AQ185" s="2">
        <v>1.84590376983444</v>
      </c>
      <c r="AR185" s="2">
        <f t="shared" si="58"/>
        <v>3.9146765038583067E-2</v>
      </c>
      <c r="AS185" s="2">
        <f t="shared" si="59"/>
        <v>7.2720752200632149E-2</v>
      </c>
      <c r="AT185" s="7">
        <f t="shared" si="60"/>
        <v>0</v>
      </c>
      <c r="BF185" s="2">
        <f t="shared" si="76"/>
        <v>997150.30702888174</v>
      </c>
      <c r="BG185" s="2">
        <f t="shared" si="61"/>
        <v>3.5095162454964732E-2</v>
      </c>
      <c r="BH185" s="2">
        <f t="shared" si="62"/>
        <v>7.6772354784250485E-2</v>
      </c>
      <c r="BI185" s="7">
        <f t="shared" si="63"/>
        <v>0</v>
      </c>
    </row>
    <row r="186" spans="1:61" ht="13" x14ac:dyDescent="0.3">
      <c r="A186" s="22">
        <f t="shared" si="64"/>
        <v>6.0351655314430541E-2</v>
      </c>
      <c r="B186" s="2">
        <v>1143</v>
      </c>
      <c r="C186" s="2">
        <v>18939</v>
      </c>
      <c r="D186" s="2">
        <f t="shared" si="53"/>
        <v>1.6697817649081964E-3</v>
      </c>
      <c r="E186" s="2">
        <v>2.6457928740561054</v>
      </c>
      <c r="F186" s="7">
        <f t="shared" si="75"/>
        <v>0</v>
      </c>
      <c r="T186" s="2">
        <f t="shared" si="54"/>
        <v>133.40164916521834</v>
      </c>
      <c r="U186" s="2">
        <f t="shared" si="55"/>
        <v>33.808283008753932</v>
      </c>
      <c r="V186" s="2">
        <f t="shared" si="56"/>
        <v>1.4977835900380896</v>
      </c>
      <c r="W186" s="2">
        <f t="shared" si="65"/>
        <v>19.41392431124919</v>
      </c>
      <c r="X186" s="2">
        <f t="shared" si="66"/>
        <v>45.207074526182495</v>
      </c>
      <c r="Y186" s="7">
        <f t="shared" si="67"/>
        <v>0</v>
      </c>
      <c r="AG186" s="8">
        <f t="shared" si="68"/>
        <v>92569.582151123366</v>
      </c>
      <c r="AH186" s="8">
        <f t="shared" si="48"/>
        <v>13.00326804992722</v>
      </c>
      <c r="AI186" s="13">
        <f t="shared" si="74"/>
        <v>3683.0455835703738</v>
      </c>
      <c r="AJ186" s="13">
        <f t="shared" si="69"/>
        <v>96252.627734693742</v>
      </c>
      <c r="AK186" s="13">
        <f t="shared" si="70"/>
        <v>7515.9600741394097</v>
      </c>
      <c r="AL186" s="13">
        <f t="shared" si="71"/>
        <v>100085.54222526278</v>
      </c>
      <c r="AM186" s="13">
        <f t="shared" si="72"/>
        <v>3.8264363999725277E-2</v>
      </c>
      <c r="AN186" s="13">
        <f t="shared" si="73"/>
        <v>7.50953624972448E-2</v>
      </c>
      <c r="AO186" s="13"/>
      <c r="AQ186" s="2">
        <v>2.6457928740561054</v>
      </c>
      <c r="AR186" s="2">
        <f t="shared" si="58"/>
        <v>2.7518585628320942E-2</v>
      </c>
      <c r="AS186" s="2">
        <f t="shared" si="59"/>
        <v>8.4348931610894268E-2</v>
      </c>
      <c r="AT186" s="7">
        <f t="shared" si="60"/>
        <v>0</v>
      </c>
      <c r="BF186" s="2">
        <f t="shared" si="76"/>
        <v>333966.19203598792</v>
      </c>
      <c r="BG186" s="2">
        <f t="shared" si="61"/>
        <v>3.4808186615611622E-2</v>
      </c>
      <c r="BH186" s="2">
        <f t="shared" si="62"/>
        <v>7.7059330623603595E-2</v>
      </c>
      <c r="BI186" s="7">
        <f t="shared" si="63"/>
        <v>0</v>
      </c>
    </row>
    <row r="187" spans="1:61" ht="13" x14ac:dyDescent="0.3">
      <c r="A187" s="22">
        <f t="shared" si="64"/>
        <v>5.3968196008982526E-2</v>
      </c>
      <c r="B187" s="2">
        <v>2956</v>
      </c>
      <c r="C187" s="2">
        <v>54773</v>
      </c>
      <c r="D187" s="2">
        <f t="shared" si="53"/>
        <v>9.8187221765406269E-4</v>
      </c>
      <c r="E187" s="2">
        <v>-2.001851743316764</v>
      </c>
      <c r="F187" s="7">
        <f t="shared" si="75"/>
        <v>0</v>
      </c>
      <c r="T187" s="2">
        <f t="shared" si="54"/>
        <v>227.63347732703991</v>
      </c>
      <c r="U187" s="2">
        <f t="shared" si="55"/>
        <v>54.369108876272747</v>
      </c>
      <c r="V187" s="2">
        <f t="shared" si="56"/>
        <v>-0.7647772704154292</v>
      </c>
      <c r="W187" s="2">
        <f t="shared" si="65"/>
        <v>42.188658120244902</v>
      </c>
      <c r="X187" s="2">
        <f t="shared" si="66"/>
        <v>68.079114173131444</v>
      </c>
      <c r="Y187" s="7">
        <f t="shared" si="67"/>
        <v>0</v>
      </c>
      <c r="AG187" s="8">
        <f t="shared" si="68"/>
        <v>94458.757297064658</v>
      </c>
      <c r="AH187" s="8">
        <f t="shared" si="48"/>
        <v>13.005952340515389</v>
      </c>
      <c r="AI187" s="13">
        <f t="shared" si="74"/>
        <v>3774.0837017431977</v>
      </c>
      <c r="AJ187" s="13">
        <f t="shared" si="69"/>
        <v>98232.840998807849</v>
      </c>
      <c r="AK187" s="13">
        <f t="shared" si="70"/>
        <v>7646.7112966950026</v>
      </c>
      <c r="AL187" s="13">
        <f t="shared" si="71"/>
        <v>102105.46859375967</v>
      </c>
      <c r="AM187" s="13">
        <f t="shared" si="72"/>
        <v>3.8419775539109163E-2</v>
      </c>
      <c r="AN187" s="13">
        <f t="shared" si="73"/>
        <v>7.489032078309607E-2</v>
      </c>
      <c r="AO187" s="13"/>
      <c r="AQ187" s="2">
        <v>-2.001851743316764</v>
      </c>
      <c r="AR187" s="2">
        <f t="shared" si="58"/>
        <v>3.9224947021397116E-2</v>
      </c>
      <c r="AS187" s="2">
        <f t="shared" si="59"/>
        <v>7.26425702178181E-2</v>
      </c>
      <c r="AT187" s="7">
        <f t="shared" si="60"/>
        <v>0</v>
      </c>
      <c r="BF187" s="2">
        <f t="shared" si="76"/>
        <v>1072810.1912358543</v>
      </c>
      <c r="BG187" s="2">
        <f t="shared" si="61"/>
        <v>3.50966021371448E-2</v>
      </c>
      <c r="BH187" s="2">
        <f t="shared" si="62"/>
        <v>7.6770915102070417E-2</v>
      </c>
      <c r="BI187" s="7">
        <f t="shared" si="63"/>
        <v>0</v>
      </c>
    </row>
    <row r="188" spans="1:61" ht="13" x14ac:dyDescent="0.3">
      <c r="A188" s="22">
        <f t="shared" si="64"/>
        <v>4.5987015430937146E-2</v>
      </c>
      <c r="B188" s="2">
        <v>1955</v>
      </c>
      <c r="C188" s="2">
        <v>42512</v>
      </c>
      <c r="D188" s="2">
        <f t="shared" si="53"/>
        <v>1.1145061452227404E-3</v>
      </c>
      <c r="E188" s="2">
        <v>-8.9247988728519285</v>
      </c>
      <c r="F188" s="7">
        <f t="shared" si="75"/>
        <v>0</v>
      </c>
      <c r="T188" s="2">
        <f t="shared" si="54"/>
        <v>201.38768582016129</v>
      </c>
      <c r="U188" s="2">
        <f t="shared" si="55"/>
        <v>44.21538193886829</v>
      </c>
      <c r="V188" s="2">
        <f t="shared" si="56"/>
        <v>-4.5616515262127066</v>
      </c>
      <c r="W188" s="2">
        <f t="shared" si="65"/>
        <v>35.84788792480105</v>
      </c>
      <c r="X188" s="2">
        <f t="shared" si="66"/>
        <v>61.706179005360944</v>
      </c>
      <c r="Y188" s="7">
        <f t="shared" si="67"/>
        <v>0</v>
      </c>
      <c r="AF188" s="8"/>
      <c r="AJ188" s="8"/>
      <c r="AK188" s="8"/>
      <c r="AQ188" s="2">
        <v>-8.9247988728519285</v>
      </c>
      <c r="AR188" s="2">
        <f t="shared" si="58"/>
        <v>3.6967876022310608E-2</v>
      </c>
      <c r="AS188" s="2">
        <f t="shared" si="59"/>
        <v>7.4899641216904608E-2</v>
      </c>
      <c r="AT188" s="7">
        <f t="shared" si="60"/>
        <v>0</v>
      </c>
      <c r="BF188" s="2">
        <f t="shared" si="76"/>
        <v>968996.09462187893</v>
      </c>
      <c r="BG188" s="2">
        <f t="shared" si="61"/>
        <v>3.5052381049652748E-2</v>
      </c>
      <c r="BH188" s="2">
        <f t="shared" si="62"/>
        <v>7.6815136189562469E-2</v>
      </c>
      <c r="BI188" s="7">
        <f t="shared" si="63"/>
        <v>0</v>
      </c>
    </row>
    <row r="189" spans="1:61" ht="13" x14ac:dyDescent="0.3">
      <c r="A189" s="22">
        <f t="shared" si="64"/>
        <v>4.2283067701947966E-2</v>
      </c>
      <c r="B189" s="2">
        <v>1552</v>
      </c>
      <c r="C189" s="2">
        <v>36705</v>
      </c>
      <c r="D189" s="2">
        <f t="shared" si="53"/>
        <v>1.1994319736557083E-3</v>
      </c>
      <c r="E189" s="2">
        <v>-11.380963003724306</v>
      </c>
      <c r="F189" s="7">
        <f t="shared" si="75"/>
        <v>0</v>
      </c>
      <c r="T189" s="2">
        <f t="shared" si="54"/>
        <v>187.49133313302778</v>
      </c>
      <c r="U189" s="2">
        <f t="shared" si="55"/>
        <v>39.395431207184416</v>
      </c>
      <c r="V189" s="2">
        <f t="shared" si="56"/>
        <v>-6.0158410530721014</v>
      </c>
      <c r="W189" s="2">
        <f t="shared" si="65"/>
        <v>32.48985227930315</v>
      </c>
      <c r="X189" s="2">
        <f t="shared" si="66"/>
        <v>58.332692241209884</v>
      </c>
      <c r="Y189" s="7">
        <f t="shared" si="67"/>
        <v>0</v>
      </c>
      <c r="AF189" s="8"/>
      <c r="AJ189" s="8"/>
      <c r="AK189" s="8"/>
      <c r="AQ189" s="2">
        <v>-10.170363305830991</v>
      </c>
      <c r="AR189" s="2">
        <f t="shared" si="58"/>
        <v>3.5522667937597938E-2</v>
      </c>
      <c r="AS189" s="2">
        <f t="shared" si="59"/>
        <v>7.6344849301617279E-2</v>
      </c>
      <c r="AT189" s="7">
        <f t="shared" si="60"/>
        <v>0</v>
      </c>
      <c r="BF189" s="2">
        <f t="shared" si="76"/>
        <v>906403.5006072314</v>
      </c>
      <c r="BG189" s="2">
        <f t="shared" si="61"/>
        <v>3.5021184091448443E-2</v>
      </c>
      <c r="BH189" s="2">
        <f t="shared" si="62"/>
        <v>7.6846333147766774E-2</v>
      </c>
      <c r="BI189" s="7">
        <f t="shared" si="63"/>
        <v>0</v>
      </c>
    </row>
    <row r="190" spans="1:61" ht="13" x14ac:dyDescent="0.3">
      <c r="A190" s="22">
        <f t="shared" si="64"/>
        <v>6.900915150830414E-2</v>
      </c>
      <c r="B190" s="2">
        <v>3054</v>
      </c>
      <c r="C190" s="2">
        <v>44255</v>
      </c>
      <c r="D190" s="2">
        <f t="shared" si="53"/>
        <v>1.0923380538199222E-3</v>
      </c>
      <c r="E190" s="2">
        <v>11.970097391527915</v>
      </c>
      <c r="F190" s="7">
        <f t="shared" si="75"/>
        <v>0</v>
      </c>
      <c r="T190" s="2">
        <f t="shared" si="54"/>
        <v>202.98029461009264</v>
      </c>
      <c r="U190" s="2">
        <f t="shared" si="55"/>
        <v>55.263007518592396</v>
      </c>
      <c r="V190" s="2">
        <f t="shared" si="56"/>
        <v>6.100236802860266</v>
      </c>
      <c r="W190" s="2">
        <f t="shared" si="65"/>
        <v>36.232704820761235</v>
      </c>
      <c r="X190" s="2">
        <f t="shared" si="66"/>
        <v>62.092836610703024</v>
      </c>
      <c r="Y190" s="7">
        <f t="shared" si="67"/>
        <v>0</v>
      </c>
      <c r="AF190" s="8"/>
      <c r="AJ190" s="8"/>
      <c r="AK190" s="8"/>
      <c r="AQ190" s="2">
        <v>-10.170363305830991</v>
      </c>
      <c r="AR190" s="2">
        <f t="shared" si="58"/>
        <v>3.7345117027893379E-2</v>
      </c>
      <c r="AS190" s="2">
        <f t="shared" si="59"/>
        <v>7.4522400211321838E-2</v>
      </c>
      <c r="AT190" s="7">
        <f t="shared" si="60"/>
        <v>0</v>
      </c>
      <c r="BF190" s="2">
        <f t="shared" si="76"/>
        <v>688827.13267425669</v>
      </c>
      <c r="BG190" s="2">
        <f t="shared" si="61"/>
        <v>3.5060154715004413E-2</v>
      </c>
      <c r="BH190" s="2">
        <f t="shared" si="62"/>
        <v>7.6807362524210804E-2</v>
      </c>
      <c r="BI190" s="7">
        <f t="shared" si="63"/>
        <v>0</v>
      </c>
    </row>
    <row r="191" spans="1:61" ht="13" x14ac:dyDescent="0.3">
      <c r="A191" s="22">
        <f t="shared" si="64"/>
        <v>1.8845826235093698E-2</v>
      </c>
      <c r="B191" s="2">
        <v>177</v>
      </c>
      <c r="C191" s="2">
        <v>9392</v>
      </c>
      <c r="D191" s="2">
        <f t="shared" si="53"/>
        <v>2.3711509037640586E-3</v>
      </c>
      <c r="E191" s="2">
        <v>-15.641320982835408</v>
      </c>
      <c r="F191" s="7">
        <f t="shared" si="75"/>
        <v>0</v>
      </c>
      <c r="T191" s="2">
        <f t="shared" si="54"/>
        <v>95.994791525373913</v>
      </c>
      <c r="U191" s="2">
        <f t="shared" si="55"/>
        <v>13.30413469565007</v>
      </c>
      <c r="V191" s="2">
        <f t="shared" si="56"/>
        <v>-9.9462499524358918</v>
      </c>
      <c r="W191" s="2">
        <f t="shared" si="65"/>
        <v>10.366110112860468</v>
      </c>
      <c r="X191" s="2">
        <f t="shared" si="66"/>
        <v>36.134659183311456</v>
      </c>
      <c r="Y191" s="7">
        <f t="shared" si="67"/>
        <v>0</v>
      </c>
      <c r="AF191" s="8"/>
      <c r="AJ191" s="8"/>
      <c r="AK191" s="8"/>
      <c r="AQ191" s="2">
        <v>-10.170363305830991</v>
      </c>
      <c r="AR191" s="2">
        <f t="shared" si="58"/>
        <v>1.5583178361231284E-2</v>
      </c>
      <c r="AS191" s="2">
        <f t="shared" si="59"/>
        <v>9.6284338877983933E-2</v>
      </c>
      <c r="AT191" s="7">
        <f t="shared" si="60"/>
        <v>0</v>
      </c>
      <c r="BF191" s="2">
        <f t="shared" si="76"/>
        <v>507932.08339878172</v>
      </c>
      <c r="BG191" s="2">
        <f t="shared" si="61"/>
        <v>3.4367713084761539E-2</v>
      </c>
      <c r="BH191" s="2">
        <f t="shared" si="62"/>
        <v>7.7499804154453678E-2</v>
      </c>
      <c r="BI191" s="7">
        <f t="shared" si="63"/>
        <v>-1</v>
      </c>
    </row>
    <row r="192" spans="1:61" ht="13" x14ac:dyDescent="0.3">
      <c r="A192" s="22">
        <f t="shared" si="64"/>
        <v>5.6629071693351213E-2</v>
      </c>
      <c r="B192" s="2">
        <v>1436</v>
      </c>
      <c r="C192" s="2">
        <v>25358</v>
      </c>
      <c r="D192" s="2">
        <f t="shared" si="53"/>
        <v>1.4430478670892193E-3</v>
      </c>
      <c r="E192" s="2">
        <v>0.4818364585134135</v>
      </c>
      <c r="F192" s="7">
        <f t="shared" si="75"/>
        <v>0</v>
      </c>
      <c r="T192" s="2">
        <f t="shared" si="54"/>
        <v>154.6673850558029</v>
      </c>
      <c r="U192" s="2">
        <f t="shared" si="55"/>
        <v>37.894590642992831</v>
      </c>
      <c r="V192" s="2">
        <f t="shared" si="56"/>
        <v>0.43343115799615362</v>
      </c>
      <c r="W192" s="2">
        <f t="shared" si="65"/>
        <v>24.555810137050941</v>
      </c>
      <c r="X192" s="2">
        <f t="shared" si="66"/>
        <v>50.366508832942415</v>
      </c>
      <c r="Y192" s="7">
        <f t="shared" si="67"/>
        <v>0</v>
      </c>
      <c r="AF192" s="8"/>
      <c r="AJ192" s="8"/>
      <c r="AK192" s="8"/>
      <c r="AQ192" s="2">
        <v>0.4818364585134135</v>
      </c>
      <c r="AR192" s="2">
        <f t="shared" si="58"/>
        <v>3.1376983812390923E-2</v>
      </c>
      <c r="AS192" s="2">
        <f t="shared" si="59"/>
        <v>8.0490533426824301E-2</v>
      </c>
      <c r="AT192" s="7">
        <f t="shared" si="60"/>
        <v>0</v>
      </c>
      <c r="BF192" s="2">
        <f t="shared" si="76"/>
        <v>474671.40137643256</v>
      </c>
      <c r="BG192" s="2">
        <f t="shared" si="61"/>
        <v>3.4919311478132931E-2</v>
      </c>
      <c r="BH192" s="2">
        <f t="shared" si="62"/>
        <v>7.6948205761082286E-2</v>
      </c>
      <c r="BI192" s="7">
        <f t="shared" si="63"/>
        <v>0</v>
      </c>
    </row>
    <row r="193" spans="1:61" ht="13" x14ac:dyDescent="0.3">
      <c r="A193" s="22">
        <f t="shared" si="64"/>
        <v>3.8939282503881671E-2</v>
      </c>
      <c r="B193" s="2">
        <v>953</v>
      </c>
      <c r="C193" s="2">
        <v>24474</v>
      </c>
      <c r="D193" s="2">
        <f t="shared" si="53"/>
        <v>1.4688781078001439E-3</v>
      </c>
      <c r="E193" s="2">
        <v>-11.569698006581095</v>
      </c>
      <c r="F193" s="7">
        <f t="shared" si="75"/>
        <v>0</v>
      </c>
      <c r="T193" s="2">
        <f t="shared" si="54"/>
        <v>153.36557632011167</v>
      </c>
      <c r="U193" s="2">
        <f t="shared" si="55"/>
        <v>30.870698080866262</v>
      </c>
      <c r="V193" s="2">
        <f t="shared" si="56"/>
        <v>-6.2751572781241762</v>
      </c>
      <c r="W193" s="2">
        <f t="shared" si="65"/>
        <v>24.241080178949918</v>
      </c>
      <c r="X193" s="2">
        <f t="shared" si="66"/>
        <v>50.050630539030962</v>
      </c>
      <c r="Y193" s="7">
        <f t="shared" si="67"/>
        <v>0</v>
      </c>
      <c r="AF193" s="8"/>
      <c r="AJ193" s="8"/>
      <c r="AK193" s="8"/>
      <c r="AQ193" s="2">
        <v>-10.170363305830991</v>
      </c>
      <c r="AR193" s="2">
        <f t="shared" si="58"/>
        <v>3.0937422922679175E-2</v>
      </c>
      <c r="AS193" s="2">
        <f t="shared" si="59"/>
        <v>8.0930094316536041E-2</v>
      </c>
      <c r="AT193" s="7">
        <f t="shared" si="60"/>
        <v>0</v>
      </c>
      <c r="BF193" s="2">
        <f t="shared" si="76"/>
        <v>653982.58645358682</v>
      </c>
      <c r="BG193" s="2">
        <f t="shared" si="61"/>
        <v>3.4907440887339013E-2</v>
      </c>
      <c r="BH193" s="2">
        <f t="shared" si="62"/>
        <v>7.6960076351876211E-2</v>
      </c>
      <c r="BI193" s="7">
        <f t="shared" si="63"/>
        <v>0</v>
      </c>
    </row>
    <row r="194" spans="1:61" ht="13" x14ac:dyDescent="0.3">
      <c r="A194" s="22">
        <f t="shared" si="64"/>
        <v>4.6587681803838321E-2</v>
      </c>
      <c r="B194" s="2">
        <v>1624</v>
      </c>
      <c r="C194" s="2">
        <v>34859</v>
      </c>
      <c r="D194" s="2">
        <f t="shared" si="53"/>
        <v>1.2307809732112342E-3</v>
      </c>
      <c r="E194" s="2">
        <v>-7.5936149641511044</v>
      </c>
      <c r="F194" s="7">
        <f t="shared" si="75"/>
        <v>0</v>
      </c>
      <c r="T194" s="2">
        <f t="shared" si="54"/>
        <v>182.30469001098135</v>
      </c>
      <c r="U194" s="2">
        <f t="shared" si="55"/>
        <v>40.298883359219772</v>
      </c>
      <c r="V194" s="2">
        <f t="shared" si="56"/>
        <v>-3.8561598316913148</v>
      </c>
      <c r="W194" s="2">
        <f t="shared" si="65"/>
        <v>31.236366293946922</v>
      </c>
      <c r="X194" s="2">
        <f t="shared" si="66"/>
        <v>57.073720087875252</v>
      </c>
      <c r="Y194" s="7">
        <f t="shared" si="67"/>
        <v>0</v>
      </c>
      <c r="AF194" s="8"/>
      <c r="AJ194" s="8"/>
      <c r="AK194" s="8"/>
      <c r="AQ194" s="2">
        <v>-7.5936149641511044</v>
      </c>
      <c r="AR194" s="2">
        <f t="shared" si="58"/>
        <v>3.498919268700254E-2</v>
      </c>
      <c r="AS194" s="2">
        <f t="shared" si="59"/>
        <v>7.6878324552212676E-2</v>
      </c>
      <c r="AT194" s="7">
        <f t="shared" si="60"/>
        <v>0</v>
      </c>
      <c r="BF194" s="2">
        <f t="shared" si="76"/>
        <v>784807.35599412967</v>
      </c>
      <c r="BG194" s="2">
        <f t="shared" si="61"/>
        <v>3.5009102080042882E-2</v>
      </c>
      <c r="BH194" s="2">
        <f t="shared" si="62"/>
        <v>7.6858415159172327E-2</v>
      </c>
      <c r="BI194" s="7">
        <f t="shared" si="63"/>
        <v>0</v>
      </c>
    </row>
    <row r="195" spans="1:61" ht="13" x14ac:dyDescent="0.3">
      <c r="A195" s="22">
        <f t="shared" si="64"/>
        <v>6.9215656641982773E-2</v>
      </c>
      <c r="B195" s="2">
        <v>2290</v>
      </c>
      <c r="C195" s="2">
        <v>33085</v>
      </c>
      <c r="D195" s="2">
        <f t="shared" si="53"/>
        <v>1.2633470381262478E-3</v>
      </c>
      <c r="E195" s="2">
        <v>10.513261694169492</v>
      </c>
      <c r="F195" s="7">
        <f t="shared" si="75"/>
        <v>0</v>
      </c>
      <c r="T195" s="2">
        <f t="shared" si="54"/>
        <v>175.48504209761012</v>
      </c>
      <c r="U195" s="2">
        <f t="shared" si="55"/>
        <v>47.853944456021594</v>
      </c>
      <c r="V195" s="2">
        <f t="shared" si="56"/>
        <v>5.3506516843870173</v>
      </c>
      <c r="W195" s="2">
        <f t="shared" si="65"/>
        <v>29.588106354308813</v>
      </c>
      <c r="X195" s="2">
        <f t="shared" si="66"/>
        <v>55.41847918896034</v>
      </c>
      <c r="Y195" s="7">
        <f t="shared" si="67"/>
        <v>0</v>
      </c>
      <c r="AF195" s="8"/>
      <c r="AJ195" s="8"/>
      <c r="AK195" s="8"/>
      <c r="AQ195" s="2">
        <v>10.513261694169492</v>
      </c>
      <c r="AR195" s="2">
        <f t="shared" si="58"/>
        <v>3.4435006273153143E-2</v>
      </c>
      <c r="AS195" s="2">
        <f t="shared" si="59"/>
        <v>7.7432510966062074E-2</v>
      </c>
      <c r="AT195" s="7">
        <f t="shared" si="60"/>
        <v>0</v>
      </c>
      <c r="BF195" s="2">
        <f t="shared" si="76"/>
        <v>513544.07884120307</v>
      </c>
      <c r="BG195" s="2">
        <f t="shared" si="61"/>
        <v>3.4996228590801252E-2</v>
      </c>
      <c r="BH195" s="2">
        <f t="shared" si="62"/>
        <v>7.6871288648413971E-2</v>
      </c>
      <c r="BI195" s="7">
        <f t="shared" si="63"/>
        <v>0</v>
      </c>
    </row>
    <row r="196" spans="1:61" ht="13" x14ac:dyDescent="0.3">
      <c r="A196" s="22">
        <f t="shared" si="64"/>
        <v>4.4231333789999022E-2</v>
      </c>
      <c r="B196" s="2">
        <v>904</v>
      </c>
      <c r="C196" s="2">
        <v>20438</v>
      </c>
      <c r="D196" s="2">
        <f t="shared" si="53"/>
        <v>1.6073817703050229E-3</v>
      </c>
      <c r="E196" s="2">
        <v>-7.2804264959331286</v>
      </c>
      <c r="F196" s="7">
        <f t="shared" si="75"/>
        <v>0</v>
      </c>
      <c r="T196" s="2">
        <f t="shared" si="54"/>
        <v>139.76408694654003</v>
      </c>
      <c r="U196" s="2">
        <f t="shared" si="55"/>
        <v>30.066592756745816</v>
      </c>
      <c r="V196" s="2">
        <f t="shared" si="56"/>
        <v>-3.7849186623569686</v>
      </c>
      <c r="W196" s="2">
        <f t="shared" si="65"/>
        <v>20.952446376107176</v>
      </c>
      <c r="X196" s="2">
        <f t="shared" si="66"/>
        <v>46.750576462098394</v>
      </c>
      <c r="Y196" s="7">
        <f t="shared" si="67"/>
        <v>0</v>
      </c>
      <c r="AF196" s="8"/>
      <c r="AJ196" s="8"/>
      <c r="AK196" s="8"/>
      <c r="AQ196" s="2">
        <v>-7.2804264959331286</v>
      </c>
      <c r="AR196" s="2">
        <f t="shared" si="58"/>
        <v>2.8580464898155952E-2</v>
      </c>
      <c r="AS196" s="2">
        <f t="shared" si="59"/>
        <v>8.3287052341059264E-2</v>
      </c>
      <c r="AT196" s="7">
        <f t="shared" si="60"/>
        <v>0</v>
      </c>
      <c r="BF196" s="2">
        <f t="shared" si="76"/>
        <v>483454.45946255722</v>
      </c>
      <c r="BG196" s="2">
        <f t="shared" si="61"/>
        <v>3.484032387316488E-2</v>
      </c>
      <c r="BH196" s="2">
        <f t="shared" si="62"/>
        <v>7.7027193366050337E-2</v>
      </c>
      <c r="BI196" s="7">
        <f t="shared" si="63"/>
        <v>0</v>
      </c>
    </row>
    <row r="197" spans="1:61" ht="13" x14ac:dyDescent="0.3">
      <c r="A197" s="22">
        <f t="shared" si="64"/>
        <v>6.2830254175184175E-2</v>
      </c>
      <c r="B197" s="2">
        <v>1629</v>
      </c>
      <c r="C197" s="2">
        <v>25927</v>
      </c>
      <c r="D197" s="2">
        <f t="shared" si="53"/>
        <v>1.4271252894636508E-3</v>
      </c>
      <c r="E197" s="2">
        <v>4.8324387539712381</v>
      </c>
      <c r="F197" s="7">
        <f t="shared" si="75"/>
        <v>0</v>
      </c>
      <c r="T197" s="2">
        <f t="shared" si="54"/>
        <v>155.87815754620658</v>
      </c>
      <c r="U197" s="2">
        <f t="shared" si="55"/>
        <v>40.36087214122113</v>
      </c>
      <c r="V197" s="2">
        <f t="shared" si="56"/>
        <v>2.6064579319223995</v>
      </c>
      <c r="W197" s="2">
        <f t="shared" si="65"/>
        <v>24.848526512656768</v>
      </c>
      <c r="X197" s="2">
        <f t="shared" si="66"/>
        <v>50.660301905940692</v>
      </c>
      <c r="Y197" s="7">
        <f t="shared" si="67"/>
        <v>0</v>
      </c>
      <c r="AF197" s="8"/>
      <c r="AJ197" s="8"/>
      <c r="AK197" s="8"/>
      <c r="AQ197" s="2">
        <v>4.8324387539712381</v>
      </c>
      <c r="AR197" s="2">
        <f t="shared" si="58"/>
        <v>3.1647943052218644E-2</v>
      </c>
      <c r="AS197" s="2">
        <f t="shared" si="59"/>
        <v>8.0219574186996573E-2</v>
      </c>
      <c r="AT197" s="7">
        <f t="shared" si="60"/>
        <v>0</v>
      </c>
      <c r="BF197" s="2">
        <f t="shared" si="76"/>
        <v>440316.73411451251</v>
      </c>
      <c r="BG197" s="2">
        <f t="shared" si="61"/>
        <v>3.4926527240733134E-2</v>
      </c>
      <c r="BH197" s="2">
        <f t="shared" si="62"/>
        <v>7.694098999848209E-2</v>
      </c>
      <c r="BI197" s="7">
        <f t="shared" si="63"/>
        <v>0</v>
      </c>
    </row>
    <row r="198" spans="1:61" ht="13" x14ac:dyDescent="0.3">
      <c r="A198" s="22">
        <f t="shared" si="64"/>
        <v>6.5447932416286908E-2</v>
      </c>
      <c r="B198" s="2">
        <v>6190</v>
      </c>
      <c r="C198" s="2">
        <v>94579</v>
      </c>
      <c r="D198" s="2">
        <f t="shared" si="53"/>
        <v>7.4720690583210544E-4</v>
      </c>
      <c r="E198" s="2">
        <v>12.732984294469434</v>
      </c>
      <c r="F198" s="7">
        <f t="shared" si="75"/>
        <v>0</v>
      </c>
      <c r="T198" s="2">
        <f t="shared" si="54"/>
        <v>297.30287586903694</v>
      </c>
      <c r="U198" s="2">
        <f t="shared" si="55"/>
        <v>78.676553051083772</v>
      </c>
      <c r="V198" s="2">
        <f t="shared" si="56"/>
        <v>6.6684147854765712</v>
      </c>
      <c r="W198" s="2">
        <f t="shared" si="65"/>
        <v>59.010812290716508</v>
      </c>
      <c r="X198" s="2">
        <f t="shared" si="66"/>
        <v>85.005464240497901</v>
      </c>
      <c r="Y198" s="7">
        <f t="shared" si="67"/>
        <v>0</v>
      </c>
      <c r="AF198" s="8"/>
      <c r="AJ198" s="8"/>
      <c r="AK198" s="8"/>
      <c r="AQ198" s="2">
        <v>-10.170363305830991</v>
      </c>
      <c r="AR198" s="2">
        <f t="shared" si="58"/>
        <v>4.3218316436855871E-2</v>
      </c>
      <c r="AS198" s="2">
        <f t="shared" si="59"/>
        <v>6.8649200802359339E-2</v>
      </c>
      <c r="AT198" s="7">
        <f t="shared" si="60"/>
        <v>0</v>
      </c>
      <c r="BF198" s="2">
        <f t="shared" si="76"/>
        <v>1546305.440836566</v>
      </c>
      <c r="BG198" s="2">
        <f t="shared" si="61"/>
        <v>3.5161302132157658E-2</v>
      </c>
      <c r="BH198" s="2">
        <f t="shared" si="62"/>
        <v>7.6706215107057552E-2</v>
      </c>
      <c r="BI198" s="7">
        <f t="shared" si="63"/>
        <v>0</v>
      </c>
    </row>
    <row r="199" spans="1:61" ht="13" x14ac:dyDescent="0.3">
      <c r="A199" s="22">
        <f t="shared" si="64"/>
        <v>7.3559059188420775E-2</v>
      </c>
      <c r="B199" s="2">
        <v>2846</v>
      </c>
      <c r="C199" s="2">
        <v>38690</v>
      </c>
      <c r="D199" s="2">
        <f t="shared" si="53"/>
        <v>1.1682582890737096E-3</v>
      </c>
      <c r="E199" s="2">
        <v>15.086818329179536</v>
      </c>
      <c r="F199" s="7">
        <f t="shared" si="75"/>
        <v>0</v>
      </c>
      <c r="T199" s="2">
        <f t="shared" si="54"/>
        <v>189.32511719262186</v>
      </c>
      <c r="U199" s="2">
        <f t="shared" si="55"/>
        <v>53.347914673396559</v>
      </c>
      <c r="V199" s="2">
        <f t="shared" si="56"/>
        <v>7.4924913913023516</v>
      </c>
      <c r="W199" s="2">
        <f t="shared" si="65"/>
        <v>32.933015189890348</v>
      </c>
      <c r="X199" s="2">
        <f t="shared" si="66"/>
        <v>58.777831374298067</v>
      </c>
      <c r="Y199" s="7">
        <f t="shared" si="67"/>
        <v>0</v>
      </c>
      <c r="AF199" s="8"/>
      <c r="AJ199" s="8"/>
      <c r="AK199" s="8"/>
      <c r="AQ199" s="2">
        <v>-10.170363305830991</v>
      </c>
      <c r="AR199" s="2">
        <f t="shared" si="58"/>
        <v>3.6053159801139163E-2</v>
      </c>
      <c r="AS199" s="2">
        <f t="shared" si="59"/>
        <v>7.5814357438076047E-2</v>
      </c>
      <c r="AT199" s="7">
        <f t="shared" si="60"/>
        <v>0</v>
      </c>
      <c r="BF199" s="2">
        <f t="shared" si="76"/>
        <v>567733.89682965213</v>
      </c>
      <c r="BG199" s="2">
        <f t="shared" si="61"/>
        <v>3.5032896098258659E-2</v>
      </c>
      <c r="BH199" s="2">
        <f t="shared" si="62"/>
        <v>7.6834621140956558E-2</v>
      </c>
      <c r="BI199" s="7">
        <f t="shared" si="63"/>
        <v>0</v>
      </c>
    </row>
    <row r="200" spans="1:61" ht="13" x14ac:dyDescent="0.3">
      <c r="A200" s="22">
        <f t="shared" si="64"/>
        <v>4.5185710906079965E-2</v>
      </c>
      <c r="B200" s="2">
        <v>764</v>
      </c>
      <c r="C200" s="2">
        <v>16908</v>
      </c>
      <c r="D200" s="2">
        <f t="shared" si="53"/>
        <v>1.7672260977505962E-3</v>
      </c>
      <c r="E200" s="2">
        <v>-6.0818747115653373</v>
      </c>
      <c r="F200" s="7">
        <f t="shared" si="75"/>
        <v>0</v>
      </c>
      <c r="T200" s="2">
        <f t="shared" si="54"/>
        <v>127.05904139414872</v>
      </c>
      <c r="U200" s="2">
        <f t="shared" si="55"/>
        <v>27.640549922170507</v>
      </c>
      <c r="V200" s="2">
        <f t="shared" si="56"/>
        <v>-3.1337404168024143</v>
      </c>
      <c r="W200" s="2">
        <f t="shared" si="65"/>
        <v>17.880082405358113</v>
      </c>
      <c r="X200" s="2">
        <f t="shared" si="66"/>
        <v>43.668498272587726</v>
      </c>
      <c r="Y200" s="7">
        <f t="shared" si="67"/>
        <v>0</v>
      </c>
      <c r="AF200" s="8"/>
      <c r="AJ200" s="8"/>
      <c r="AK200" s="8"/>
      <c r="AQ200" s="2">
        <v>-6.0818747115653373</v>
      </c>
      <c r="AR200" s="2">
        <f t="shared" si="58"/>
        <v>2.586034643028446E-2</v>
      </c>
      <c r="AS200" s="2">
        <f t="shared" si="59"/>
        <v>8.600717080893075E-2</v>
      </c>
      <c r="AT200" s="7">
        <f t="shared" si="60"/>
        <v>0</v>
      </c>
      <c r="BF200" s="2">
        <f t="shared" si="76"/>
        <v>391897.24460483913</v>
      </c>
      <c r="BG200" s="2">
        <f t="shared" si="61"/>
        <v>3.4755658332977057E-2</v>
      </c>
      <c r="BH200" s="2">
        <f t="shared" si="62"/>
        <v>7.7111858906238159E-2</v>
      </c>
      <c r="BI200" s="7">
        <f t="shared" si="63"/>
        <v>0</v>
      </c>
    </row>
    <row r="201" spans="1:61" ht="13" x14ac:dyDescent="0.3">
      <c r="A201" s="22">
        <f t="shared" si="64"/>
        <v>5.1833670228125905E-2</v>
      </c>
      <c r="B201" s="2">
        <v>1436</v>
      </c>
      <c r="C201" s="2">
        <v>27704</v>
      </c>
      <c r="D201" s="2">
        <f t="shared" ref="D201:D232" si="77">SQRT((pm*(1-pm))/C201)</f>
        <v>1.3805972269063456E-3</v>
      </c>
      <c r="E201" s="2">
        <v>-2.9697932978390931</v>
      </c>
      <c r="F201" s="7">
        <f t="shared" si="75"/>
        <v>0</v>
      </c>
      <c r="T201" s="2">
        <f t="shared" ref="T201:T232" si="78">SQRT(C201-B201)</f>
        <v>162.07405714672538</v>
      </c>
      <c r="U201" s="2">
        <f t="shared" ref="U201:U232" si="79">SQRT(B201)</f>
        <v>37.894590642992831</v>
      </c>
      <c r="V201" s="2">
        <f t="shared" ref="V201:V232" si="80">U201-($AE$105*T201)</f>
        <v>-1.3604992453077784</v>
      </c>
      <c r="W201" s="2">
        <f t="shared" si="65"/>
        <v>26.346381955089385</v>
      </c>
      <c r="X201" s="2">
        <f t="shared" si="66"/>
        <v>52.163797821511835</v>
      </c>
      <c r="Y201" s="7">
        <f t="shared" si="67"/>
        <v>0</v>
      </c>
      <c r="AF201" s="8"/>
      <c r="AJ201" s="8"/>
      <c r="AK201" s="8"/>
      <c r="AQ201" s="2">
        <v>-2.9697932978390931</v>
      </c>
      <c r="AR201" s="2">
        <f t="shared" ref="AR201:AR232" si="81">pm-($AW$105*SQRT($AV$105)*D201)</f>
        <v>3.2439724933120861E-2</v>
      </c>
      <c r="AS201" s="2">
        <f t="shared" ref="AS201:AS232" si="82">pm+($AW$105*SQRT($AV$105)*D201)</f>
        <v>7.9427792306094355E-2</v>
      </c>
      <c r="AT201" s="7">
        <f t="shared" ref="AT201:AT232" si="83">IF(A201&lt;AR201,-1,IF(A201&gt;AS201,1,0))</f>
        <v>0</v>
      </c>
      <c r="BF201" s="2">
        <f t="shared" si="76"/>
        <v>563697.34343363647</v>
      </c>
      <c r="BG201" s="2">
        <f t="shared" ref="BG201:BG232" si="84">pm-($AW$105*SQRT(D201^2+$BK$105))</f>
        <v>3.4947167631058776E-2</v>
      </c>
      <c r="BH201" s="2">
        <f t="shared" ref="BH201:BH232" si="85">pm+($AW$105*SQRT(D201^2+$BK$105))</f>
        <v>7.6920349608156441E-2</v>
      </c>
      <c r="BI201" s="7">
        <f t="shared" ref="BI201:BI232" si="86">IF(A201&lt;BG201,-1,IF(A201&gt;BH201,1,0))</f>
        <v>0</v>
      </c>
    </row>
    <row r="202" spans="1:61" ht="13" x14ac:dyDescent="0.3">
      <c r="A202" s="22">
        <f t="shared" si="64"/>
        <v>5.7939153251542447E-2</v>
      </c>
      <c r="B202" s="2">
        <v>4085</v>
      </c>
      <c r="C202" s="2">
        <v>70505</v>
      </c>
      <c r="D202" s="2">
        <f t="shared" si="77"/>
        <v>8.6542269001857941E-4</v>
      </c>
      <c r="E202" s="2">
        <v>2.3172429554531155</v>
      </c>
      <c r="F202" s="7">
        <f t="shared" si="75"/>
        <v>0</v>
      </c>
      <c r="T202" s="2">
        <f t="shared" si="78"/>
        <v>257.72077913897436</v>
      </c>
      <c r="U202" s="2">
        <f t="shared" si="79"/>
        <v>63.914004725099176</v>
      </c>
      <c r="V202" s="2">
        <f t="shared" si="80"/>
        <v>1.4928342473061917</v>
      </c>
      <c r="W202" s="2">
        <f t="shared" si="65"/>
        <v>49.455114919956827</v>
      </c>
      <c r="X202" s="2">
        <f t="shared" si="66"/>
        <v>75.387226035629141</v>
      </c>
      <c r="Y202" s="7">
        <f t="shared" si="67"/>
        <v>0</v>
      </c>
      <c r="AF202" s="8"/>
      <c r="AJ202" s="8"/>
      <c r="AK202" s="8"/>
      <c r="AQ202" s="2">
        <v>2.3172429554531155</v>
      </c>
      <c r="AR202" s="2">
        <f t="shared" si="81"/>
        <v>4.1206603272564639E-2</v>
      </c>
      <c r="AS202" s="2">
        <f t="shared" si="82"/>
        <v>7.0660913966650585E-2</v>
      </c>
      <c r="AT202" s="7">
        <f t="shared" si="83"/>
        <v>0</v>
      </c>
      <c r="BF202" s="2">
        <f t="shared" si="76"/>
        <v>1291721.2930349943</v>
      </c>
      <c r="BG202" s="2">
        <f t="shared" si="84"/>
        <v>3.5130878680816706E-2</v>
      </c>
      <c r="BH202" s="2">
        <f t="shared" si="85"/>
        <v>7.6736638558398518E-2</v>
      </c>
      <c r="BI202" s="7">
        <f t="shared" si="86"/>
        <v>0</v>
      </c>
    </row>
    <row r="203" spans="1:61" ht="13" x14ac:dyDescent="0.3">
      <c r="A203" s="22">
        <f t="shared" si="64"/>
        <v>4.9580004097521002E-2</v>
      </c>
      <c r="B203" s="2">
        <v>1210</v>
      </c>
      <c r="C203" s="2">
        <v>24405</v>
      </c>
      <c r="D203" s="2">
        <f t="shared" si="77"/>
        <v>1.4709531139925833E-3</v>
      </c>
      <c r="E203" s="2">
        <v>-4.319481336043892</v>
      </c>
      <c r="F203" s="7">
        <f t="shared" si="75"/>
        <v>0</v>
      </c>
      <c r="T203" s="2">
        <f t="shared" si="78"/>
        <v>152.29904792873788</v>
      </c>
      <c r="U203" s="2">
        <f t="shared" si="79"/>
        <v>34.785054261852174</v>
      </c>
      <c r="V203" s="2">
        <f t="shared" si="80"/>
        <v>-2.1024829640029807</v>
      </c>
      <c r="W203" s="2">
        <f t="shared" si="65"/>
        <v>23.983228844534445</v>
      </c>
      <c r="X203" s="2">
        <f t="shared" si="66"/>
        <v>49.791845607175865</v>
      </c>
      <c r="Y203" s="7">
        <f t="shared" si="67"/>
        <v>0</v>
      </c>
      <c r="AF203" s="8"/>
      <c r="AJ203" s="8"/>
      <c r="AK203" s="8"/>
      <c r="AQ203" s="2">
        <v>-4.319481336043892</v>
      </c>
      <c r="AR203" s="2">
        <f t="shared" si="81"/>
        <v>3.0902111925065423E-2</v>
      </c>
      <c r="AS203" s="2">
        <f t="shared" si="82"/>
        <v>8.0965405314149794E-2</v>
      </c>
      <c r="AT203" s="7">
        <f t="shared" si="83"/>
        <v>0</v>
      </c>
      <c r="BF203" s="2">
        <f t="shared" si="76"/>
        <v>517912.85276732122</v>
      </c>
      <c r="BG203" s="2">
        <f t="shared" si="84"/>
        <v>3.4906478449262826E-2</v>
      </c>
      <c r="BH203" s="2">
        <f t="shared" si="85"/>
        <v>7.6961038789952391E-2</v>
      </c>
      <c r="BI203" s="7">
        <f t="shared" si="86"/>
        <v>0</v>
      </c>
    </row>
    <row r="204" spans="1:61" ht="13" x14ac:dyDescent="0.3">
      <c r="A204" s="22">
        <f t="shared" si="64"/>
        <v>6.1517017950311732E-2</v>
      </c>
      <c r="B204" s="2">
        <v>3266</v>
      </c>
      <c r="C204" s="2">
        <v>53091</v>
      </c>
      <c r="D204" s="2">
        <f t="shared" si="77"/>
        <v>9.9730451041530862E-4</v>
      </c>
      <c r="E204" s="2">
        <v>5.5983496238065555</v>
      </c>
      <c r="F204" s="7">
        <f t="shared" si="75"/>
        <v>0</v>
      </c>
      <c r="T204" s="2">
        <f t="shared" si="78"/>
        <v>223.21514285549716</v>
      </c>
      <c r="U204" s="2">
        <f t="shared" si="79"/>
        <v>57.148928248918196</v>
      </c>
      <c r="V204" s="2">
        <f t="shared" si="80"/>
        <v>3.0851832456702084</v>
      </c>
      <c r="W204" s="2">
        <f t="shared" si="65"/>
        <v>41.121360665012915</v>
      </c>
      <c r="X204" s="2">
        <f t="shared" si="66"/>
        <v>67.00612934148306</v>
      </c>
      <c r="Y204" s="7">
        <f t="shared" si="67"/>
        <v>0</v>
      </c>
      <c r="AF204" s="8"/>
      <c r="AJ204" s="8"/>
      <c r="AK204" s="8"/>
      <c r="AQ204" s="2">
        <v>5.5983496238065555</v>
      </c>
      <c r="AR204" s="2">
        <f t="shared" si="81"/>
        <v>3.896233110494704E-2</v>
      </c>
      <c r="AS204" s="2">
        <f t="shared" si="82"/>
        <v>7.2905186134268177E-2</v>
      </c>
      <c r="AT204" s="7">
        <f t="shared" si="83"/>
        <v>0</v>
      </c>
      <c r="BF204" s="2">
        <f t="shared" si="76"/>
        <v>919600.56420724827</v>
      </c>
      <c r="BG204" s="2">
        <f t="shared" si="84"/>
        <v>3.5091739967886365E-2</v>
      </c>
      <c r="BH204" s="2">
        <f t="shared" si="85"/>
        <v>7.6775777271328852E-2</v>
      </c>
      <c r="BI204" s="7">
        <f t="shared" si="86"/>
        <v>0</v>
      </c>
    </row>
    <row r="205" spans="1:61" ht="13" x14ac:dyDescent="0.3">
      <c r="A205" s="22">
        <f t="shared" si="64"/>
        <v>5.1768580839180865E-2</v>
      </c>
      <c r="B205" s="2">
        <v>2169</v>
      </c>
      <c r="C205" s="2">
        <v>41898</v>
      </c>
      <c r="D205" s="2">
        <f t="shared" si="77"/>
        <v>1.1226427855132229E-3</v>
      </c>
      <c r="E205" s="2">
        <v>-3.7101541417937383</v>
      </c>
      <c r="F205" s="7">
        <f t="shared" ref="F205:F236" si="87">IF(A205&lt;pm-(factor*D205*sz),-1,IF(A205&gt;pm+(factor*D205*sz),1,0))</f>
        <v>0</v>
      </c>
      <c r="T205" s="2">
        <f t="shared" si="78"/>
        <v>199.32134858062747</v>
      </c>
      <c r="U205" s="2">
        <f t="shared" si="79"/>
        <v>46.572524088780071</v>
      </c>
      <c r="V205" s="2">
        <f t="shared" si="80"/>
        <v>-1.7040328934791873</v>
      </c>
      <c r="W205" s="2">
        <f t="shared" si="65"/>
        <v>35.348594851429112</v>
      </c>
      <c r="X205" s="2">
        <f t="shared" si="66"/>
        <v>61.204519113089404</v>
      </c>
      <c r="Y205" s="7">
        <f t="shared" si="67"/>
        <v>0</v>
      </c>
      <c r="AF205" s="8"/>
      <c r="AJ205" s="8"/>
      <c r="AK205" s="8"/>
      <c r="AQ205" s="2">
        <v>-3.7101541417937383</v>
      </c>
      <c r="AR205" s="2">
        <f t="shared" si="81"/>
        <v>3.6829412394140226E-2</v>
      </c>
      <c r="AS205" s="2">
        <f t="shared" si="82"/>
        <v>7.503810484507499E-2</v>
      </c>
      <c r="AT205" s="7">
        <f t="shared" si="83"/>
        <v>0</v>
      </c>
      <c r="BF205" s="2">
        <f t="shared" ref="BF205:BF236" si="88">C205/(A205*(1-A205))</f>
        <v>853518.01380577486</v>
      </c>
      <c r="BG205" s="2">
        <f t="shared" si="84"/>
        <v>3.5049489338161613E-2</v>
      </c>
      <c r="BH205" s="2">
        <f t="shared" si="85"/>
        <v>7.6818027901053604E-2</v>
      </c>
      <c r="BI205" s="7">
        <f t="shared" si="86"/>
        <v>0</v>
      </c>
    </row>
    <row r="206" spans="1:61" ht="13" x14ac:dyDescent="0.3">
      <c r="A206" s="22">
        <f t="shared" si="64"/>
        <v>5.618946530449781E-2</v>
      </c>
      <c r="B206" s="2">
        <v>3388</v>
      </c>
      <c r="C206" s="2">
        <v>60296</v>
      </c>
      <c r="D206" s="2">
        <f t="shared" si="77"/>
        <v>9.3582358198910753E-4</v>
      </c>
      <c r="E206" s="2">
        <v>0.27324240360206886</v>
      </c>
      <c r="F206" s="7">
        <f t="shared" si="87"/>
        <v>0</v>
      </c>
      <c r="T206" s="2">
        <f t="shared" si="78"/>
        <v>238.55397712048315</v>
      </c>
      <c r="U206" s="2">
        <f t="shared" si="79"/>
        <v>58.20652884342099</v>
      </c>
      <c r="V206" s="2">
        <f t="shared" si="80"/>
        <v>0.42764689318669014</v>
      </c>
      <c r="W206" s="2">
        <f t="shared" si="65"/>
        <v>44.826389081498405</v>
      </c>
      <c r="X206" s="2">
        <f t="shared" si="66"/>
        <v>70.731374818970195</v>
      </c>
      <c r="Y206" s="7">
        <f t="shared" si="67"/>
        <v>0</v>
      </c>
      <c r="AF206" s="8"/>
      <c r="AJ206" s="8"/>
      <c r="AK206" s="8"/>
      <c r="AQ206" s="2">
        <v>0.27324240360206886</v>
      </c>
      <c r="AR206" s="2">
        <f t="shared" si="81"/>
        <v>4.0008570352260575E-2</v>
      </c>
      <c r="AS206" s="2">
        <f t="shared" si="82"/>
        <v>7.1858946886954642E-2</v>
      </c>
      <c r="AT206" s="7">
        <f t="shared" si="83"/>
        <v>0</v>
      </c>
      <c r="BF206" s="2">
        <f t="shared" si="88"/>
        <v>1136969.4154459126</v>
      </c>
      <c r="BG206" s="2">
        <f t="shared" si="84"/>
        <v>3.51106661347097E-2</v>
      </c>
      <c r="BH206" s="2">
        <f t="shared" si="85"/>
        <v>7.6756851104505516E-2</v>
      </c>
      <c r="BI206" s="7">
        <f t="shared" si="86"/>
        <v>0</v>
      </c>
    </row>
    <row r="207" spans="1:61" ht="13" x14ac:dyDescent="0.3">
      <c r="A207" s="22">
        <f t="shared" si="64"/>
        <v>5.8352585039432803E-2</v>
      </c>
      <c r="B207" s="2">
        <v>1465</v>
      </c>
      <c r="C207" s="2">
        <v>25106</v>
      </c>
      <c r="D207" s="2">
        <f t="shared" si="77"/>
        <v>1.4502720383961568E-3</v>
      </c>
      <c r="E207" s="2">
        <v>1.6678432430512509</v>
      </c>
      <c r="F207" s="7">
        <f t="shared" si="87"/>
        <v>0</v>
      </c>
      <c r="T207" s="2">
        <f t="shared" si="78"/>
        <v>153.75630068390694</v>
      </c>
      <c r="U207" s="2">
        <f t="shared" si="79"/>
        <v>38.275318418009277</v>
      </c>
      <c r="V207" s="2">
        <f t="shared" si="80"/>
        <v>1.0348278021964177</v>
      </c>
      <c r="W207" s="2">
        <f t="shared" si="65"/>
        <v>24.335543612274332</v>
      </c>
      <c r="X207" s="2">
        <f t="shared" si="66"/>
        <v>50.145437619351384</v>
      </c>
      <c r="Y207" s="7">
        <f t="shared" si="67"/>
        <v>0</v>
      </c>
      <c r="AF207" s="8"/>
      <c r="AJ207" s="8"/>
      <c r="AK207" s="8"/>
      <c r="AQ207" s="2">
        <v>1.6678432430512509</v>
      </c>
      <c r="AR207" s="2">
        <f t="shared" si="81"/>
        <v>3.1254047940339036E-2</v>
      </c>
      <c r="AS207" s="2">
        <f t="shared" si="82"/>
        <v>8.0613469298876181E-2</v>
      </c>
      <c r="AT207" s="7">
        <f t="shared" si="83"/>
        <v>0</v>
      </c>
      <c r="BF207" s="2">
        <f t="shared" si="88"/>
        <v>456908.36149369128</v>
      </c>
      <c r="BG207" s="2">
        <f t="shared" si="84"/>
        <v>3.4916012065802166E-2</v>
      </c>
      <c r="BH207" s="2">
        <f t="shared" si="85"/>
        <v>7.6951505173413051E-2</v>
      </c>
      <c r="BI207" s="7">
        <f t="shared" si="86"/>
        <v>0</v>
      </c>
    </row>
    <row r="208" spans="1:61" ht="13" x14ac:dyDescent="0.3">
      <c r="A208" s="22">
        <f t="shared" si="64"/>
        <v>5.6205576817933298E-2</v>
      </c>
      <c r="B208" s="2">
        <v>2056</v>
      </c>
      <c r="C208" s="2">
        <v>36580</v>
      </c>
      <c r="D208" s="2">
        <f t="shared" si="77"/>
        <v>1.201479556104377E-3</v>
      </c>
      <c r="E208" s="2">
        <v>0.22623622428251738</v>
      </c>
      <c r="F208" s="7">
        <f t="shared" si="87"/>
        <v>0</v>
      </c>
      <c r="T208" s="2">
        <f t="shared" si="78"/>
        <v>185.80635080642426</v>
      </c>
      <c r="U208" s="2">
        <f t="shared" si="79"/>
        <v>45.343136195018538</v>
      </c>
      <c r="V208" s="2">
        <f t="shared" si="80"/>
        <v>0.33997448530583085</v>
      </c>
      <c r="W208" s="2">
        <f t="shared" si="65"/>
        <v>32.082641247392864</v>
      </c>
      <c r="X208" s="2">
        <f t="shared" si="66"/>
        <v>57.923682172032549</v>
      </c>
      <c r="Y208" s="7">
        <f t="shared" si="67"/>
        <v>0</v>
      </c>
      <c r="AF208" s="8"/>
      <c r="AJ208" s="8"/>
      <c r="AK208" s="8"/>
      <c r="AQ208" s="2">
        <v>0.22623622428251738</v>
      </c>
      <c r="AR208" s="2">
        <f t="shared" si="81"/>
        <v>3.5487823617989481E-2</v>
      </c>
      <c r="AS208" s="2">
        <f t="shared" si="82"/>
        <v>7.6379693621225736E-2</v>
      </c>
      <c r="AT208" s="7">
        <f t="shared" si="83"/>
        <v>0</v>
      </c>
      <c r="BF208" s="2">
        <f t="shared" si="88"/>
        <v>689583.5377814204</v>
      </c>
      <c r="BG208" s="2">
        <f t="shared" si="84"/>
        <v>3.5020404250349038E-2</v>
      </c>
      <c r="BH208" s="2">
        <f t="shared" si="85"/>
        <v>7.6847112988866179E-2</v>
      </c>
      <c r="BI208" s="7">
        <f t="shared" si="86"/>
        <v>0</v>
      </c>
    </row>
    <row r="209" spans="1:61" ht="13" x14ac:dyDescent="0.3">
      <c r="A209" s="22">
        <f t="shared" si="64"/>
        <v>5.3884894180664319E-2</v>
      </c>
      <c r="B209" s="2">
        <v>1851</v>
      </c>
      <c r="C209" s="2">
        <v>34351</v>
      </c>
      <c r="D209" s="2">
        <f t="shared" si="77"/>
        <v>1.2398482797087633E-3</v>
      </c>
      <c r="E209" s="2">
        <v>-1.6525122246607151</v>
      </c>
      <c r="F209" s="7">
        <f t="shared" si="87"/>
        <v>0</v>
      </c>
      <c r="T209" s="2">
        <f t="shared" si="78"/>
        <v>180.27756377319946</v>
      </c>
      <c r="U209" s="2">
        <f t="shared" si="79"/>
        <v>43.023249528597908</v>
      </c>
      <c r="V209" s="2">
        <f t="shared" si="80"/>
        <v>-0.64081426635086558</v>
      </c>
      <c r="W209" s="2">
        <f t="shared" si="65"/>
        <v>30.746438234185952</v>
      </c>
      <c r="X209" s="2">
        <f t="shared" si="66"/>
        <v>56.581689355711596</v>
      </c>
      <c r="Y209" s="7">
        <f t="shared" si="67"/>
        <v>0</v>
      </c>
      <c r="AF209" s="8"/>
      <c r="AJ209" s="8"/>
      <c r="AK209" s="8"/>
      <c r="AQ209" s="2">
        <v>-1.6525122246607151</v>
      </c>
      <c r="AR209" s="2">
        <f t="shared" si="81"/>
        <v>3.483489163514833E-2</v>
      </c>
      <c r="AS209" s="2">
        <f t="shared" si="82"/>
        <v>7.7032625604066887E-2</v>
      </c>
      <c r="AT209" s="7">
        <f t="shared" si="83"/>
        <v>0</v>
      </c>
      <c r="BF209" s="2">
        <f t="shared" si="88"/>
        <v>673795.91481612436</v>
      </c>
      <c r="BG209" s="2">
        <f t="shared" si="84"/>
        <v>3.500555071882383E-2</v>
      </c>
      <c r="BH209" s="2">
        <f t="shared" si="85"/>
        <v>7.6861966520391387E-2</v>
      </c>
      <c r="BI209" s="7">
        <f t="shared" si="86"/>
        <v>0</v>
      </c>
    </row>
    <row r="210" spans="1:61" ht="13" x14ac:dyDescent="0.3">
      <c r="A210" s="22">
        <f t="shared" si="64"/>
        <v>6.5308199003909384E-2</v>
      </c>
      <c r="B210" s="2">
        <v>2439</v>
      </c>
      <c r="C210" s="2">
        <v>37346</v>
      </c>
      <c r="D210" s="2">
        <f t="shared" si="77"/>
        <v>1.1890940050016978E-3</v>
      </c>
      <c r="E210" s="2">
        <v>7.8836831611882454</v>
      </c>
      <c r="F210" s="7">
        <f t="shared" si="87"/>
        <v>0</v>
      </c>
      <c r="T210" s="2">
        <f t="shared" si="78"/>
        <v>186.83415105381565</v>
      </c>
      <c r="U210" s="2">
        <f t="shared" si="79"/>
        <v>49.386232899462982</v>
      </c>
      <c r="V210" s="2">
        <f t="shared" si="80"/>
        <v>4.134133193078533</v>
      </c>
      <c r="W210" s="2">
        <f t="shared" si="65"/>
        <v>32.331031516995189</v>
      </c>
      <c r="X210" s="2">
        <f t="shared" si="66"/>
        <v>58.173167895773709</v>
      </c>
      <c r="Y210" s="7">
        <f t="shared" si="67"/>
        <v>0</v>
      </c>
      <c r="AF210" s="8"/>
      <c r="AJ210" s="8"/>
      <c r="AK210" s="8"/>
      <c r="AQ210" s="2">
        <v>7.8836831611882454</v>
      </c>
      <c r="AR210" s="2">
        <f t="shared" si="81"/>
        <v>3.5698592225343627E-2</v>
      </c>
      <c r="AS210" s="2">
        <f t="shared" si="82"/>
        <v>7.6168925013871597E-2</v>
      </c>
      <c r="AT210" s="7">
        <f t="shared" si="83"/>
        <v>0</v>
      </c>
      <c r="BF210" s="2">
        <f t="shared" si="88"/>
        <v>611797.8582619573</v>
      </c>
      <c r="BG210" s="2">
        <f t="shared" si="84"/>
        <v>3.5025101532959048E-2</v>
      </c>
      <c r="BH210" s="2">
        <f t="shared" si="85"/>
        <v>7.6842415706256162E-2</v>
      </c>
      <c r="BI210" s="7">
        <f t="shared" si="86"/>
        <v>0</v>
      </c>
    </row>
    <row r="211" spans="1:61" ht="13" x14ac:dyDescent="0.3">
      <c r="A211" s="22">
        <f t="shared" si="64"/>
        <v>4.495550676066104E-2</v>
      </c>
      <c r="B211" s="2">
        <v>778</v>
      </c>
      <c r="C211" s="2">
        <v>17306</v>
      </c>
      <c r="D211" s="2">
        <f t="shared" si="77"/>
        <v>1.7467867392162034E-3</v>
      </c>
      <c r="E211" s="2">
        <v>-6.284826654839728</v>
      </c>
      <c r="F211" s="7">
        <f t="shared" si="87"/>
        <v>0</v>
      </c>
      <c r="T211" s="2">
        <f t="shared" si="78"/>
        <v>128.56126943990557</v>
      </c>
      <c r="U211" s="2">
        <f t="shared" si="79"/>
        <v>27.892651361962706</v>
      </c>
      <c r="V211" s="2">
        <f t="shared" si="80"/>
        <v>-3.2454855913732175</v>
      </c>
      <c r="W211" s="2">
        <f t="shared" si="65"/>
        <v>18.243378741997127</v>
      </c>
      <c r="X211" s="2">
        <f t="shared" si="66"/>
        <v>44.03289516467472</v>
      </c>
      <c r="Y211" s="7">
        <f t="shared" si="67"/>
        <v>0</v>
      </c>
      <c r="AF211" s="8"/>
      <c r="AJ211" s="8"/>
      <c r="AK211" s="8"/>
      <c r="AQ211" s="2">
        <v>-6.284826654839728</v>
      </c>
      <c r="AR211" s="2">
        <f t="shared" si="81"/>
        <v>2.6208169074411633E-2</v>
      </c>
      <c r="AS211" s="2">
        <f t="shared" si="82"/>
        <v>8.5659348164803584E-2</v>
      </c>
      <c r="AT211" s="7">
        <f t="shared" si="83"/>
        <v>0</v>
      </c>
      <c r="BF211" s="2">
        <f t="shared" si="88"/>
        <v>403079.02276109473</v>
      </c>
      <c r="BG211" s="2">
        <f t="shared" si="84"/>
        <v>3.4766912236155481E-2</v>
      </c>
      <c r="BH211" s="2">
        <f t="shared" si="85"/>
        <v>7.7100605003059736E-2</v>
      </c>
      <c r="BI211" s="7">
        <f t="shared" si="86"/>
        <v>0</v>
      </c>
    </row>
    <row r="212" spans="1:61" ht="13" x14ac:dyDescent="0.3">
      <c r="A212" s="22">
        <f t="shared" si="64"/>
        <v>5.0672676364133036E-2</v>
      </c>
      <c r="B212" s="2">
        <v>1484</v>
      </c>
      <c r="C212" s="2">
        <v>29286</v>
      </c>
      <c r="D212" s="2">
        <f t="shared" si="77"/>
        <v>1.3427903359436765E-3</v>
      </c>
      <c r="E212" s="2">
        <v>-3.9180221324554192</v>
      </c>
      <c r="F212" s="7">
        <f t="shared" si="87"/>
        <v>0</v>
      </c>
      <c r="T212" s="2">
        <f t="shared" si="78"/>
        <v>166.73931749890306</v>
      </c>
      <c r="U212" s="2">
        <f t="shared" si="79"/>
        <v>38.522720568516448</v>
      </c>
      <c r="V212" s="2">
        <f t="shared" si="80"/>
        <v>-1.8623170591146305</v>
      </c>
      <c r="W212" s="2">
        <f t="shared" si="65"/>
        <v>27.474134058655686</v>
      </c>
      <c r="X212" s="2">
        <f t="shared" si="66"/>
        <v>53.295941196606471</v>
      </c>
      <c r="Y212" s="7">
        <f t="shared" si="67"/>
        <v>0</v>
      </c>
      <c r="AF212" s="8"/>
      <c r="AJ212" s="8"/>
      <c r="AK212" s="8"/>
      <c r="AQ212" s="2">
        <v>-3.9180221324554192</v>
      </c>
      <c r="AR212" s="2">
        <f t="shared" si="81"/>
        <v>3.3083096042773638E-2</v>
      </c>
      <c r="AS212" s="2">
        <f t="shared" si="82"/>
        <v>7.8784421196441579E-2</v>
      </c>
      <c r="AT212" s="7">
        <f t="shared" si="83"/>
        <v>0</v>
      </c>
      <c r="BF212" s="2">
        <f t="shared" si="88"/>
        <v>608793.81861201394</v>
      </c>
      <c r="BG212" s="2">
        <f t="shared" si="84"/>
        <v>3.4963449759733894E-2</v>
      </c>
      <c r="BH212" s="2">
        <f t="shared" si="85"/>
        <v>7.6904067479481322E-2</v>
      </c>
      <c r="BI212" s="7">
        <f t="shared" si="86"/>
        <v>0</v>
      </c>
    </row>
    <row r="213" spans="1:61" ht="13" x14ac:dyDescent="0.3">
      <c r="A213" s="22">
        <f t="shared" si="64"/>
        <v>5.6789053756453302E-2</v>
      </c>
      <c r="B213" s="2">
        <v>1573</v>
      </c>
      <c r="C213" s="2">
        <v>27699</v>
      </c>
      <c r="D213" s="2">
        <f t="shared" si="77"/>
        <v>1.3807218284198443E-3</v>
      </c>
      <c r="E213" s="2">
        <v>0.61945506997925059</v>
      </c>
      <c r="F213" s="7">
        <f t="shared" si="87"/>
        <v>0</v>
      </c>
      <c r="T213" s="2">
        <f t="shared" si="78"/>
        <v>161.63539216396885</v>
      </c>
      <c r="U213" s="2">
        <f t="shared" si="79"/>
        <v>39.66106403010388</v>
      </c>
      <c r="V213" s="2">
        <f t="shared" si="80"/>
        <v>0.51222083934455753</v>
      </c>
      <c r="W213" s="2">
        <f t="shared" si="65"/>
        <v>26.24033852302966</v>
      </c>
      <c r="X213" s="2">
        <f t="shared" si="66"/>
        <v>52.057347858488981</v>
      </c>
      <c r="Y213" s="7">
        <f t="shared" si="67"/>
        <v>0</v>
      </c>
      <c r="AF213" s="8"/>
      <c r="AJ213" s="8"/>
      <c r="AK213" s="8"/>
      <c r="AQ213" s="2">
        <v>0.61945506997925059</v>
      </c>
      <c r="AR213" s="2">
        <f t="shared" si="81"/>
        <v>3.2437604552101346E-2</v>
      </c>
      <c r="AS213" s="2">
        <f t="shared" si="82"/>
        <v>7.9429912687113871E-2</v>
      </c>
      <c r="AT213" s="7">
        <f t="shared" si="83"/>
        <v>0</v>
      </c>
      <c r="BF213" s="2">
        <f t="shared" si="88"/>
        <v>517119.15572090144</v>
      </c>
      <c r="BG213" s="2">
        <f t="shared" si="84"/>
        <v>3.4947113243244017E-2</v>
      </c>
      <c r="BH213" s="2">
        <f t="shared" si="85"/>
        <v>7.6920403995971193E-2</v>
      </c>
      <c r="BI213" s="7">
        <f t="shared" si="86"/>
        <v>0</v>
      </c>
    </row>
    <row r="214" spans="1:61" ht="13" x14ac:dyDescent="0.3">
      <c r="A214" s="22">
        <f t="shared" si="64"/>
        <v>5.0984288641867978E-2</v>
      </c>
      <c r="B214" s="2">
        <v>1642</v>
      </c>
      <c r="C214" s="2">
        <v>32206</v>
      </c>
      <c r="D214" s="2">
        <f t="shared" si="77"/>
        <v>1.2804712790465528E-3</v>
      </c>
      <c r="E214" s="2">
        <v>-3.8653502493433805</v>
      </c>
      <c r="F214" s="7">
        <f t="shared" si="87"/>
        <v>0</v>
      </c>
      <c r="T214" s="2">
        <f t="shared" si="78"/>
        <v>174.82562741200158</v>
      </c>
      <c r="U214" s="2">
        <f t="shared" si="79"/>
        <v>40.521599178709621</v>
      </c>
      <c r="V214" s="2">
        <f t="shared" si="80"/>
        <v>-1.8219802914075203</v>
      </c>
      <c r="W214" s="2">
        <f t="shared" si="65"/>
        <v>29.428723552820365</v>
      </c>
      <c r="X214" s="2">
        <f t="shared" si="66"/>
        <v>55.258435387413918</v>
      </c>
      <c r="Y214" s="7">
        <f t="shared" si="67"/>
        <v>0</v>
      </c>
      <c r="AF214" s="8"/>
      <c r="AJ214" s="8"/>
      <c r="AK214" s="8"/>
      <c r="AQ214" s="2">
        <v>-3.8653502493433805</v>
      </c>
      <c r="AR214" s="2">
        <f t="shared" si="81"/>
        <v>3.4143597971588849E-2</v>
      </c>
      <c r="AS214" s="2">
        <f t="shared" si="82"/>
        <v>7.7723919267626368E-2</v>
      </c>
      <c r="AT214" s="7">
        <f t="shared" si="83"/>
        <v>0</v>
      </c>
      <c r="BF214" s="2">
        <f t="shared" si="88"/>
        <v>665621.01030500722</v>
      </c>
      <c r="BG214" s="2">
        <f t="shared" si="84"/>
        <v>3.4989327709279996E-2</v>
      </c>
      <c r="BH214" s="2">
        <f t="shared" si="85"/>
        <v>7.687818952993522E-2</v>
      </c>
      <c r="BI214" s="7">
        <f t="shared" si="86"/>
        <v>0</v>
      </c>
    </row>
    <row r="215" spans="1:61" ht="13" x14ac:dyDescent="0.3">
      <c r="A215" s="22">
        <f t="shared" si="64"/>
        <v>5.8451663100564093E-2</v>
      </c>
      <c r="B215" s="2">
        <v>601</v>
      </c>
      <c r="C215" s="2">
        <v>10282</v>
      </c>
      <c r="D215" s="2">
        <f t="shared" si="77"/>
        <v>2.2662062670475501E-3</v>
      </c>
      <c r="E215" s="2">
        <v>1.1110658890891034</v>
      </c>
      <c r="F215" s="7">
        <f t="shared" si="87"/>
        <v>0</v>
      </c>
      <c r="T215" s="2">
        <f t="shared" si="78"/>
        <v>98.392072851424373</v>
      </c>
      <c r="U215" s="2">
        <f t="shared" si="79"/>
        <v>24.515301344262525</v>
      </c>
      <c r="V215" s="2">
        <f t="shared" si="80"/>
        <v>0.68428401752113999</v>
      </c>
      <c r="W215" s="2">
        <f t="shared" si="65"/>
        <v>10.94607449479866</v>
      </c>
      <c r="X215" s="2">
        <f t="shared" si="66"/>
        <v>36.715960158684112</v>
      </c>
      <c r="Y215" s="7">
        <f t="shared" si="67"/>
        <v>0</v>
      </c>
      <c r="AF215" s="8"/>
      <c r="AJ215" s="8"/>
      <c r="AK215" s="8"/>
      <c r="AQ215" s="2">
        <v>1.1110658890891034</v>
      </c>
      <c r="AR215" s="2">
        <f t="shared" si="81"/>
        <v>1.7369052461354346E-2</v>
      </c>
      <c r="AS215" s="2">
        <f t="shared" si="82"/>
        <v>9.4498464777860863E-2</v>
      </c>
      <c r="AT215" s="7">
        <f t="shared" si="83"/>
        <v>0</v>
      </c>
      <c r="BF215" s="2">
        <f t="shared" si="88"/>
        <v>186826.34024860608</v>
      </c>
      <c r="BG215" s="2">
        <f t="shared" si="84"/>
        <v>3.4442705993218914E-2</v>
      </c>
      <c r="BH215" s="2">
        <f t="shared" si="85"/>
        <v>7.7424811245996303E-2</v>
      </c>
      <c r="BI215" s="7">
        <f t="shared" si="86"/>
        <v>0</v>
      </c>
    </row>
    <row r="216" spans="1:61" ht="13" x14ac:dyDescent="0.3">
      <c r="A216" s="22">
        <f t="shared" si="64"/>
        <v>5.236712303508044E-2</v>
      </c>
      <c r="B216" s="2">
        <v>1136</v>
      </c>
      <c r="C216" s="2">
        <v>21693</v>
      </c>
      <c r="D216" s="2">
        <f t="shared" si="77"/>
        <v>1.5601933693480355E-3</v>
      </c>
      <c r="E216" s="2">
        <v>-2.2860214987438212</v>
      </c>
      <c r="F216" s="7">
        <f t="shared" si="87"/>
        <v>0</v>
      </c>
      <c r="T216" s="2">
        <f t="shared" si="78"/>
        <v>143.37712509323097</v>
      </c>
      <c r="U216" s="2">
        <f t="shared" si="79"/>
        <v>33.704599092705436</v>
      </c>
      <c r="V216" s="2">
        <f t="shared" si="80"/>
        <v>-1.0220069573030983</v>
      </c>
      <c r="W216" s="2">
        <f t="shared" si="65"/>
        <v>21.826075636738324</v>
      </c>
      <c r="X216" s="2">
        <f t="shared" si="66"/>
        <v>47.627136463278745</v>
      </c>
      <c r="Y216" s="7">
        <f t="shared" si="67"/>
        <v>0</v>
      </c>
      <c r="AF216" s="8"/>
      <c r="AJ216" s="8"/>
      <c r="AK216" s="8"/>
      <c r="AQ216" s="2">
        <v>-2.2860214987438212</v>
      </c>
      <c r="AR216" s="2">
        <f t="shared" si="81"/>
        <v>2.9383483954031623E-2</v>
      </c>
      <c r="AS216" s="2">
        <f t="shared" si="82"/>
        <v>8.2484033285183597E-2</v>
      </c>
      <c r="AT216" s="7">
        <f t="shared" si="83"/>
        <v>0</v>
      </c>
      <c r="BF216" s="2">
        <f t="shared" si="88"/>
        <v>437140.23510192719</v>
      </c>
      <c r="BG216" s="2">
        <f t="shared" si="84"/>
        <v>3.4863845169580979E-2</v>
      </c>
      <c r="BH216" s="2">
        <f t="shared" si="85"/>
        <v>7.7003672069634238E-2</v>
      </c>
      <c r="BI216" s="7">
        <f t="shared" si="86"/>
        <v>0</v>
      </c>
    </row>
    <row r="217" spans="1:61" ht="13" x14ac:dyDescent="0.3">
      <c r="A217" s="22">
        <f t="shared" si="64"/>
        <v>5.9371583400674999E-2</v>
      </c>
      <c r="B217" s="2">
        <v>1249</v>
      </c>
      <c r="C217" s="2">
        <v>21037</v>
      </c>
      <c r="D217" s="2">
        <f t="shared" si="77"/>
        <v>1.58433250501355E-3</v>
      </c>
      <c r="E217" s="2">
        <v>2.1698884357851309</v>
      </c>
      <c r="F217" s="7">
        <f t="shared" si="87"/>
        <v>0</v>
      </c>
      <c r="T217" s="2">
        <f t="shared" si="78"/>
        <v>140.66982618884549</v>
      </c>
      <c r="U217" s="2">
        <f t="shared" si="79"/>
        <v>35.341194094144583</v>
      </c>
      <c r="V217" s="2">
        <f t="shared" si="80"/>
        <v>1.2703084210865612</v>
      </c>
      <c r="W217" s="2">
        <f t="shared" si="65"/>
        <v>21.171456778701948</v>
      </c>
      <c r="X217" s="2">
        <f t="shared" si="66"/>
        <v>46.970314567414093</v>
      </c>
      <c r="Y217" s="7">
        <f t="shared" si="67"/>
        <v>0</v>
      </c>
      <c r="AF217" s="8"/>
      <c r="AJ217" s="8"/>
      <c r="AK217" s="8"/>
      <c r="AQ217" s="2">
        <v>2.1698884357851309</v>
      </c>
      <c r="AR217" s="2">
        <f t="shared" si="81"/>
        <v>2.8972701101918345E-2</v>
      </c>
      <c r="AS217" s="2">
        <f t="shared" si="82"/>
        <v>8.2894816137296878E-2</v>
      </c>
      <c r="AT217" s="7">
        <f t="shared" si="83"/>
        <v>0</v>
      </c>
      <c r="BF217" s="2">
        <f t="shared" si="88"/>
        <v>376692.59311443497</v>
      </c>
      <c r="BG217" s="2">
        <f t="shared" si="84"/>
        <v>3.4851897170487409E-2</v>
      </c>
      <c r="BH217" s="2">
        <f t="shared" si="85"/>
        <v>7.7015620068727808E-2</v>
      </c>
      <c r="BI217" s="7">
        <f t="shared" si="86"/>
        <v>0</v>
      </c>
    </row>
    <row r="218" spans="1:61" ht="13" x14ac:dyDescent="0.3">
      <c r="A218" s="22">
        <f t="shared" si="64"/>
        <v>5.7733705858104702E-2</v>
      </c>
      <c r="B218" s="2">
        <v>5042</v>
      </c>
      <c r="C218" s="2">
        <v>87332</v>
      </c>
      <c r="D218" s="2">
        <f t="shared" si="77"/>
        <v>7.775915507655393E-4</v>
      </c>
      <c r="E218" s="2">
        <v>2.3147721149040832</v>
      </c>
      <c r="F218" s="7">
        <f t="shared" si="87"/>
        <v>0</v>
      </c>
      <c r="T218" s="2">
        <f t="shared" si="78"/>
        <v>286.86233632179739</v>
      </c>
      <c r="U218" s="2">
        <f t="shared" si="79"/>
        <v>71.007041904306931</v>
      </c>
      <c r="V218" s="2">
        <f t="shared" si="80"/>
        <v>1.5276508399758484</v>
      </c>
      <c r="W218" s="2">
        <f t="shared" si="65"/>
        <v>56.490738785559365</v>
      </c>
      <c r="X218" s="2">
        <f t="shared" si="66"/>
        <v>82.468043343102806</v>
      </c>
      <c r="Y218" s="7">
        <f t="shared" si="67"/>
        <v>0</v>
      </c>
      <c r="AF218" s="8"/>
      <c r="AJ218" s="8"/>
      <c r="AK218" s="8"/>
      <c r="AQ218" s="2">
        <v>2.3147721149040832</v>
      </c>
      <c r="AR218" s="2">
        <f t="shared" si="81"/>
        <v>4.2701251895724171E-2</v>
      </c>
      <c r="AS218" s="2">
        <f t="shared" si="82"/>
        <v>6.9166265343491046E-2</v>
      </c>
      <c r="AT218" s="7">
        <f t="shared" si="83"/>
        <v>0</v>
      </c>
      <c r="BF218" s="2">
        <f t="shared" si="88"/>
        <v>1605352.1522826389</v>
      </c>
      <c r="BG218" s="2">
        <f t="shared" si="84"/>
        <v>3.5153904281028117E-2</v>
      </c>
      <c r="BH218" s="2">
        <f t="shared" si="85"/>
        <v>7.67136129581871E-2</v>
      </c>
      <c r="BI218" s="7">
        <f t="shared" si="86"/>
        <v>0</v>
      </c>
    </row>
    <row r="219" spans="1:61" ht="13" x14ac:dyDescent="0.3">
      <c r="A219" s="22">
        <f t="shared" si="64"/>
        <v>4.467754467754468E-2</v>
      </c>
      <c r="B219" s="2">
        <v>1035</v>
      </c>
      <c r="C219" s="2">
        <v>23166</v>
      </c>
      <c r="D219" s="2">
        <f t="shared" si="77"/>
        <v>1.5097766696061895E-3</v>
      </c>
      <c r="E219" s="2">
        <v>-7.4555490018262116</v>
      </c>
      <c r="F219" s="7">
        <f t="shared" si="87"/>
        <v>0</v>
      </c>
      <c r="T219" s="2">
        <f t="shared" si="78"/>
        <v>148.76491521860925</v>
      </c>
      <c r="U219" s="2">
        <f t="shared" si="79"/>
        <v>32.171415884290823</v>
      </c>
      <c r="V219" s="2">
        <f t="shared" si="80"/>
        <v>-3.8601379741109696</v>
      </c>
      <c r="W219" s="2">
        <f t="shared" si="65"/>
        <v>23.12876913396898</v>
      </c>
      <c r="X219" s="2">
        <f t="shared" si="66"/>
        <v>48.934338582834606</v>
      </c>
      <c r="Y219" s="7">
        <f t="shared" si="67"/>
        <v>0</v>
      </c>
      <c r="AF219" s="8"/>
      <c r="AJ219" s="8"/>
      <c r="AK219" s="8"/>
      <c r="AQ219" s="2">
        <v>-7.4555490018262116</v>
      </c>
      <c r="AR219" s="2">
        <f t="shared" si="81"/>
        <v>3.0241439930627809E-2</v>
      </c>
      <c r="AS219" s="2">
        <f t="shared" si="82"/>
        <v>8.1626077308587411E-2</v>
      </c>
      <c r="AT219" s="7">
        <f t="shared" si="83"/>
        <v>0</v>
      </c>
      <c r="BF219" s="2">
        <f t="shared" si="88"/>
        <v>542764.91686617036</v>
      </c>
      <c r="BG219" s="2">
        <f t="shared" si="84"/>
        <v>3.488822896665443E-2</v>
      </c>
      <c r="BH219" s="2">
        <f t="shared" si="85"/>
        <v>7.6979288272560786E-2</v>
      </c>
      <c r="BI219" s="7">
        <f t="shared" si="86"/>
        <v>0</v>
      </c>
    </row>
    <row r="220" spans="1:61" ht="13" x14ac:dyDescent="0.3">
      <c r="A220" s="22">
        <f t="shared" si="64"/>
        <v>5.9999048389399061E-2</v>
      </c>
      <c r="B220" s="2">
        <v>1261</v>
      </c>
      <c r="C220" s="2">
        <v>21017</v>
      </c>
      <c r="D220" s="2">
        <f t="shared" si="77"/>
        <v>1.5850861595633639E-3</v>
      </c>
      <c r="E220" s="2">
        <v>2.564712173697421</v>
      </c>
      <c r="F220" s="7">
        <f t="shared" si="87"/>
        <v>0</v>
      </c>
      <c r="T220" s="2">
        <f t="shared" si="78"/>
        <v>140.5560386465128</v>
      </c>
      <c r="U220" s="2">
        <f t="shared" si="79"/>
        <v>35.510561809129406</v>
      </c>
      <c r="V220" s="2">
        <f t="shared" si="80"/>
        <v>1.4672360076577107</v>
      </c>
      <c r="W220" s="2">
        <f t="shared" si="65"/>
        <v>21.143942746092051</v>
      </c>
      <c r="X220" s="2">
        <f t="shared" si="66"/>
        <v>46.94270885685134</v>
      </c>
      <c r="Y220" s="7">
        <f t="shared" si="67"/>
        <v>0</v>
      </c>
      <c r="AF220" s="8"/>
      <c r="AJ220" s="8"/>
      <c r="AK220" s="8"/>
      <c r="AQ220" s="2">
        <v>2.564712173697421</v>
      </c>
      <c r="AR220" s="2">
        <f t="shared" si="81"/>
        <v>2.8959875938260021E-2</v>
      </c>
      <c r="AS220" s="2">
        <f t="shared" si="82"/>
        <v>8.2907641300955195E-2</v>
      </c>
      <c r="AT220" s="7">
        <f t="shared" si="83"/>
        <v>0</v>
      </c>
      <c r="BF220" s="2">
        <f t="shared" si="88"/>
        <v>372647.3769806468</v>
      </c>
      <c r="BG220" s="2">
        <f t="shared" si="84"/>
        <v>3.485152129563239E-2</v>
      </c>
      <c r="BH220" s="2">
        <f t="shared" si="85"/>
        <v>7.7015995943582827E-2</v>
      </c>
      <c r="BI220" s="7">
        <f t="shared" si="86"/>
        <v>0</v>
      </c>
    </row>
    <row r="221" spans="1:61" ht="13" x14ac:dyDescent="0.3">
      <c r="A221" s="22">
        <f t="shared" si="64"/>
        <v>2.4034959941733429E-2</v>
      </c>
      <c r="B221" s="2">
        <v>165</v>
      </c>
      <c r="C221" s="2">
        <v>6865</v>
      </c>
      <c r="D221" s="2">
        <f t="shared" si="77"/>
        <v>2.7734348293326E-3</v>
      </c>
      <c r="E221" s="2">
        <v>-11.501549753577702</v>
      </c>
      <c r="F221" s="7">
        <f t="shared" si="87"/>
        <v>0</v>
      </c>
      <c r="T221" s="2">
        <f t="shared" si="78"/>
        <v>81.853527718724493</v>
      </c>
      <c r="U221" s="2">
        <f t="shared" si="79"/>
        <v>12.845232578665129</v>
      </c>
      <c r="V221" s="2">
        <f t="shared" si="80"/>
        <v>-6.980072253212807</v>
      </c>
      <c r="W221" s="2">
        <f t="shared" si="65"/>
        <v>6.944637689714348</v>
      </c>
      <c r="X221" s="2">
        <f t="shared" si="66"/>
        <v>32.705971974041525</v>
      </c>
      <c r="Y221" s="7">
        <f t="shared" si="67"/>
        <v>0</v>
      </c>
      <c r="AF221" s="8"/>
      <c r="AJ221" s="8"/>
      <c r="AK221" s="8"/>
      <c r="AQ221" s="2">
        <v>-10.170363305830991</v>
      </c>
      <c r="AR221" s="2">
        <f t="shared" si="81"/>
        <v>8.7373931353562986E-3</v>
      </c>
      <c r="AS221" s="2">
        <f t="shared" si="82"/>
        <v>0.10313012410385891</v>
      </c>
      <c r="AT221" s="7">
        <f t="shared" si="83"/>
        <v>0</v>
      </c>
      <c r="BF221" s="2">
        <f t="shared" si="88"/>
        <v>292659.66949344188</v>
      </c>
      <c r="BG221" s="2">
        <f t="shared" si="84"/>
        <v>3.4051670126630143E-2</v>
      </c>
      <c r="BH221" s="2">
        <f t="shared" si="85"/>
        <v>7.7815847112585074E-2</v>
      </c>
      <c r="BI221" s="7">
        <f t="shared" si="86"/>
        <v>-1</v>
      </c>
    </row>
    <row r="222" spans="1:61" ht="13" x14ac:dyDescent="0.3">
      <c r="A222" s="22">
        <f t="shared" si="64"/>
        <v>1.693958215697346E-2</v>
      </c>
      <c r="B222" s="2">
        <v>30</v>
      </c>
      <c r="C222" s="2">
        <v>1771</v>
      </c>
      <c r="D222" s="2">
        <f t="shared" si="77"/>
        <v>5.4604565464118366E-3</v>
      </c>
      <c r="E222" s="2">
        <v>-7.1411934388998874</v>
      </c>
      <c r="F222" s="7">
        <f t="shared" si="87"/>
        <v>0</v>
      </c>
      <c r="T222" s="2">
        <f t="shared" si="78"/>
        <v>41.725292090050132</v>
      </c>
      <c r="U222" s="2">
        <f t="shared" si="79"/>
        <v>5.4772255750516612</v>
      </c>
      <c r="V222" s="2">
        <f t="shared" si="80"/>
        <v>-4.6288340895601836</v>
      </c>
      <c r="W222" s="2">
        <f t="shared" si="65"/>
        <v>-2.7674915687345276</v>
      </c>
      <c r="X222" s="2">
        <f t="shared" si="66"/>
        <v>22.979610897958217</v>
      </c>
      <c r="Y222" s="7">
        <f t="shared" si="67"/>
        <v>0</v>
      </c>
      <c r="AF222" s="8"/>
      <c r="AJ222" s="8"/>
      <c r="AK222" s="8"/>
      <c r="AQ222" s="2">
        <v>-7.1411934388998874</v>
      </c>
      <c r="AR222" s="2">
        <f t="shared" si="81"/>
        <v>-3.6988454712999171E-2</v>
      </c>
      <c r="AS222" s="2">
        <f t="shared" si="82"/>
        <v>0.14885597195221439</v>
      </c>
      <c r="AT222" s="7">
        <f t="shared" si="83"/>
        <v>0</v>
      </c>
      <c r="BF222" s="2">
        <f t="shared" si="88"/>
        <v>106349.55027761823</v>
      </c>
      <c r="BG222" s="2">
        <f t="shared" si="84"/>
        <v>3.0921351131650829E-2</v>
      </c>
      <c r="BH222" s="2">
        <f t="shared" si="85"/>
        <v>8.0946166107564388E-2</v>
      </c>
      <c r="BI222" s="7">
        <f t="shared" si="86"/>
        <v>-1</v>
      </c>
    </row>
    <row r="223" spans="1:61" ht="13" x14ac:dyDescent="0.3">
      <c r="A223" s="22">
        <f t="shared" si="64"/>
        <v>2.404965089216447E-2</v>
      </c>
      <c r="B223" s="2">
        <v>124</v>
      </c>
      <c r="C223" s="2">
        <v>5156</v>
      </c>
      <c r="D223" s="2">
        <f t="shared" si="77"/>
        <v>3.2002343441845066E-3</v>
      </c>
      <c r="E223" s="2">
        <v>-9.963054044896186</v>
      </c>
      <c r="F223" s="7">
        <f t="shared" si="87"/>
        <v>0</v>
      </c>
      <c r="T223" s="2">
        <f t="shared" si="78"/>
        <v>70.936591403872796</v>
      </c>
      <c r="U223" s="2">
        <f t="shared" si="79"/>
        <v>11.135528725660043</v>
      </c>
      <c r="V223" s="2">
        <f t="shared" si="80"/>
        <v>-6.045643393748092</v>
      </c>
      <c r="W223" s="2">
        <f t="shared" si="65"/>
        <v>4.3028980322327541</v>
      </c>
      <c r="X223" s="2">
        <f t="shared" si="66"/>
        <v>30.059446206583516</v>
      </c>
      <c r="Y223" s="7">
        <f t="shared" si="67"/>
        <v>0</v>
      </c>
      <c r="AF223" s="8"/>
      <c r="AJ223" s="8"/>
      <c r="AK223" s="8"/>
      <c r="AQ223" s="2">
        <v>-9.963054044896186</v>
      </c>
      <c r="AR223" s="2">
        <f t="shared" si="81"/>
        <v>1.4744188341721462E-3</v>
      </c>
      <c r="AS223" s="2">
        <f t="shared" si="82"/>
        <v>0.11039309840504308</v>
      </c>
      <c r="AT223" s="7">
        <f t="shared" si="83"/>
        <v>0</v>
      </c>
      <c r="BF223" s="2">
        <f t="shared" si="88"/>
        <v>219672.86209549208</v>
      </c>
      <c r="BG223" s="2">
        <f t="shared" si="84"/>
        <v>3.3668497384775627E-2</v>
      </c>
      <c r="BH223" s="2">
        <f t="shared" si="85"/>
        <v>7.8199019854439583E-2</v>
      </c>
      <c r="BI223" s="7">
        <f t="shared" si="86"/>
        <v>-1</v>
      </c>
    </row>
    <row r="224" spans="1:61" ht="13" x14ac:dyDescent="0.3">
      <c r="A224" s="22">
        <f t="shared" si="64"/>
        <v>6.6129078875111991E-2</v>
      </c>
      <c r="B224" s="2">
        <v>2288</v>
      </c>
      <c r="C224" s="2">
        <v>34599</v>
      </c>
      <c r="D224" s="2">
        <f t="shared" si="77"/>
        <v>1.2353967731206601E-3</v>
      </c>
      <c r="E224" s="2">
        <v>8.2526686788655024</v>
      </c>
      <c r="F224" s="7">
        <f t="shared" si="87"/>
        <v>0</v>
      </c>
      <c r="T224" s="2">
        <f t="shared" si="78"/>
        <v>179.75260776967883</v>
      </c>
      <c r="U224" s="2">
        <f t="shared" si="79"/>
        <v>47.833042972405593</v>
      </c>
      <c r="V224" s="2">
        <f t="shared" si="80"/>
        <v>4.2961259612690412</v>
      </c>
      <c r="W224" s="2">
        <f t="shared" si="65"/>
        <v>30.619561807798888</v>
      </c>
      <c r="X224" s="2">
        <f t="shared" si="66"/>
        <v>56.454272214474216</v>
      </c>
      <c r="Y224" s="7">
        <f t="shared" si="67"/>
        <v>0</v>
      </c>
      <c r="AF224" s="8"/>
      <c r="AJ224" s="8"/>
      <c r="AK224" s="8"/>
      <c r="AQ224" s="2">
        <v>8.2526686788655024</v>
      </c>
      <c r="AR224" s="2">
        <f t="shared" si="81"/>
        <v>3.4910644246915389E-2</v>
      </c>
      <c r="AS224" s="2">
        <f t="shared" si="82"/>
        <v>7.6956872992299835E-2</v>
      </c>
      <c r="AT224" s="7">
        <f t="shared" si="83"/>
        <v>0</v>
      </c>
      <c r="BF224" s="2">
        <f t="shared" si="88"/>
        <v>560253.03880954126</v>
      </c>
      <c r="BG224" s="2">
        <f t="shared" si="84"/>
        <v>3.5007297407351867E-2</v>
      </c>
      <c r="BH224" s="2">
        <f t="shared" si="85"/>
        <v>7.6860219831863349E-2</v>
      </c>
      <c r="BI224" s="7">
        <f t="shared" si="86"/>
        <v>0</v>
      </c>
    </row>
    <row r="225" spans="1:61" ht="13" x14ac:dyDescent="0.3">
      <c r="A225" s="22">
        <f t="shared" si="64"/>
        <v>6.4980026631158455E-2</v>
      </c>
      <c r="B225" s="2">
        <v>976</v>
      </c>
      <c r="C225" s="2">
        <v>15020</v>
      </c>
      <c r="D225" s="2">
        <f t="shared" si="77"/>
        <v>1.8750086243262123E-3</v>
      </c>
      <c r="E225" s="2">
        <v>4.8246540811521008</v>
      </c>
      <c r="F225" s="7">
        <f t="shared" si="87"/>
        <v>0</v>
      </c>
      <c r="T225" s="2">
        <f t="shared" si="78"/>
        <v>118.50738373620439</v>
      </c>
      <c r="U225" s="2">
        <f t="shared" si="79"/>
        <v>31.240998703626616</v>
      </c>
      <c r="V225" s="2">
        <f t="shared" si="80"/>
        <v>2.5379595936685497</v>
      </c>
      <c r="W225" s="2">
        <f t="shared" si="65"/>
        <v>15.811840923125246</v>
      </c>
      <c r="X225" s="2">
        <f t="shared" si="66"/>
        <v>41.594237296790887</v>
      </c>
      <c r="Y225" s="7">
        <f t="shared" si="67"/>
        <v>0</v>
      </c>
      <c r="AF225" s="8"/>
      <c r="AJ225" s="8"/>
      <c r="AK225" s="8"/>
      <c r="AQ225" s="2">
        <v>4.8246540811521008</v>
      </c>
      <c r="AR225" s="2">
        <f t="shared" si="81"/>
        <v>2.4026179114262497E-2</v>
      </c>
      <c r="AS225" s="2">
        <f t="shared" si="82"/>
        <v>8.784133812495272E-2</v>
      </c>
      <c r="AT225" s="7">
        <f t="shared" si="83"/>
        <v>0</v>
      </c>
      <c r="BF225" s="2">
        <f t="shared" si="88"/>
        <v>247211.77878891164</v>
      </c>
      <c r="BG225" s="2">
        <f t="shared" si="84"/>
        <v>3.4694253253327464E-2</v>
      </c>
      <c r="BH225" s="2">
        <f t="shared" si="85"/>
        <v>7.7173263985887752E-2</v>
      </c>
      <c r="BI225" s="7">
        <f t="shared" si="86"/>
        <v>0</v>
      </c>
    </row>
    <row r="226" spans="1:61" ht="13" x14ac:dyDescent="0.3">
      <c r="A226" s="22">
        <f t="shared" si="64"/>
        <v>4.2692446259156962E-2</v>
      </c>
      <c r="B226" s="2">
        <v>711</v>
      </c>
      <c r="C226" s="2">
        <v>16654</v>
      </c>
      <c r="D226" s="2">
        <f t="shared" si="77"/>
        <v>1.780651606375139E-3</v>
      </c>
      <c r="E226" s="2">
        <v>-7.4362173448437234</v>
      </c>
      <c r="F226" s="7">
        <f t="shared" si="87"/>
        <v>0</v>
      </c>
      <c r="T226" s="2">
        <f t="shared" si="78"/>
        <v>126.2655930964568</v>
      </c>
      <c r="U226" s="2">
        <f t="shared" si="79"/>
        <v>26.664583251946766</v>
      </c>
      <c r="V226" s="2">
        <f t="shared" si="80"/>
        <v>-3.9175302217341468</v>
      </c>
      <c r="W226" s="2">
        <f t="shared" si="65"/>
        <v>17.688193585425758</v>
      </c>
      <c r="X226" s="2">
        <f t="shared" si="66"/>
        <v>43.476033361936068</v>
      </c>
      <c r="Y226" s="7">
        <f t="shared" si="67"/>
        <v>0</v>
      </c>
      <c r="AF226" s="8"/>
      <c r="AJ226" s="8"/>
      <c r="AK226" s="8"/>
      <c r="AQ226" s="2">
        <v>-7.4362173448437234</v>
      </c>
      <c r="AR226" s="2">
        <f t="shared" si="81"/>
        <v>2.5631880556432157E-2</v>
      </c>
      <c r="AS226" s="2">
        <f t="shared" si="82"/>
        <v>8.6235636682783057E-2</v>
      </c>
      <c r="AT226" s="7">
        <f t="shared" si="83"/>
        <v>0</v>
      </c>
      <c r="BF226" s="2">
        <f t="shared" si="88"/>
        <v>407489.13558913686</v>
      </c>
      <c r="BG226" s="2">
        <f t="shared" si="84"/>
        <v>3.4748198311662204E-2</v>
      </c>
      <c r="BH226" s="2">
        <f t="shared" si="85"/>
        <v>7.7119318927553013E-2</v>
      </c>
      <c r="BI226" s="7">
        <f t="shared" si="86"/>
        <v>0</v>
      </c>
    </row>
    <row r="227" spans="1:61" ht="13" x14ac:dyDescent="0.3">
      <c r="A227" s="22">
        <f t="shared" si="64"/>
        <v>4.7386020716091673E-2</v>
      </c>
      <c r="B227" s="2">
        <v>1743</v>
      </c>
      <c r="C227" s="2">
        <v>36783</v>
      </c>
      <c r="D227" s="2">
        <f t="shared" si="77"/>
        <v>1.1981595741251913E-3</v>
      </c>
      <c r="E227" s="2">
        <v>-7.1340563378270128</v>
      </c>
      <c r="F227" s="7">
        <f t="shared" si="87"/>
        <v>0</v>
      </c>
      <c r="T227" s="2">
        <f t="shared" si="78"/>
        <v>187.18974330876145</v>
      </c>
      <c r="U227" s="2">
        <f t="shared" si="79"/>
        <v>41.749251490296203</v>
      </c>
      <c r="V227" s="2">
        <f t="shared" si="80"/>
        <v>-3.5889743128690768</v>
      </c>
      <c r="W227" s="2">
        <f t="shared" si="65"/>
        <v>32.416967416334572</v>
      </c>
      <c r="X227" s="2">
        <f t="shared" si="66"/>
        <v>58.259484189995987</v>
      </c>
      <c r="Y227" s="7">
        <f t="shared" si="67"/>
        <v>0</v>
      </c>
      <c r="AF227" s="8"/>
      <c r="AJ227" s="8"/>
      <c r="AK227" s="8"/>
      <c r="AQ227" s="2">
        <v>-7.1340563378270128</v>
      </c>
      <c r="AR227" s="2">
        <f t="shared" si="81"/>
        <v>3.5544320738900188E-2</v>
      </c>
      <c r="AS227" s="2">
        <f t="shared" si="82"/>
        <v>7.6323196500315021E-2</v>
      </c>
      <c r="AT227" s="7">
        <f t="shared" si="83"/>
        <v>0</v>
      </c>
      <c r="BF227" s="2">
        <f t="shared" si="88"/>
        <v>814854.29095191916</v>
      </c>
      <c r="BG227" s="2">
        <f t="shared" si="84"/>
        <v>3.5021668041327947E-2</v>
      </c>
      <c r="BH227" s="2">
        <f t="shared" si="85"/>
        <v>7.684584919788727E-2</v>
      </c>
      <c r="BI227" s="7">
        <f t="shared" si="86"/>
        <v>0</v>
      </c>
    </row>
    <row r="228" spans="1:61" ht="13" x14ac:dyDescent="0.3">
      <c r="A228" s="22">
        <f t="shared" si="64"/>
        <v>5.8655679948754529E-2</v>
      </c>
      <c r="B228" s="2">
        <v>4029</v>
      </c>
      <c r="C228" s="2">
        <v>68689</v>
      </c>
      <c r="D228" s="2">
        <f t="shared" si="77"/>
        <v>8.7678808439425123E-4</v>
      </c>
      <c r="E228" s="2">
        <v>3.1044232666864091</v>
      </c>
      <c r="F228" s="7">
        <f t="shared" si="87"/>
        <v>0</v>
      </c>
      <c r="T228" s="2">
        <f t="shared" si="78"/>
        <v>254.2833065696606</v>
      </c>
      <c r="U228" s="2">
        <f t="shared" si="79"/>
        <v>63.474404290233394</v>
      </c>
      <c r="V228" s="2">
        <f t="shared" si="80"/>
        <v>1.8858056445555249</v>
      </c>
      <c r="W228" s="2">
        <f t="shared" si="65"/>
        <v>48.625051514719182</v>
      </c>
      <c r="X228" s="2">
        <f t="shared" si="66"/>
        <v>74.552145776636564</v>
      </c>
      <c r="Y228" s="7">
        <f t="shared" si="67"/>
        <v>0</v>
      </c>
      <c r="AF228" s="8"/>
      <c r="AJ228" s="8"/>
      <c r="AK228" s="8"/>
      <c r="AQ228" s="2">
        <v>3.1044232666864091</v>
      </c>
      <c r="AR228" s="2">
        <f t="shared" si="81"/>
        <v>4.1013194975692585E-2</v>
      </c>
      <c r="AS228" s="2">
        <f t="shared" si="82"/>
        <v>7.0854322263522632E-2</v>
      </c>
      <c r="AT228" s="7">
        <f t="shared" si="83"/>
        <v>0</v>
      </c>
      <c r="BF228" s="2">
        <f t="shared" si="88"/>
        <v>1244023.58406797</v>
      </c>
      <c r="BG228" s="2">
        <f t="shared" si="84"/>
        <v>3.512772125649985E-2</v>
      </c>
      <c r="BH228" s="2">
        <f t="shared" si="85"/>
        <v>7.6739795982715367E-2</v>
      </c>
      <c r="BI228" s="7">
        <f t="shared" si="86"/>
        <v>0</v>
      </c>
    </row>
    <row r="229" spans="1:61" ht="13" x14ac:dyDescent="0.3">
      <c r="A229" s="22">
        <f t="shared" si="64"/>
        <v>4.4602396176050656E-2</v>
      </c>
      <c r="B229" s="2">
        <v>1437</v>
      </c>
      <c r="C229" s="2">
        <v>32218</v>
      </c>
      <c r="D229" s="2">
        <f t="shared" si="77"/>
        <v>1.2802327930077227E-3</v>
      </c>
      <c r="E229" s="2">
        <v>-8.8510171786301051</v>
      </c>
      <c r="F229" s="7">
        <f t="shared" si="87"/>
        <v>0</v>
      </c>
      <c r="T229" s="2">
        <f t="shared" si="78"/>
        <v>175.44514812328097</v>
      </c>
      <c r="U229" s="2">
        <f t="shared" si="79"/>
        <v>37.907782842049734</v>
      </c>
      <c r="V229" s="2">
        <f t="shared" si="80"/>
        <v>-4.5858474235930657</v>
      </c>
      <c r="W229" s="2">
        <f t="shared" si="65"/>
        <v>29.578463878381072</v>
      </c>
      <c r="X229" s="2">
        <f t="shared" si="66"/>
        <v>55.408796652904527</v>
      </c>
      <c r="Y229" s="7">
        <f t="shared" si="67"/>
        <v>0</v>
      </c>
      <c r="AF229" s="8"/>
      <c r="AJ229" s="8"/>
      <c r="AK229" s="8"/>
      <c r="AQ229" s="2">
        <v>-8.8510171786301051</v>
      </c>
      <c r="AR229" s="2">
        <f t="shared" si="81"/>
        <v>3.4147656359452327E-2</v>
      </c>
      <c r="AS229" s="2">
        <f t="shared" si="82"/>
        <v>7.7719860879762889E-2</v>
      </c>
      <c r="AT229" s="7">
        <f t="shared" si="83"/>
        <v>0</v>
      </c>
      <c r="BF229" s="2">
        <f t="shared" si="88"/>
        <v>756059.95917942037</v>
      </c>
      <c r="BG229" s="2">
        <f t="shared" si="84"/>
        <v>3.4989424438782515E-2</v>
      </c>
      <c r="BH229" s="2">
        <f t="shared" si="85"/>
        <v>7.6878092800432701E-2</v>
      </c>
      <c r="BI229" s="7">
        <f t="shared" si="86"/>
        <v>0</v>
      </c>
    </row>
    <row r="230" spans="1:61" ht="13" x14ac:dyDescent="0.3">
      <c r="A230" s="22">
        <f t="shared" si="64"/>
        <v>6.4198303162998002E-2</v>
      </c>
      <c r="B230" s="2">
        <v>3284</v>
      </c>
      <c r="C230" s="2">
        <v>51154</v>
      </c>
      <c r="D230" s="2">
        <f t="shared" si="77"/>
        <v>1.0160110619734279E-3</v>
      </c>
      <c r="E230" s="2">
        <v>8.1343056711783515</v>
      </c>
      <c r="F230" s="7">
        <f t="shared" si="87"/>
        <v>0</v>
      </c>
      <c r="T230" s="2">
        <f t="shared" si="78"/>
        <v>218.79213879844951</v>
      </c>
      <c r="U230" s="2">
        <f t="shared" si="79"/>
        <v>57.30619512757761</v>
      </c>
      <c r="V230" s="2">
        <f t="shared" si="80"/>
        <v>4.3137222630812389</v>
      </c>
      <c r="W230" s="2">
        <f t="shared" si="65"/>
        <v>40.052880002602684</v>
      </c>
      <c r="X230" s="2">
        <f t="shared" si="66"/>
        <v>65.93206572639005</v>
      </c>
      <c r="Y230" s="7">
        <f t="shared" si="67"/>
        <v>0</v>
      </c>
      <c r="AF230" s="8"/>
      <c r="AJ230" s="8"/>
      <c r="AK230" s="8"/>
      <c r="AQ230" s="2">
        <v>8.1343056711783515</v>
      </c>
      <c r="AR230" s="2">
        <f t="shared" si="81"/>
        <v>3.8643996152580615E-2</v>
      </c>
      <c r="AS230" s="2">
        <f t="shared" si="82"/>
        <v>7.3223521086634602E-2</v>
      </c>
      <c r="AT230" s="7">
        <f t="shared" si="83"/>
        <v>0</v>
      </c>
      <c r="BF230" s="2">
        <f t="shared" si="88"/>
        <v>851475.62788851361</v>
      </c>
      <c r="BG230" s="2">
        <f t="shared" si="84"/>
        <v>3.5085746095017911E-2</v>
      </c>
      <c r="BH230" s="2">
        <f t="shared" si="85"/>
        <v>7.6781771144197306E-2</v>
      </c>
      <c r="BI230" s="7">
        <f t="shared" si="86"/>
        <v>0</v>
      </c>
    </row>
    <row r="231" spans="1:61" ht="13" x14ac:dyDescent="0.3">
      <c r="A231" s="22">
        <f t="shared" si="64"/>
        <v>3.6990962094755615E-2</v>
      </c>
      <c r="B231" s="2">
        <v>2468</v>
      </c>
      <c r="C231" s="2">
        <v>66719</v>
      </c>
      <c r="D231" s="2">
        <f t="shared" si="77"/>
        <v>8.8963830054371968E-4</v>
      </c>
      <c r="E231" s="2">
        <v>-21.292694472882673</v>
      </c>
      <c r="F231" s="7">
        <f t="shared" si="87"/>
        <v>-1</v>
      </c>
      <c r="T231" s="2">
        <f t="shared" si="78"/>
        <v>253.47780967966406</v>
      </c>
      <c r="U231" s="2">
        <f t="shared" si="79"/>
        <v>49.678969393496885</v>
      </c>
      <c r="V231" s="2">
        <f t="shared" si="80"/>
        <v>-11.714534161836355</v>
      </c>
      <c r="W231" s="2">
        <f t="shared" si="65"/>
        <v>48.430539418081665</v>
      </c>
      <c r="X231" s="2">
        <f t="shared" si="66"/>
        <v>74.356467692584815</v>
      </c>
      <c r="Y231" s="7">
        <f t="shared" si="67"/>
        <v>0</v>
      </c>
      <c r="AF231" s="8"/>
      <c r="AJ231" s="8"/>
      <c r="AK231" s="8"/>
      <c r="AQ231" s="2">
        <v>-10.170363305830991</v>
      </c>
      <c r="AR231" s="2">
        <f t="shared" si="81"/>
        <v>4.0794519025016684E-2</v>
      </c>
      <c r="AS231" s="2">
        <f t="shared" si="82"/>
        <v>7.1072998214198532E-2</v>
      </c>
      <c r="AT231" s="7">
        <f t="shared" si="83"/>
        <v>-1</v>
      </c>
      <c r="BF231" s="2">
        <f t="shared" si="88"/>
        <v>1872938.5917834791</v>
      </c>
      <c r="BG231" s="2">
        <f t="shared" si="84"/>
        <v>3.5124102303049104E-2</v>
      </c>
      <c r="BH231" s="2">
        <f t="shared" si="85"/>
        <v>7.6743414936166113E-2</v>
      </c>
      <c r="BI231" s="7">
        <f t="shared" si="86"/>
        <v>0</v>
      </c>
    </row>
    <row r="232" spans="1:61" ht="13" x14ac:dyDescent="0.3">
      <c r="A232" s="22">
        <f t="shared" si="64"/>
        <v>6.3910418361666596E-2</v>
      </c>
      <c r="B232" s="2">
        <v>2985</v>
      </c>
      <c r="C232" s="2">
        <v>46706</v>
      </c>
      <c r="D232" s="2">
        <f t="shared" si="77"/>
        <v>1.063290413868246E-3</v>
      </c>
      <c r="E232" s="2">
        <v>7.5018636846728759</v>
      </c>
      <c r="F232" s="7">
        <f t="shared" si="87"/>
        <v>0</v>
      </c>
      <c r="T232" s="2">
        <f t="shared" si="78"/>
        <v>209.0956718825141</v>
      </c>
      <c r="U232" s="2">
        <f t="shared" si="79"/>
        <v>54.63515351859094</v>
      </c>
      <c r="V232" s="2">
        <f t="shared" si="80"/>
        <v>3.9912100059536897</v>
      </c>
      <c r="W232" s="2">
        <f t="shared" si="65"/>
        <v>37.710276859286338</v>
      </c>
      <c r="X232" s="2">
        <f t="shared" si="66"/>
        <v>63.577610165988162</v>
      </c>
      <c r="Y232" s="7">
        <f t="shared" si="67"/>
        <v>0</v>
      </c>
      <c r="AF232" s="8"/>
      <c r="AJ232" s="8"/>
      <c r="AK232" s="8"/>
      <c r="AQ232" s="2">
        <v>7.5018636846728759</v>
      </c>
      <c r="AR232" s="2">
        <f t="shared" si="81"/>
        <v>3.7839429357541358E-2</v>
      </c>
      <c r="AS232" s="2">
        <f t="shared" si="82"/>
        <v>7.4028087881673865E-2</v>
      </c>
      <c r="AT232" s="7">
        <f t="shared" si="83"/>
        <v>0</v>
      </c>
      <c r="BF232" s="2">
        <f t="shared" si="88"/>
        <v>780698.96353841352</v>
      </c>
      <c r="BG232" s="2">
        <f t="shared" si="84"/>
        <v>3.5070108655755439E-2</v>
      </c>
      <c r="BH232" s="2">
        <f t="shared" si="85"/>
        <v>7.6797408583459778E-2</v>
      </c>
      <c r="BI232" s="7">
        <f t="shared" si="86"/>
        <v>0</v>
      </c>
    </row>
    <row r="233" spans="1:61" ht="13" x14ac:dyDescent="0.3">
      <c r="A233" s="22">
        <f t="shared" si="64"/>
        <v>6.0571381439897723E-2</v>
      </c>
      <c r="B233" s="2">
        <v>5875</v>
      </c>
      <c r="C233" s="2">
        <v>96993</v>
      </c>
      <c r="D233" s="2">
        <f t="shared" ref="D233:D244" si="89">SQRT((pm*(1-pm))/C233)</f>
        <v>7.3784992903186256E-4</v>
      </c>
      <c r="E233" s="2">
        <v>6.2853198703632973</v>
      </c>
      <c r="F233" s="7">
        <f t="shared" si="87"/>
        <v>0</v>
      </c>
      <c r="T233" s="2">
        <f t="shared" ref="T233:T244" si="90">SQRT(C233-B233)</f>
        <v>301.85758231324917</v>
      </c>
      <c r="U233" s="2">
        <f t="shared" ref="U233:U244" si="91">SQRT(B233)</f>
        <v>76.648548583779458</v>
      </c>
      <c r="V233" s="2">
        <f t="shared" ref="V233:V244" si="92">U233-($AE$105*T233)</f>
        <v>3.5372392491558884</v>
      </c>
      <c r="W233" s="2">
        <f t="shared" si="65"/>
        <v>60.110104184807007</v>
      </c>
      <c r="X233" s="2">
        <f t="shared" si="66"/>
        <v>86.11251448444014</v>
      </c>
      <c r="Y233" s="7">
        <f t="shared" si="67"/>
        <v>0</v>
      </c>
      <c r="AF233" s="8"/>
      <c r="AJ233" s="8"/>
      <c r="AK233" s="8"/>
      <c r="AQ233" s="2">
        <v>6.2853198703632973</v>
      </c>
      <c r="AR233" s="2">
        <f t="shared" ref="AR233:AR244" si="93">pm-($AW$105*SQRT($AV$105)*D233)</f>
        <v>4.3377546894417481E-2</v>
      </c>
      <c r="AS233" s="2">
        <f t="shared" ref="AS233:AS244" si="94">pm+($AW$105*SQRT($AV$105)*D233)</f>
        <v>6.8489970344797743E-2</v>
      </c>
      <c r="AT233" s="7">
        <f t="shared" ref="AT233:AT244" si="95">IF(A233&lt;AR233,-1,IF(A233&gt;AS233,1,0))</f>
        <v>0</v>
      </c>
      <c r="BF233" s="2">
        <f t="shared" si="88"/>
        <v>1704547.5756872795</v>
      </c>
      <c r="BG233" s="2">
        <f t="shared" ref="BG233:BG244" si="96">pm-($AW$105*SQRT(D233^2+$BK$105))</f>
        <v>3.5163521442993589E-2</v>
      </c>
      <c r="BH233" s="2">
        <f t="shared" ref="BH233:BH244" si="97">pm+($AW$105*SQRT(D233^2+$BK$105))</f>
        <v>7.6703995796221627E-2</v>
      </c>
      <c r="BI233" s="7">
        <f t="shared" ref="BI233:BI244" si="98">IF(A233&lt;BG233,-1,IF(A233&gt;BH233,1,0))</f>
        <v>0</v>
      </c>
    </row>
    <row r="234" spans="1:61" ht="13" x14ac:dyDescent="0.3">
      <c r="A234" s="22">
        <f t="shared" ref="A234:A244" si="99">B234/C234</f>
        <v>6.58034013125397E-2</v>
      </c>
      <c r="B234" s="2">
        <v>1865</v>
      </c>
      <c r="C234" s="2">
        <v>28342</v>
      </c>
      <c r="D234" s="2">
        <f t="shared" si="89"/>
        <v>1.3649696316569886E-3</v>
      </c>
      <c r="E234" s="2">
        <v>7.2306683343210771</v>
      </c>
      <c r="F234" s="7">
        <f t="shared" si="87"/>
        <v>0</v>
      </c>
      <c r="T234" s="2">
        <f t="shared" si="90"/>
        <v>162.71754668750387</v>
      </c>
      <c r="U234" s="2">
        <f t="shared" si="91"/>
        <v>43.185645763378368</v>
      </c>
      <c r="V234" s="2">
        <f t="shared" si="92"/>
        <v>3.7746997176510746</v>
      </c>
      <c r="W234" s="2">
        <f t="shared" ref="W234:W244" si="100">($AE$105*T234)-($AF$105*SQRT($AD$105*(1+(T234*T234/$AA$105))))</f>
        <v>26.501938945904051</v>
      </c>
      <c r="X234" s="2">
        <f t="shared" ref="X234:X244" si="101">($AE$105*T234)+($AF$105*SQRT($AD$105*(1+(T234*T234/$AA$105))))</f>
        <v>52.319953145550535</v>
      </c>
      <c r="Y234" s="7">
        <f t="shared" ref="Y234:Y244" si="102">IF(U234&lt;W234,-1,IF(U234&gt;X234,1,0))</f>
        <v>0</v>
      </c>
      <c r="AF234" s="8"/>
      <c r="AJ234" s="8"/>
      <c r="AK234" s="8"/>
      <c r="AQ234" s="2">
        <v>7.2306683343210771</v>
      </c>
      <c r="AR234" s="2">
        <f t="shared" si="93"/>
        <v>3.270566437010633E-2</v>
      </c>
      <c r="AS234" s="2">
        <f t="shared" si="94"/>
        <v>7.9161852869108887E-2</v>
      </c>
      <c r="AT234" s="7">
        <f t="shared" si="95"/>
        <v>0</v>
      </c>
      <c r="BF234" s="2">
        <f t="shared" si="88"/>
        <v>461045.58709386189</v>
      </c>
      <c r="BG234" s="2">
        <f t="shared" si="96"/>
        <v>3.4953951174930206E-2</v>
      </c>
      <c r="BH234" s="2">
        <f t="shared" si="97"/>
        <v>7.6913566064285011E-2</v>
      </c>
      <c r="BI234" s="7">
        <f t="shared" si="98"/>
        <v>0</v>
      </c>
    </row>
    <row r="235" spans="1:61" ht="13" x14ac:dyDescent="0.3">
      <c r="A235" s="22">
        <f t="shared" si="99"/>
        <v>1.9986056239832677E-2</v>
      </c>
      <c r="B235" s="2">
        <v>86</v>
      </c>
      <c r="C235" s="2">
        <v>4303</v>
      </c>
      <c r="D235" s="2">
        <f t="shared" si="89"/>
        <v>3.5031002260360062E-3</v>
      </c>
      <c r="E235" s="2">
        <v>-10.261682526980445</v>
      </c>
      <c r="F235" s="7">
        <f t="shared" si="87"/>
        <v>0</v>
      </c>
      <c r="T235" s="2">
        <f t="shared" si="90"/>
        <v>64.938432380216881</v>
      </c>
      <c r="U235" s="2">
        <f t="shared" si="91"/>
        <v>9.2736184954957039</v>
      </c>
      <c r="V235" s="2">
        <f t="shared" si="92"/>
        <v>-6.4547716316360599</v>
      </c>
      <c r="W235" s="2">
        <f t="shared" si="100"/>
        <v>2.8512854701641057</v>
      </c>
      <c r="X235" s="2">
        <f t="shared" si="101"/>
        <v>28.60549478409942</v>
      </c>
      <c r="Y235" s="7">
        <f t="shared" si="102"/>
        <v>0</v>
      </c>
      <c r="AF235" s="8"/>
      <c r="AJ235" s="8"/>
      <c r="AK235" s="8"/>
      <c r="AQ235" s="2">
        <v>-10.170363305830991</v>
      </c>
      <c r="AR235" s="2">
        <f t="shared" si="93"/>
        <v>-3.6795399686071553E-3</v>
      </c>
      <c r="AS235" s="2">
        <f t="shared" si="94"/>
        <v>0.11554705720782238</v>
      </c>
      <c r="AT235" s="7">
        <f t="shared" si="95"/>
        <v>0</v>
      </c>
      <c r="BF235" s="2">
        <f t="shared" si="88"/>
        <v>219690.85850461308</v>
      </c>
      <c r="BG235" s="2">
        <f t="shared" si="96"/>
        <v>3.336803017695375E-2</v>
      </c>
      <c r="BH235" s="2">
        <f t="shared" si="97"/>
        <v>7.8499487062261467E-2</v>
      </c>
      <c r="BI235" s="7">
        <f t="shared" si="98"/>
        <v>-1</v>
      </c>
    </row>
    <row r="236" spans="1:61" ht="13" x14ac:dyDescent="0.3">
      <c r="A236" s="22">
        <f t="shared" si="99"/>
        <v>5.075413904075065E-2</v>
      </c>
      <c r="B236" s="2">
        <v>1309</v>
      </c>
      <c r="C236" s="2">
        <v>25791</v>
      </c>
      <c r="D236" s="2">
        <f t="shared" si="89"/>
        <v>1.4308830702060144E-3</v>
      </c>
      <c r="E236" s="2">
        <v>-3.6198762056156077</v>
      </c>
      <c r="F236" s="7">
        <f t="shared" si="87"/>
        <v>0</v>
      </c>
      <c r="T236" s="2">
        <f t="shared" si="90"/>
        <v>156.46724896923317</v>
      </c>
      <c r="U236" s="2">
        <f t="shared" si="91"/>
        <v>36.180105030251084</v>
      </c>
      <c r="V236" s="2">
        <f t="shared" si="92"/>
        <v>-1.7169898595368167</v>
      </c>
      <c r="W236" s="2">
        <f t="shared" si="100"/>
        <v>24.990943754094957</v>
      </c>
      <c r="X236" s="2">
        <f t="shared" si="101"/>
        <v>50.803246025480846</v>
      </c>
      <c r="Y236" s="7">
        <f t="shared" si="102"/>
        <v>0</v>
      </c>
      <c r="AF236" s="8"/>
      <c r="AJ236" s="8"/>
      <c r="AK236" s="8"/>
      <c r="AQ236" s="2">
        <v>-3.6198762056156077</v>
      </c>
      <c r="AR236" s="2">
        <f t="shared" si="93"/>
        <v>3.1583995779526121E-2</v>
      </c>
      <c r="AS236" s="2">
        <f t="shared" si="94"/>
        <v>8.0283521459689089E-2</v>
      </c>
      <c r="AT236" s="7">
        <f t="shared" si="95"/>
        <v>0</v>
      </c>
      <c r="BF236" s="2">
        <f t="shared" si="88"/>
        <v>535325.58987916412</v>
      </c>
      <c r="BG236" s="2">
        <f t="shared" si="96"/>
        <v>3.4924831291899688E-2</v>
      </c>
      <c r="BH236" s="2">
        <f t="shared" si="97"/>
        <v>7.6942685947315528E-2</v>
      </c>
      <c r="BI236" s="7">
        <f t="shared" si="98"/>
        <v>0</v>
      </c>
    </row>
    <row r="237" spans="1:61" ht="13" x14ac:dyDescent="0.3">
      <c r="A237" s="22">
        <f t="shared" si="99"/>
        <v>5.0291001343083119E-2</v>
      </c>
      <c r="B237" s="2">
        <v>674</v>
      </c>
      <c r="C237" s="2">
        <v>13402</v>
      </c>
      <c r="D237" s="2">
        <f t="shared" si="89"/>
        <v>1.9849676314759126E-3</v>
      </c>
      <c r="E237" s="2">
        <v>-2.8427452352605092</v>
      </c>
      <c r="F237" s="7">
        <f t="shared" ref="F237:F244" si="103">IF(A237&lt;pm-(factor*D237*sz),-1,IF(A237&gt;pm+(factor*D237*sz),1,0))</f>
        <v>0</v>
      </c>
      <c r="T237" s="2">
        <f t="shared" si="90"/>
        <v>112.81843820936363</v>
      </c>
      <c r="U237" s="2">
        <f t="shared" si="91"/>
        <v>25.96150997149434</v>
      </c>
      <c r="V237" s="2">
        <f t="shared" si="92"/>
        <v>-1.3636400922013223</v>
      </c>
      <c r="W237" s="2">
        <f t="shared" si="100"/>
        <v>14.43583834305428</v>
      </c>
      <c r="X237" s="2">
        <f t="shared" si="101"/>
        <v>40.214461784337047</v>
      </c>
      <c r="Y237" s="7">
        <f t="shared" si="102"/>
        <v>0</v>
      </c>
      <c r="AF237" s="8"/>
      <c r="AJ237" s="8"/>
      <c r="AK237" s="8"/>
      <c r="AQ237" s="2">
        <v>-2.8427452352605092</v>
      </c>
      <c r="AR237" s="2">
        <f t="shared" si="93"/>
        <v>2.2154973980889489E-2</v>
      </c>
      <c r="AS237" s="2">
        <f t="shared" si="94"/>
        <v>8.9712543258325728E-2</v>
      </c>
      <c r="AT237" s="7">
        <f t="shared" si="95"/>
        <v>0</v>
      </c>
      <c r="BF237" s="2">
        <f t="shared" ref="BF237:BF244" si="104">C237/(A237*(1-A237))</f>
        <v>280600.7177810272</v>
      </c>
      <c r="BG237" s="2">
        <f t="shared" si="96"/>
        <v>3.4628062242290231E-2</v>
      </c>
      <c r="BH237" s="2">
        <f t="shared" si="97"/>
        <v>7.7239454996924986E-2</v>
      </c>
      <c r="BI237" s="7">
        <f t="shared" si="98"/>
        <v>0</v>
      </c>
    </row>
    <row r="238" spans="1:61" ht="13" x14ac:dyDescent="0.3">
      <c r="A238" s="22">
        <f t="shared" si="99"/>
        <v>4.903509109818574E-2</v>
      </c>
      <c r="B238" s="2">
        <v>1273</v>
      </c>
      <c r="C238" s="2">
        <v>25961</v>
      </c>
      <c r="D238" s="2">
        <f t="shared" si="89"/>
        <v>1.42619046112248E-3</v>
      </c>
      <c r="E238" s="2">
        <v>-4.8371291980120859</v>
      </c>
      <c r="F238" s="7">
        <f t="shared" si="103"/>
        <v>0</v>
      </c>
      <c r="T238" s="2">
        <f t="shared" si="90"/>
        <v>157.12415473121885</v>
      </c>
      <c r="U238" s="2">
        <f t="shared" si="91"/>
        <v>35.679125549822544</v>
      </c>
      <c r="V238" s="2">
        <f t="shared" si="92"/>
        <v>-2.3770749685209864</v>
      </c>
      <c r="W238" s="2">
        <f t="shared" si="100"/>
        <v>25.149754451832191</v>
      </c>
      <c r="X238" s="2">
        <f t="shared" si="101"/>
        <v>50.962646584854866</v>
      </c>
      <c r="Y238" s="7">
        <f t="shared" si="102"/>
        <v>0</v>
      </c>
      <c r="AF238" s="8"/>
      <c r="AJ238" s="8"/>
      <c r="AK238" s="8"/>
      <c r="AQ238" s="2">
        <v>-4.8371291980120859</v>
      </c>
      <c r="AR238" s="2">
        <f t="shared" si="93"/>
        <v>3.166385130417694E-2</v>
      </c>
      <c r="AS238" s="2">
        <f t="shared" si="94"/>
        <v>8.0203665935038276E-2</v>
      </c>
      <c r="AT238" s="7">
        <f t="shared" si="95"/>
        <v>0</v>
      </c>
      <c r="BF238" s="2">
        <f t="shared" si="104"/>
        <v>556736.81317169778</v>
      </c>
      <c r="BG238" s="2">
        <f t="shared" si="96"/>
        <v>3.4926948472778607E-2</v>
      </c>
      <c r="BH238" s="2">
        <f t="shared" si="97"/>
        <v>7.6940568766436609E-2</v>
      </c>
      <c r="BI238" s="7">
        <f t="shared" si="98"/>
        <v>0</v>
      </c>
    </row>
    <row r="239" spans="1:61" ht="13" x14ac:dyDescent="0.3">
      <c r="A239" s="22">
        <f t="shared" si="99"/>
        <v>5.1301578510108005E-2</v>
      </c>
      <c r="B239" s="2">
        <v>1482</v>
      </c>
      <c r="C239" s="2">
        <v>28888</v>
      </c>
      <c r="D239" s="2">
        <f t="shared" si="89"/>
        <v>1.3520087374797739E-3</v>
      </c>
      <c r="E239" s="2">
        <v>-3.4261465781162537</v>
      </c>
      <c r="F239" s="7">
        <f t="shared" si="103"/>
        <v>0</v>
      </c>
      <c r="T239" s="2">
        <f t="shared" si="90"/>
        <v>165.5475762432057</v>
      </c>
      <c r="U239" s="2">
        <f t="shared" si="91"/>
        <v>38.496753109840313</v>
      </c>
      <c r="V239" s="2">
        <f t="shared" si="92"/>
        <v>-1.5996392469832088</v>
      </c>
      <c r="W239" s="2">
        <f t="shared" si="100"/>
        <v>27.186055552459646</v>
      </c>
      <c r="X239" s="2">
        <f t="shared" si="101"/>
        <v>53.006729161187394</v>
      </c>
      <c r="Y239" s="7">
        <f t="shared" si="102"/>
        <v>0</v>
      </c>
      <c r="AF239" s="8"/>
      <c r="AJ239" s="8"/>
      <c r="AK239" s="8"/>
      <c r="AQ239" s="2">
        <v>-3.4261465781162537</v>
      </c>
      <c r="AR239" s="2">
        <f t="shared" si="93"/>
        <v>3.2926223761702969E-2</v>
      </c>
      <c r="AS239" s="2">
        <f t="shared" si="94"/>
        <v>7.8941293477512248E-2</v>
      </c>
      <c r="AT239" s="7">
        <f t="shared" si="95"/>
        <v>0</v>
      </c>
      <c r="BF239" s="2">
        <f t="shared" si="104"/>
        <v>593551.72190768039</v>
      </c>
      <c r="BG239" s="2">
        <f t="shared" si="96"/>
        <v>3.4959520229281185E-2</v>
      </c>
      <c r="BH239" s="2">
        <f t="shared" si="97"/>
        <v>7.6907997009934032E-2</v>
      </c>
      <c r="BI239" s="7">
        <f t="shared" si="98"/>
        <v>0</v>
      </c>
    </row>
    <row r="240" spans="1:61" ht="13" x14ac:dyDescent="0.3">
      <c r="A240" s="22">
        <f t="shared" si="99"/>
        <v>5.2107457156090782E-2</v>
      </c>
      <c r="B240" s="2">
        <v>1125</v>
      </c>
      <c r="C240" s="2">
        <v>21590</v>
      </c>
      <c r="D240" s="2">
        <f t="shared" si="89"/>
        <v>1.5639105696492474E-3</v>
      </c>
      <c r="E240" s="2">
        <v>-2.4466242109834875</v>
      </c>
      <c r="F240" s="7">
        <f t="shared" si="103"/>
        <v>0</v>
      </c>
      <c r="T240" s="2">
        <f t="shared" si="90"/>
        <v>143.05593311708537</v>
      </c>
      <c r="U240" s="2">
        <f t="shared" si="91"/>
        <v>33.541019662496844</v>
      </c>
      <c r="V240" s="2">
        <f t="shared" si="92"/>
        <v>-1.1077921981333034</v>
      </c>
      <c r="W240" s="2">
        <f t="shared" si="100"/>
        <v>21.748413223603354</v>
      </c>
      <c r="X240" s="2">
        <f t="shared" si="101"/>
        <v>47.549210497656944</v>
      </c>
      <c r="Y240" s="7">
        <f t="shared" si="102"/>
        <v>0</v>
      </c>
      <c r="AF240" s="8"/>
      <c r="AJ240" s="8"/>
      <c r="AK240" s="8"/>
      <c r="AQ240" s="2">
        <v>-2.4466242109834875</v>
      </c>
      <c r="AR240" s="2">
        <f t="shared" si="93"/>
        <v>2.9320227250777348E-2</v>
      </c>
      <c r="AS240" s="2">
        <f t="shared" si="94"/>
        <v>8.2547289988437869E-2</v>
      </c>
      <c r="AT240" s="7">
        <f t="shared" si="95"/>
        <v>0</v>
      </c>
      <c r="BF240" s="2">
        <f t="shared" si="104"/>
        <v>437112.93228004454</v>
      </c>
      <c r="BG240" s="2">
        <f t="shared" si="96"/>
        <v>3.4862016799916185E-2</v>
      </c>
      <c r="BH240" s="2">
        <f t="shared" si="97"/>
        <v>7.7005500439299032E-2</v>
      </c>
      <c r="BI240" s="7">
        <f t="shared" si="98"/>
        <v>0</v>
      </c>
    </row>
    <row r="241" spans="1:61" ht="13" x14ac:dyDescent="0.3">
      <c r="A241" s="22">
        <f t="shared" si="99"/>
        <v>7.1752058554437323E-2</v>
      </c>
      <c r="B241" s="2">
        <v>3137</v>
      </c>
      <c r="C241" s="2">
        <v>43720</v>
      </c>
      <c r="D241" s="2">
        <f t="shared" si="89"/>
        <v>1.0990011815847523E-3</v>
      </c>
      <c r="E241" s="2">
        <v>14.393342063581617</v>
      </c>
      <c r="F241" s="7">
        <f t="shared" si="103"/>
        <v>0</v>
      </c>
      <c r="T241" s="2">
        <f t="shared" si="90"/>
        <v>201.45222758758464</v>
      </c>
      <c r="U241" s="2">
        <f t="shared" si="91"/>
        <v>56.008927859761783</v>
      </c>
      <c r="V241" s="2">
        <f t="shared" si="92"/>
        <v>7.2162620786497271</v>
      </c>
      <c r="W241" s="2">
        <f t="shared" si="100"/>
        <v>35.863483082386033</v>
      </c>
      <c r="X241" s="2">
        <f t="shared" si="101"/>
        <v>61.72184847983808</v>
      </c>
      <c r="Y241" s="7">
        <f t="shared" si="102"/>
        <v>0</v>
      </c>
      <c r="AF241" s="8"/>
      <c r="AJ241" s="8"/>
      <c r="AK241" s="8"/>
      <c r="AQ241" s="2">
        <v>-10.170363305830991</v>
      </c>
      <c r="AR241" s="2">
        <f t="shared" si="93"/>
        <v>3.7231728600687082E-2</v>
      </c>
      <c r="AS241" s="2">
        <f t="shared" si="94"/>
        <v>7.4635788638528128E-2</v>
      </c>
      <c r="AT241" s="7">
        <f t="shared" si="95"/>
        <v>0</v>
      </c>
      <c r="BF241" s="2">
        <f t="shared" si="104"/>
        <v>656419.98229644191</v>
      </c>
      <c r="BG241" s="2">
        <f t="shared" si="96"/>
        <v>3.5057834275009706E-2</v>
      </c>
      <c r="BH241" s="2">
        <f t="shared" si="97"/>
        <v>7.6809682964205511E-2</v>
      </c>
      <c r="BI241" s="7">
        <f t="shared" si="98"/>
        <v>0</v>
      </c>
    </row>
    <row r="242" spans="1:61" ht="13" x14ac:dyDescent="0.3">
      <c r="A242" s="22">
        <f t="shared" si="99"/>
        <v>5.4157549234135668E-2</v>
      </c>
      <c r="B242" s="2">
        <v>2574</v>
      </c>
      <c r="C242" s="2">
        <v>47528</v>
      </c>
      <c r="D242" s="2">
        <f t="shared" si="89"/>
        <v>1.0540554698691533E-3</v>
      </c>
      <c r="E242" s="2">
        <v>-1.6851194612105493</v>
      </c>
      <c r="F242" s="7">
        <f t="shared" si="103"/>
        <v>0</v>
      </c>
      <c r="T242" s="2">
        <f t="shared" si="90"/>
        <v>212.02358359390118</v>
      </c>
      <c r="U242" s="2">
        <f t="shared" si="91"/>
        <v>50.734603575863289</v>
      </c>
      <c r="V242" s="2">
        <f t="shared" si="92"/>
        <v>-0.61849376088942165</v>
      </c>
      <c r="W242" s="2">
        <f t="shared" si="100"/>
        <v>38.41766924895488</v>
      </c>
      <c r="X242" s="2">
        <f t="shared" si="101"/>
        <v>64.288525424550542</v>
      </c>
      <c r="Y242" s="7">
        <f t="shared" si="102"/>
        <v>0</v>
      </c>
      <c r="AF242" s="8"/>
      <c r="AJ242" s="8"/>
      <c r="AK242" s="8"/>
      <c r="AQ242" s="2">
        <v>-1.6851194612105493</v>
      </c>
      <c r="AR242" s="2">
        <f t="shared" si="93"/>
        <v>3.799658314662558E-2</v>
      </c>
      <c r="AS242" s="2">
        <f t="shared" si="94"/>
        <v>7.387093409258963E-2</v>
      </c>
      <c r="AT242" s="7">
        <f t="shared" si="95"/>
        <v>0</v>
      </c>
      <c r="BF242" s="2">
        <f t="shared" si="104"/>
        <v>927837.10063036368</v>
      </c>
      <c r="BG242" s="2">
        <f t="shared" si="96"/>
        <v>3.5073218025111527E-2</v>
      </c>
      <c r="BH242" s="2">
        <f t="shared" si="97"/>
        <v>7.679429921410369E-2</v>
      </c>
      <c r="BI242" s="7">
        <f t="shared" si="98"/>
        <v>0</v>
      </c>
    </row>
    <row r="243" spans="1:61" ht="13" x14ac:dyDescent="0.3">
      <c r="A243" s="22">
        <f t="shared" si="99"/>
        <v>4.4825259749021726E-2</v>
      </c>
      <c r="B243" s="2">
        <v>1661</v>
      </c>
      <c r="C243" s="2">
        <v>37055</v>
      </c>
      <c r="D243" s="2">
        <f t="shared" si="89"/>
        <v>1.1937539652930908E-3</v>
      </c>
      <c r="E243" s="2">
        <v>-9.3055178818681625</v>
      </c>
      <c r="F243" s="7">
        <f t="shared" si="103"/>
        <v>0</v>
      </c>
      <c r="T243" s="2">
        <f t="shared" si="90"/>
        <v>188.13293172647897</v>
      </c>
      <c r="U243" s="2">
        <f t="shared" si="91"/>
        <v>40.755367744629666</v>
      </c>
      <c r="V243" s="2">
        <f t="shared" si="92"/>
        <v>-4.8113026768225922</v>
      </c>
      <c r="W243" s="2">
        <f t="shared" si="100"/>
        <v>32.644905808457246</v>
      </c>
      <c r="X243" s="2">
        <f t="shared" si="101"/>
        <v>58.488435034447271</v>
      </c>
      <c r="Y243" s="7">
        <f t="shared" si="102"/>
        <v>0</v>
      </c>
      <c r="AF243" s="8"/>
      <c r="AJ243" s="8"/>
      <c r="AK243" s="8"/>
      <c r="AQ243" s="2">
        <v>-9.3055178818681625</v>
      </c>
      <c r="AR243" s="2">
        <f t="shared" si="93"/>
        <v>3.5619292294900476E-2</v>
      </c>
      <c r="AS243" s="2">
        <f t="shared" si="94"/>
        <v>7.6248224944314741E-2</v>
      </c>
      <c r="AT243" s="7">
        <f t="shared" si="95"/>
        <v>0</v>
      </c>
      <c r="BF243" s="2">
        <f t="shared" si="104"/>
        <v>865448.38892946311</v>
      </c>
      <c r="BG243" s="2">
        <f t="shared" si="96"/>
        <v>3.5023339807307444E-2</v>
      </c>
      <c r="BH243" s="2">
        <f t="shared" si="97"/>
        <v>7.6844177431907773E-2</v>
      </c>
      <c r="BI243" s="7">
        <f t="shared" si="98"/>
        <v>0</v>
      </c>
    </row>
    <row r="244" spans="1:61" ht="13" x14ac:dyDescent="0.3">
      <c r="A244" s="22">
        <f t="shared" si="99"/>
        <v>4.9486834958117724E-2</v>
      </c>
      <c r="B244" s="2">
        <v>1731</v>
      </c>
      <c r="C244" s="2">
        <v>34979</v>
      </c>
      <c r="D244" s="2">
        <f t="shared" si="89"/>
        <v>1.2286679824860974E-3</v>
      </c>
      <c r="E244" s="2">
        <v>-5.247083633159483</v>
      </c>
      <c r="F244" s="7">
        <f t="shared" si="103"/>
        <v>0</v>
      </c>
      <c r="T244" s="2">
        <f t="shared" si="90"/>
        <v>182.34034112066371</v>
      </c>
      <c r="U244" s="2">
        <f t="shared" si="91"/>
        <v>41.605288125429439</v>
      </c>
      <c r="V244" s="2">
        <f t="shared" si="92"/>
        <v>-2.5583899299370501</v>
      </c>
      <c r="W244" s="2">
        <f t="shared" si="100"/>
        <v>31.244982564110284</v>
      </c>
      <c r="X244" s="2">
        <f t="shared" si="101"/>
        <v>57.082373546622691</v>
      </c>
      <c r="Y244" s="7">
        <f t="shared" si="102"/>
        <v>0</v>
      </c>
      <c r="AF244" s="8"/>
      <c r="AJ244" s="8"/>
      <c r="AK244" s="8"/>
      <c r="AQ244" s="2">
        <v>-5.247083633159483</v>
      </c>
      <c r="AR244" s="2">
        <f t="shared" si="93"/>
        <v>3.5025150078708184E-2</v>
      </c>
      <c r="AS244" s="2">
        <f t="shared" si="94"/>
        <v>7.6842367160507033E-2</v>
      </c>
      <c r="AT244" s="7">
        <f t="shared" si="95"/>
        <v>0</v>
      </c>
      <c r="BF244" s="2">
        <f t="shared" si="104"/>
        <v>743634.57619163638</v>
      </c>
      <c r="BG244" s="2">
        <f t="shared" si="96"/>
        <v>3.5009926009025735E-2</v>
      </c>
      <c r="BH244" s="2">
        <f t="shared" si="97"/>
        <v>7.6857591230189481E-2</v>
      </c>
      <c r="BI244" s="7">
        <f t="shared" si="98"/>
        <v>0</v>
      </c>
    </row>
  </sheetData>
  <sheetProtection selectLockedCells="1"/>
  <mergeCells count="9">
    <mergeCell ref="A103:Q103"/>
    <mergeCell ref="AQ103:BC103"/>
    <mergeCell ref="BF103:BO103"/>
    <mergeCell ref="T103:AN103"/>
    <mergeCell ref="F2:G2"/>
    <mergeCell ref="H2:I2"/>
    <mergeCell ref="W2:X2"/>
    <mergeCell ref="Q2:R2"/>
    <mergeCell ref="O2:P2"/>
  </mergeCells>
  <dataValidations count="3">
    <dataValidation type="list" showInputMessage="1" showErrorMessage="1" sqref="F2" xr:uid="{00000000-0002-0000-0000-000000000000}">
      <formula1>"default,from 1-α"</formula1>
    </dataValidation>
    <dataValidation type="decimal" showInputMessage="1" showErrorMessage="1" sqref="AH105 W2" xr:uid="{00000000-0002-0000-0000-000001000000}">
      <formula1>0.5</formula1>
      <formula2>0.999999999</formula2>
    </dataValidation>
    <dataValidation type="list" showInputMessage="1" showErrorMessage="1" sqref="O2" xr:uid="{00000000-0002-0000-0000-000002000000}">
      <formula1>"adjusted,fixed"</formula1>
    </dataValidation>
  </dataValidations>
  <printOptions horizontalCentered="1" verticalCentered="1"/>
  <pageMargins left="0.78740157480314965" right="0.78740157480314965" top="0.78740157480314965" bottom="0.78740157480314965" header="0.39370078740157483" footer="0.3937007874015748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103F849-50A4-47A8-8E4F-41ACC3144CD7}">
            <x14:iconSet iconSet="3ArrowsGray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AT105:AT244</xm:sqref>
        </x14:conditionalFormatting>
        <x14:conditionalFormatting xmlns:xm="http://schemas.microsoft.com/office/excel/2006/main">
          <x14:cfRule type="iconSet" priority="2" id="{2882035F-2036-491D-9D67-EC582D326C1F}">
            <x14:iconSet iconSet="3ArrowsGray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F105:F244</xm:sqref>
        </x14:conditionalFormatting>
        <x14:conditionalFormatting xmlns:xm="http://schemas.microsoft.com/office/excel/2006/main">
          <x14:cfRule type="iconSet" priority="1" id="{7421A93A-3C9F-4D81-B935-C5F532476ED6}">
            <x14:iconSet iconSet="3ArrowsGray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BI105:BI244</xm:sqref>
        </x14:conditionalFormatting>
        <x14:conditionalFormatting xmlns:xm="http://schemas.microsoft.com/office/excel/2006/main">
          <x14:cfRule type="iconSet" priority="8" id="{1B1849B7-ED90-4359-92EB-5A1645613171}">
            <x14:iconSet iconSet="3ArrowsGray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Y105:Y244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TrustsDataEmergencyReadmissions</vt:lpstr>
      <vt:lpstr>factor</vt:lpstr>
      <vt:lpstr>LCL_</vt:lpstr>
      <vt:lpstr>ni_</vt:lpstr>
      <vt:lpstr>pi_</vt:lpstr>
      <vt:lpstr>pm</vt:lpstr>
      <vt:lpstr>sz</vt:lpstr>
      <vt:lpstr>UCL_</vt:lpstr>
      <vt:lpstr>xi_</vt:lpstr>
      <vt:lpstr>zi_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 Vidmar</dc:creator>
  <cp:lastModifiedBy>christopher nyunt</cp:lastModifiedBy>
  <cp:lastPrinted>2012-05-16T11:41:17Z</cp:lastPrinted>
  <dcterms:created xsi:type="dcterms:W3CDTF">2012-02-14T11:21:51Z</dcterms:created>
  <dcterms:modified xsi:type="dcterms:W3CDTF">2022-06-26T21:55:10Z</dcterms:modified>
</cp:coreProperties>
</file>