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<sst xmlns="http://schemas.openxmlformats.org/spreadsheetml/2006/main" count="150" uniqueCount="81">
  <si>
    <t xml:space="preserve">πληθυσμός Δήμου Παύλου Μελά</t>
  </si>
  <si>
    <t xml:space="preserve">Πολεοδομική ενότητα</t>
  </si>
  <si>
    <t xml:space="preserve">Έκταση Π.Ε. (Ha)</t>
  </si>
  <si>
    <t xml:space="preserve">Έκταση Π.Ε. (Ha) (αφαιρουμένων των εκτιμώμενων κοινοχρήστων)</t>
  </si>
  <si>
    <t xml:space="preserve">Μέσος Σ.Δ. Π.Ε. (netto)</t>
  </si>
  <si>
    <t xml:space="preserve">Σταθερότυπο ωφέλιμης επιφάνειας κατοικίας (τ.μ./κατ.)</t>
  </si>
  <si>
    <t xml:space="preserve">Σταθερότυπο γης κοιν.-τεχν. υποδομής (τ.μ./κατ.)</t>
  </si>
  <si>
    <t xml:space="preserve">Πυκνότητα Π.Ε. (επιτρεπόμενη)(ατ./Ηα)</t>
  </si>
  <si>
    <t xml:space="preserve">Βαθμός κορεμού (%)</t>
  </si>
  <si>
    <t xml:space="preserve">Συνολική χωρητικότητα Π.Ε. (κατ.)</t>
  </si>
  <si>
    <t xml:space="preserve">Κοινωνική – Τεχνική Υποδομή</t>
  </si>
  <si>
    <t xml:space="preserve">Αποδεκτές Τιμές</t>
  </si>
  <si>
    <t xml:space="preserve">Κάτω Τερψιθέα </t>
  </si>
  <si>
    <t xml:space="preserve">Κεντρική Τερψιθέα </t>
  </si>
  <si>
    <t xml:space="preserve">Τερψιθέα - Αμπελώνες </t>
  </si>
  <si>
    <t xml:space="preserve">Πρόνοια </t>
  </si>
  <si>
    <t xml:space="preserve">Κάτω Ομόνοια </t>
  </si>
  <si>
    <t xml:space="preserve">Κεντρική Ομόνοια </t>
  </si>
  <si>
    <t xml:space="preserve">Άνω Ομόνοια </t>
  </si>
  <si>
    <t xml:space="preserve">Νεόκτιστα </t>
  </si>
  <si>
    <t xml:space="preserve">Άνωθεν Ασύλου </t>
  </si>
  <si>
    <t xml:space="preserve">Κάτω Ηλιούπολη </t>
  </si>
  <si>
    <t xml:space="preserve">Ηλιούπολη - Συγκρ. Σχολείων </t>
  </si>
  <si>
    <t xml:space="preserve">Ηλιούπολη - Κτημα Ρέτσου </t>
  </si>
  <si>
    <t xml:space="preserve">Κέντρο Ηλιούπολης </t>
  </si>
  <si>
    <t xml:space="preserve">Άνω Ηλιούπολη </t>
  </si>
  <si>
    <t xml:space="preserve">Κάτω Νικόπολη </t>
  </si>
  <si>
    <t xml:space="preserve">Άνω Νικόπολη </t>
  </si>
  <si>
    <t xml:space="preserve">Π.Ε. 1</t>
  </si>
  <si>
    <t xml:space="preserve">Π.Ε. 2</t>
  </si>
  <si>
    <t xml:space="preserve">Π.Ε. 3</t>
  </si>
  <si>
    <t xml:space="preserve">Π.Ε. 4</t>
  </si>
  <si>
    <t xml:space="preserve">Π.Ε. 5</t>
  </si>
  <si>
    <t xml:space="preserve">Π.Ε. 6</t>
  </si>
  <si>
    <t xml:space="preserve">Π.Ε. 7</t>
  </si>
  <si>
    <t xml:space="preserve">Π.Ε. 8</t>
  </si>
  <si>
    <t xml:space="preserve">Π.Ε. 9</t>
  </si>
  <si>
    <t xml:space="preserve">Π.Ε. 10</t>
  </si>
  <si>
    <t xml:space="preserve">Π.Ε. 11</t>
  </si>
  <si>
    <t xml:space="preserve">Π.Ε. 12</t>
  </si>
  <si>
    <t xml:space="preserve">Π.Ε. 13</t>
  </si>
  <si>
    <t xml:space="preserve">Π.Ε. 14</t>
  </si>
  <si>
    <t xml:space="preserve">Π.Ε. 15</t>
  </si>
  <si>
    <t xml:space="preserve">Π.Ε. 16</t>
  </si>
  <si>
    <t xml:space="preserve">Παλιός οικισμός, τμήμα επέκτασης &amp; ΟΕΚ</t>
  </si>
  <si>
    <t xml:space="preserve">Ανθόκηποι</t>
  </si>
  <si>
    <t xml:space="preserve">Τραυματιούπολη</t>
  </si>
  <si>
    <t xml:space="preserve">Διοίκηση-Εξυπηρετήσεις</t>
  </si>
  <si>
    <t xml:space="preserve">0.1-1</t>
  </si>
  <si>
    <t xml:space="preserve">Νηπιαγωγείο</t>
  </si>
  <si>
    <t xml:space="preserve">0.3-0.42</t>
  </si>
  <si>
    <t xml:space="preserve">Δημοτικό</t>
  </si>
  <si>
    <t xml:space="preserve">0.7-1.1</t>
  </si>
  <si>
    <t xml:space="preserve">MERM</t>
  </si>
  <si>
    <t xml:space="preserve">Εκτίμηση πληθυσμού για 2026</t>
  </si>
  <si>
    <t xml:space="preserve">Γυμνάσιο</t>
  </si>
  <si>
    <t xml:space="preserve">0.4-0.6</t>
  </si>
  <si>
    <t xml:space="preserve">1991-2001</t>
  </si>
  <si>
    <t xml:space="preserve">Λύκειο</t>
  </si>
  <si>
    <t xml:space="preserve">0.28-0.44</t>
  </si>
  <si>
    <t xml:space="preserve">2001-2011</t>
  </si>
  <si>
    <t xml:space="preserve">Γυμνάσιο-Λύκειο</t>
  </si>
  <si>
    <t xml:space="preserve">0.72-0.96</t>
  </si>
  <si>
    <t xml:space="preserve">1991-2011</t>
  </si>
  <si>
    <t xml:space="preserve">Υγεία-Πρόνοια (παιδ. Σταθμοί, ΚΑΠΗ, γηροκομείο)</t>
  </si>
  <si>
    <t xml:space="preserve">Αθλητισμός</t>
  </si>
  <si>
    <t xml:space="preserve">Πολιτισμός</t>
  </si>
  <si>
    <t xml:space="preserve">Ναοί</t>
  </si>
  <si>
    <t xml:space="preserve">Λιανικό Εμπόριο</t>
  </si>
  <si>
    <t xml:space="preserve">0.35-0.65</t>
  </si>
  <si>
    <t xml:space="preserve">στο διάστημα 2013-2019 οι θάνατοι ξεπερνούν τις γεννήσεις κατά 190.000</t>
  </si>
  <si>
    <t xml:space="preserve">Παραγωγικές Εγκαταστάσεις (βιομηχανία, τουρισμός κ.ά.)</t>
  </si>
  <si>
    <t xml:space="preserve">0.2-1</t>
  </si>
  <si>
    <t xml:space="preserve">0.90</t>
  </si>
  <si>
    <t xml:space="preserve">Εκπαίδευση</t>
  </si>
  <si>
    <t xml:space="preserve">% χρηστών στον πληθυσμό</t>
  </si>
  <si>
    <t xml:space="preserve">τ.μ / χρήστη</t>
  </si>
  <si>
    <t xml:space="preserve">τ.μ. / κάτ</t>
  </si>
  <si>
    <t xml:space="preserve">15-21</t>
  </si>
  <si>
    <t xml:space="preserve">7-11</t>
  </si>
  <si>
    <t xml:space="preserve">8-12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</si>
</sst>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6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28" activeCellId="0" sqref="G28"/>
    </sheetView>
  </sheetViews>
  <sheetFormatPr defaultRowHeight="1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8.53"/>
    <col collapsed="false" customWidth="true" hidden="false" outlineLevel="0" max="3" min="3" style="0" width="27.85"/>
    <col collapsed="false" customWidth="true" hidden="false" outlineLevel="0" max="4" min="4" style="0" width="8.53"/>
    <col collapsed="false" customWidth="true" hidden="false" outlineLevel="0" max="5" min="5" style="0" width="26.42"/>
    <col collapsed="false" customWidth="true" hidden="false" outlineLevel="0" max="6" min="6" style="0" width="7.43"/>
    <col collapsed="false" customWidth="true" hidden="false" outlineLevel="0" max="7" min="7" style="0" width="26"/>
    <col collapsed="false" customWidth="true" hidden="false" outlineLevel="0" max="8" min="8" style="0" width="10.85"/>
    <col collapsed="false" customWidth="true" hidden="false" outlineLevel="0" max="9" min="9" style="0" width="19.85"/>
    <col collapsed="false" customWidth="true" hidden="false" outlineLevel="0" max="10" min="10" style="0" width="20.85"/>
    <col collapsed="false" customWidth="true" hidden="false" outlineLevel="0" max="11" min="11" style="0" width="15.43"/>
    <col collapsed="false" customWidth="true" hidden="false" outlineLevel="0" max="12" min="12" style="0" width="8.53"/>
    <col collapsed="false" customWidth="true" hidden="false" outlineLevel="0" max="13" min="13" style="0" width="13.85"/>
    <col collapsed="false" customWidth="true" hidden="false" outlineLevel="0" max="14" min="14" style="0" width="8.53"/>
    <col collapsed="false" customWidth="true" hidden="false" outlineLevel="0" max="15" min="15" style="0" width="51.08"/>
    <col collapsed="false" customWidth="true" hidden="false" outlineLevel="0" max="16" min="16" style="0" width="16.57"/>
    <col collapsed="false" customWidth="true" hidden="false" outlineLevel="0" max="17" min="17" style="0" width="14.58"/>
    <col collapsed="false" customWidth="true" hidden="false" outlineLevel="0" max="18" min="18" style="0" width="17.56"/>
    <col collapsed="false" customWidth="true" hidden="false" outlineLevel="0" max="19" min="19" style="0" width="20.32"/>
    <col collapsed="false" customWidth="true" hidden="false" outlineLevel="0" max="20" min="20" style="0" width="8.64"/>
    <col collapsed="false" customWidth="true" hidden="false" outlineLevel="0" max="21" min="21" style="0" width="13.93"/>
    <col collapsed="false" customWidth="true" hidden="false" outlineLevel="0" max="22" min="22" style="0" width="16.9"/>
    <col collapsed="false" customWidth="true" hidden="false" outlineLevel="0" max="23" min="23" style="0" width="12.71"/>
    <col collapsed="false" customWidth="true" hidden="false" outlineLevel="0" max="24" min="24" style="0" width="10.62"/>
    <col collapsed="false" customWidth="true" hidden="false" outlineLevel="0" max="25" min="25" style="0" width="14.7"/>
    <col collapsed="false" customWidth="true" hidden="false" outlineLevel="0" max="26" min="26" style="0" width="15.8"/>
    <col collapsed="false" customWidth="true" hidden="false" outlineLevel="0" max="27" min="27" style="0" width="26.17"/>
    <col collapsed="false" customWidth="true" hidden="false" outlineLevel="0" max="28" min="28" style="0" width="24.18"/>
    <col collapsed="false" customWidth="true" hidden="false" outlineLevel="0" max="29" min="29" style="0" width="18.11"/>
    <col collapsed="false" customWidth="true" hidden="false" outlineLevel="0" max="30" min="30" style="0" width="14.58"/>
    <col collapsed="false" customWidth="true" hidden="false" outlineLevel="0" max="31" min="31" style="0" width="14.81"/>
    <col collapsed="false" customWidth="true" hidden="false" outlineLevel="0" max="32" min="32" style="0" width="13.59"/>
    <col collapsed="false" customWidth="true" hidden="false" outlineLevel="0" max="41" min="33" style="0" width="6.21"/>
    <col collapsed="false" customWidth="true" hidden="false" outlineLevel="0" max="48" min="42" style="0" width="7.3"/>
    <col collapsed="false" customWidth="true" hidden="false" outlineLevel="0" max="49" min="49" style="0" width="36.85"/>
    <col collapsed="false" customWidth="true" hidden="false" outlineLevel="0" max="50" min="50" style="0" width="9.85"/>
    <col collapsed="false" customWidth="true" hidden="false" outlineLevel="0" max="51" min="51" style="0" width="15.25"/>
    <col collapsed="false" customWidth="true" hidden="false" outlineLevel="0" max="52" min="52" style="0" width="9.14"/>
    <col collapsed="false" customWidth="true" hidden="false" outlineLevel="0" max="1025" min="53" style="0" width="8.53"/>
  </cols>
  <sheetData>
    <row r="1" customFormat="false" ht="13.8" hidden="false" customHeight="true" outlineLevel="0" collapsed="false">
      <c r="A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customFormat="false" ht="13.8" hidden="false" customHeight="false" outlineLevel="0" collapsed="false">
      <c r="A2" s="0" t="n">
        <v>1991</v>
      </c>
      <c r="B2" s="0" t="n">
        <f aca="false">37596+27894+3480</f>
        <v>68970</v>
      </c>
      <c r="E2" s="2"/>
      <c r="F2" s="2"/>
      <c r="G2" s="2"/>
      <c r="H2" s="2"/>
      <c r="I2" s="2"/>
      <c r="J2" s="2"/>
      <c r="K2" s="2"/>
      <c r="L2" s="2"/>
      <c r="M2" s="2"/>
    </row>
    <row r="3" customFormat="false" ht="29.25" hidden="false" customHeight="true" outlineLevel="0" collapsed="false">
      <c r="A3" s="0" t="n">
        <v>2001</v>
      </c>
      <c r="B3" s="0" t="n">
        <f aca="false">41653+36146+6598</f>
        <v>84397</v>
      </c>
      <c r="E3" s="2"/>
      <c r="F3" s="2"/>
      <c r="G3" s="2"/>
      <c r="H3" s="2"/>
      <c r="I3" s="2"/>
      <c r="J3" s="2"/>
      <c r="K3" s="2"/>
      <c r="L3" s="2"/>
      <c r="M3" s="2"/>
      <c r="O3" s="3" t="s">
        <v>10</v>
      </c>
      <c r="P3" s="3" t="s">
        <v>11</v>
      </c>
      <c r="Q3" s="4" t="s">
        <v>12</v>
      </c>
      <c r="R3" s="4" t="s">
        <v>13</v>
      </c>
      <c r="S3" s="4" t="s">
        <v>14</v>
      </c>
      <c r="T3" s="4" t="s">
        <v>15</v>
      </c>
      <c r="U3" s="4" t="s">
        <v>16</v>
      </c>
      <c r="V3" s="4" t="s">
        <v>17</v>
      </c>
      <c r="W3" s="4" t="s">
        <v>18</v>
      </c>
      <c r="X3" s="4" t="s">
        <v>19</v>
      </c>
      <c r="Y3" s="4" t="s">
        <v>20</v>
      </c>
      <c r="Z3" s="4" t="s">
        <v>21</v>
      </c>
      <c r="AA3" s="4" t="s">
        <v>22</v>
      </c>
      <c r="AB3" s="4" t="s">
        <v>23</v>
      </c>
      <c r="AC3" s="4" t="s">
        <v>24</v>
      </c>
      <c r="AD3" s="4" t="s">
        <v>25</v>
      </c>
      <c r="AE3" s="4" t="s">
        <v>26</v>
      </c>
      <c r="AF3" s="4" t="s">
        <v>27</v>
      </c>
      <c r="AG3" s="4" t="s">
        <v>28</v>
      </c>
      <c r="AH3" s="4" t="s">
        <v>29</v>
      </c>
      <c r="AI3" s="4" t="s">
        <v>30</v>
      </c>
      <c r="AJ3" s="4" t="s">
        <v>31</v>
      </c>
      <c r="AK3" s="4" t="s">
        <v>32</v>
      </c>
      <c r="AL3" s="4" t="s">
        <v>33</v>
      </c>
      <c r="AM3" s="4" t="s">
        <v>34</v>
      </c>
      <c r="AN3" s="4" t="s">
        <v>35</v>
      </c>
      <c r="AO3" s="4" t="s">
        <v>36</v>
      </c>
      <c r="AP3" s="4" t="s">
        <v>37</v>
      </c>
      <c r="AQ3" s="4" t="s">
        <v>38</v>
      </c>
      <c r="AR3" s="4" t="s">
        <v>39</v>
      </c>
      <c r="AS3" s="4" t="s">
        <v>40</v>
      </c>
      <c r="AT3" s="4" t="s">
        <v>41</v>
      </c>
      <c r="AU3" s="4" t="s">
        <v>42</v>
      </c>
      <c r="AV3" s="4" t="s">
        <v>43</v>
      </c>
      <c r="AW3" s="4" t="s">
        <v>44</v>
      </c>
      <c r="AX3" s="4" t="s">
        <v>45</v>
      </c>
      <c r="AY3" s="4" t="s">
        <v>46</v>
      </c>
    </row>
    <row r="4" customFormat="false" ht="15" hidden="false" customHeight="false" outlineLevel="0" collapsed="false">
      <c r="A4" s="0" t="n">
        <v>2011</v>
      </c>
      <c r="B4" s="0" t="n">
        <v>99245</v>
      </c>
      <c r="E4" s="5" t="s">
        <v>12</v>
      </c>
      <c r="F4" s="6" t="n">
        <v>21</v>
      </c>
      <c r="G4" s="7" t="n">
        <f aca="false">F4-F4*0.3</f>
        <v>14.7</v>
      </c>
      <c r="H4" s="7" t="n">
        <v>1.58</v>
      </c>
      <c r="I4" s="7" t="n">
        <f aca="false">35</f>
        <v>35</v>
      </c>
      <c r="J4" s="7"/>
      <c r="K4" s="7" t="n">
        <f aca="false">(H4/(I4+J4*H4))*POWER(10, 4)</f>
        <v>451.428571428571</v>
      </c>
      <c r="L4" s="7"/>
      <c r="M4" s="7" t="n">
        <f aca="false">K4*L4*G4</f>
        <v>0</v>
      </c>
      <c r="O4" s="8" t="s">
        <v>47</v>
      </c>
      <c r="P4" s="9" t="s">
        <v>48</v>
      </c>
      <c r="Q4" s="8"/>
      <c r="R4" s="8"/>
      <c r="S4" s="8"/>
      <c r="T4" s="8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customFormat="false" ht="15" hidden="false" customHeight="false" outlineLevel="0" collapsed="false">
      <c r="E5" s="5" t="s">
        <v>13</v>
      </c>
      <c r="F5" s="6" t="n">
        <v>22.25</v>
      </c>
      <c r="G5" s="7" t="n">
        <f aca="false">F5-F5*0.3</f>
        <v>15.575</v>
      </c>
      <c r="H5" s="7" t="n">
        <v>1.6</v>
      </c>
      <c r="I5" s="7" t="n">
        <f aca="false">35</f>
        <v>35</v>
      </c>
      <c r="J5" s="7"/>
      <c r="K5" s="7" t="n">
        <f aca="false">(H5/(I5+J5*H5))*POWER(10, 4)</f>
        <v>457.142857142857</v>
      </c>
      <c r="L5" s="7"/>
      <c r="M5" s="7" t="n">
        <f aca="false">K5*L5*G5</f>
        <v>0</v>
      </c>
      <c r="O5" s="8" t="s">
        <v>49</v>
      </c>
      <c r="P5" s="9" t="s">
        <v>50</v>
      </c>
      <c r="Q5" s="8"/>
      <c r="R5" s="8"/>
      <c r="S5" s="8"/>
      <c r="T5" s="8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customFormat="false" ht="15" hidden="false" customHeight="false" outlineLevel="0" collapsed="false">
      <c r="E6" s="5" t="s">
        <v>14</v>
      </c>
      <c r="F6" s="7" t="n">
        <v>26.25</v>
      </c>
      <c r="G6" s="7" t="n">
        <f aca="false">F6-F6*0.3</f>
        <v>18.375</v>
      </c>
      <c r="H6" s="7" t="n">
        <v>1.2</v>
      </c>
      <c r="I6" s="7" t="n">
        <f aca="false">35</f>
        <v>35</v>
      </c>
      <c r="J6" s="7"/>
      <c r="K6" s="7" t="n">
        <f aca="false">(H6/(I6+J6*H6))*POWER(10, 4)</f>
        <v>342.857142857143</v>
      </c>
      <c r="L6" s="7"/>
      <c r="M6" s="7" t="n">
        <f aca="false">K6*L6*G6</f>
        <v>0</v>
      </c>
      <c r="O6" s="8" t="s">
        <v>51</v>
      </c>
      <c r="P6" s="9" t="s">
        <v>52</v>
      </c>
      <c r="Q6" s="8"/>
      <c r="R6" s="8"/>
      <c r="S6" s="8"/>
      <c r="T6" s="8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customFormat="false" ht="15" hidden="false" customHeight="false" outlineLevel="0" collapsed="false">
      <c r="A7" s="1" t="s">
        <v>53</v>
      </c>
      <c r="C7" s="1" t="s">
        <v>54</v>
      </c>
      <c r="E7" s="5" t="s">
        <v>15</v>
      </c>
      <c r="F7" s="7" t="n">
        <v>20</v>
      </c>
      <c r="G7" s="7" t="n">
        <f aca="false">F7-F7*0.3</f>
        <v>14</v>
      </c>
      <c r="H7" s="7" t="n">
        <v>2.4</v>
      </c>
      <c r="I7" s="7" t="n">
        <f aca="false">35</f>
        <v>35</v>
      </c>
      <c r="J7" s="7"/>
      <c r="K7" s="7" t="n">
        <f aca="false">(H7/(I7+J7*H7))*POWER(10, 4)</f>
        <v>685.714285714286</v>
      </c>
      <c r="L7" s="7"/>
      <c r="M7" s="7" t="n">
        <f aca="false">K7*L7*G7</f>
        <v>0</v>
      </c>
      <c r="O7" s="8" t="s">
        <v>55</v>
      </c>
      <c r="P7" s="9" t="s">
        <v>56</v>
      </c>
      <c r="Q7" s="8"/>
      <c r="R7" s="8"/>
      <c r="S7" s="8"/>
      <c r="T7" s="8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customFormat="false" ht="15" hidden="false" customHeight="false" outlineLevel="0" collapsed="false">
      <c r="A8" s="0" t="s">
        <v>57</v>
      </c>
      <c r="B8" s="0" t="n">
        <f aca="false">(B3/B2)^(1/10)-1</f>
        <v>0.0203911384408093</v>
      </c>
      <c r="C8" s="0" t="n">
        <f aca="false">$B$4*((1+B8)^15)</f>
        <v>134341.072491649</v>
      </c>
      <c r="E8" s="5" t="s">
        <v>16</v>
      </c>
      <c r="F8" s="7" t="n">
        <v>18</v>
      </c>
      <c r="G8" s="7" t="n">
        <f aca="false">F8-F8*0.3</f>
        <v>12.6</v>
      </c>
      <c r="H8" s="7" t="n">
        <v>0.8</v>
      </c>
      <c r="I8" s="7" t="n">
        <f aca="false">35</f>
        <v>35</v>
      </c>
      <c r="J8" s="7"/>
      <c r="K8" s="7" t="n">
        <f aca="false">(H8/(I8+J8*H8))*POWER(10, 4)</f>
        <v>228.571428571429</v>
      </c>
      <c r="L8" s="7"/>
      <c r="M8" s="7" t="n">
        <f aca="false">K8*L8*G8</f>
        <v>0</v>
      </c>
      <c r="O8" s="8" t="s">
        <v>58</v>
      </c>
      <c r="P8" s="9" t="s">
        <v>59</v>
      </c>
      <c r="Q8" s="8"/>
      <c r="R8" s="8"/>
      <c r="S8" s="8"/>
      <c r="T8" s="8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customFormat="false" ht="15" hidden="false" customHeight="false" outlineLevel="0" collapsed="false">
      <c r="A9" s="0" t="s">
        <v>60</v>
      </c>
      <c r="B9" s="0" t="n">
        <f aca="false">(B4/B3)^(1/10)-1</f>
        <v>0.0163379974133593</v>
      </c>
      <c r="C9" s="0" t="n">
        <f aca="false">$B$4*((1+B9)^15)</f>
        <v>126555.515200878</v>
      </c>
      <c r="E9" s="5" t="s">
        <v>17</v>
      </c>
      <c r="F9" s="7" t="n">
        <v>18.75</v>
      </c>
      <c r="G9" s="7" t="n">
        <f aca="false">F9-F9*0.3</f>
        <v>13.125</v>
      </c>
      <c r="H9" s="7" t="n">
        <v>0.8</v>
      </c>
      <c r="I9" s="7" t="n">
        <f aca="false">35</f>
        <v>35</v>
      </c>
      <c r="J9" s="7"/>
      <c r="K9" s="7" t="n">
        <f aca="false">(H9/(I9+J9*H9))*POWER(10, 4)</f>
        <v>228.571428571429</v>
      </c>
      <c r="L9" s="7"/>
      <c r="M9" s="7" t="n">
        <f aca="false">K9*L9*G9</f>
        <v>0</v>
      </c>
      <c r="O9" s="8" t="s">
        <v>61</v>
      </c>
      <c r="P9" s="9" t="s">
        <v>62</v>
      </c>
      <c r="Q9" s="8"/>
      <c r="R9" s="8"/>
      <c r="S9" s="8"/>
      <c r="T9" s="8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customFormat="false" ht="15" hidden="false" customHeight="false" outlineLevel="0" collapsed="false">
      <c r="A10" s="0" t="s">
        <v>63</v>
      </c>
      <c r="B10" s="0" t="n">
        <f aca="false">(B4/B2)^(1/20)-1</f>
        <v>0.0183625514625279</v>
      </c>
      <c r="C10" s="0" t="n">
        <f aca="false">$B$4*((1+B10)^15)</f>
        <v>130390.197644681</v>
      </c>
      <c r="E10" s="5" t="s">
        <v>18</v>
      </c>
      <c r="F10" s="7" t="n">
        <v>16.5</v>
      </c>
      <c r="G10" s="7" t="n">
        <f aca="false">F10-F10*0.3</f>
        <v>11.55</v>
      </c>
      <c r="H10" s="7" t="n">
        <v>0.8</v>
      </c>
      <c r="I10" s="7" t="n">
        <f aca="false">35</f>
        <v>35</v>
      </c>
      <c r="J10" s="7"/>
      <c r="K10" s="7" t="n">
        <f aca="false">(H10/(I10+J10*H10))*POWER(10, 4)</f>
        <v>228.571428571429</v>
      </c>
      <c r="L10" s="7"/>
      <c r="M10" s="7" t="n">
        <f aca="false">K10*L10*G10</f>
        <v>0</v>
      </c>
      <c r="O10" s="8" t="s">
        <v>64</v>
      </c>
      <c r="P10" s="9" t="n">
        <v>0.32</v>
      </c>
      <c r="Q10" s="8"/>
      <c r="R10" s="8"/>
      <c r="S10" s="8"/>
      <c r="T10" s="8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customFormat="false" ht="15" hidden="false" customHeight="false" outlineLevel="0" collapsed="false">
      <c r="C11" s="0" t="n">
        <f aca="false">B4*EXP(1)^(B9*15)</f>
        <v>126806.398446547</v>
      </c>
      <c r="E11" s="5" t="s">
        <v>19</v>
      </c>
      <c r="F11" s="7" t="n">
        <v>12.5</v>
      </c>
      <c r="G11" s="7" t="n">
        <f aca="false">F11-F11*0.3</f>
        <v>8.75</v>
      </c>
      <c r="H11" s="7" t="n">
        <v>2</v>
      </c>
      <c r="I11" s="7" t="n">
        <f aca="false">35</f>
        <v>35</v>
      </c>
      <c r="J11" s="7"/>
      <c r="K11" s="7" t="n">
        <f aca="false">(H11/(I11+J11*H11))*POWER(10, 4)</f>
        <v>571.428571428571</v>
      </c>
      <c r="L11" s="7"/>
      <c r="M11" s="7" t="n">
        <f aca="false">K11*L11*G11</f>
        <v>0</v>
      </c>
      <c r="O11" s="8" t="s">
        <v>65</v>
      </c>
      <c r="P11" s="9" t="n">
        <v>5.5</v>
      </c>
      <c r="Q11" s="8"/>
      <c r="R11" s="8"/>
      <c r="S11" s="8"/>
      <c r="T11" s="8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customFormat="false" ht="15" hidden="false" customHeight="false" outlineLevel="0" collapsed="false">
      <c r="E12" s="5" t="s">
        <v>20</v>
      </c>
      <c r="F12" s="7" t="n">
        <v>19.5</v>
      </c>
      <c r="G12" s="7" t="n">
        <f aca="false">F12-F12*0.3</f>
        <v>13.65</v>
      </c>
      <c r="H12" s="7" t="n">
        <v>1.3</v>
      </c>
      <c r="I12" s="7" t="n">
        <f aca="false">35</f>
        <v>35</v>
      </c>
      <c r="J12" s="7"/>
      <c r="K12" s="7" t="n">
        <f aca="false">(H12/(I12+J12*H12))*POWER(10, 4)</f>
        <v>371.428571428571</v>
      </c>
      <c r="L12" s="7"/>
      <c r="M12" s="7" t="n">
        <f aca="false">K12*L12*G12</f>
        <v>0</v>
      </c>
      <c r="O12" s="8" t="s">
        <v>66</v>
      </c>
      <c r="P12" s="9" t="n">
        <v>0.2</v>
      </c>
      <c r="Q12" s="8"/>
      <c r="R12" s="8"/>
      <c r="S12" s="8"/>
      <c r="T12" s="8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customFormat="false" ht="15" hidden="false" customHeight="false" outlineLevel="0" collapsed="false">
      <c r="E13" s="5" t="s">
        <v>21</v>
      </c>
      <c r="F13" s="7" t="n">
        <v>16.75</v>
      </c>
      <c r="G13" s="7" t="n">
        <f aca="false">F13-F13*0.3</f>
        <v>11.725</v>
      </c>
      <c r="H13" s="7" t="n">
        <v>1.8</v>
      </c>
      <c r="I13" s="7" t="n">
        <f aca="false">35</f>
        <v>35</v>
      </c>
      <c r="J13" s="7"/>
      <c r="K13" s="7" t="n">
        <f aca="false">(H13/(I13+J13*H13))*POWER(10, 4)</f>
        <v>514.285714285714</v>
      </c>
      <c r="L13" s="7"/>
      <c r="M13" s="7" t="n">
        <f aca="false">K13*L13*G13</f>
        <v>0</v>
      </c>
      <c r="O13" s="8" t="s">
        <v>67</v>
      </c>
      <c r="P13" s="9" t="n">
        <f aca="false">1.5</f>
        <v>1.5</v>
      </c>
      <c r="Q13" s="9" t="n">
        <f aca="false">1.5</f>
        <v>1.5</v>
      </c>
      <c r="R13" s="9" t="n">
        <f aca="false">1.5</f>
        <v>1.5</v>
      </c>
      <c r="S13" s="9" t="n">
        <f aca="false">1.5</f>
        <v>1.5</v>
      </c>
      <c r="T13" s="9" t="n">
        <f aca="false">1.5</f>
        <v>1.5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customFormat="false" ht="15" hidden="false" customHeight="true" outlineLevel="0" collapsed="false">
      <c r="E14" s="5" t="s">
        <v>22</v>
      </c>
      <c r="F14" s="7" t="n">
        <v>16</v>
      </c>
      <c r="G14" s="7" t="n">
        <f aca="false">F14-F14*0.3</f>
        <v>11.2</v>
      </c>
      <c r="H14" s="7" t="n">
        <v>1.8</v>
      </c>
      <c r="I14" s="7" t="n">
        <f aca="false">35</f>
        <v>35</v>
      </c>
      <c r="J14" s="7"/>
      <c r="K14" s="7" t="n">
        <f aca="false">(H14/(I14+J14*H14))*POWER(10, 4)</f>
        <v>514.285714285714</v>
      </c>
      <c r="L14" s="7"/>
      <c r="M14" s="7" t="n">
        <f aca="false">K14*L14*G14</f>
        <v>0</v>
      </c>
      <c r="O14" s="8" t="s">
        <v>68</v>
      </c>
      <c r="P14" s="9" t="s">
        <v>69</v>
      </c>
      <c r="Q14" s="8"/>
      <c r="R14" s="8"/>
      <c r="S14" s="8"/>
      <c r="T14" s="8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customFormat="false" ht="15" hidden="false" customHeight="false" outlineLevel="0" collapsed="false">
      <c r="A15" s="1" t="s">
        <v>70</v>
      </c>
      <c r="E15" s="5" t="s">
        <v>23</v>
      </c>
      <c r="F15" s="7" t="n">
        <v>16</v>
      </c>
      <c r="G15" s="7" t="n">
        <f aca="false">F15-F15*0.3</f>
        <v>11.2</v>
      </c>
      <c r="H15" s="7" t="n">
        <v>1.8</v>
      </c>
      <c r="I15" s="7" t="n">
        <f aca="false">35</f>
        <v>35</v>
      </c>
      <c r="J15" s="7"/>
      <c r="K15" s="7" t="n">
        <f aca="false">(H15/(I15+J15*H15))*POWER(10, 4)</f>
        <v>514.285714285714</v>
      </c>
      <c r="L15" s="7"/>
      <c r="M15" s="7" t="n">
        <f aca="false">K15*L15*G15</f>
        <v>0</v>
      </c>
      <c r="O15" s="11" t="s">
        <v>71</v>
      </c>
      <c r="P15" s="12" t="s">
        <v>72</v>
      </c>
      <c r="Q15" s="11"/>
      <c r="R15" s="11"/>
      <c r="S15" s="11"/>
      <c r="T15" s="11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</row>
    <row r="16" customFormat="false" ht="15" hidden="false" customHeight="false" outlineLevel="0" collapsed="false">
      <c r="E16" s="5" t="s">
        <v>24</v>
      </c>
      <c r="F16" s="7" t="n">
        <v>17.75</v>
      </c>
      <c r="G16" s="7" t="n">
        <f aca="false">F16-F16*0.3</f>
        <v>12.425</v>
      </c>
      <c r="H16" s="7" t="n">
        <v>1.8</v>
      </c>
      <c r="I16" s="7" t="n">
        <f aca="false">35</f>
        <v>35</v>
      </c>
      <c r="J16" s="7"/>
      <c r="K16" s="7" t="n">
        <f aca="false">(H16/(I16+J16*H16))*POWER(10, 4)</f>
        <v>514.285714285714</v>
      </c>
      <c r="L16" s="7"/>
      <c r="M16" s="7" t="n">
        <f aca="false">K16*L16*G16</f>
        <v>0</v>
      </c>
    </row>
    <row r="17" customFormat="false" ht="15" hidden="false" customHeight="false" outlineLevel="0" collapsed="false">
      <c r="E17" s="5" t="s">
        <v>25</v>
      </c>
      <c r="F17" s="7" t="n">
        <v>27</v>
      </c>
      <c r="G17" s="7" t="n">
        <f aca="false">F17-F17*0.3</f>
        <v>18.9</v>
      </c>
      <c r="H17" s="7" t="n">
        <v>1.75</v>
      </c>
      <c r="I17" s="7" t="n">
        <f aca="false">35</f>
        <v>35</v>
      </c>
      <c r="J17" s="7"/>
      <c r="K17" s="7" t="n">
        <f aca="false">(H17/(I17+J17*H17))*POWER(10, 4)</f>
        <v>500</v>
      </c>
      <c r="L17" s="7"/>
      <c r="M17" s="7" t="n">
        <f aca="false">K17*L17*G17</f>
        <v>0</v>
      </c>
    </row>
    <row r="18" customFormat="false" ht="15" hidden="false" customHeight="false" outlineLevel="0" collapsed="false">
      <c r="E18" s="5" t="s">
        <v>26</v>
      </c>
      <c r="F18" s="7" t="n">
        <v>24.12</v>
      </c>
      <c r="G18" s="7" t="n">
        <f aca="false">F18-F18*0.3</f>
        <v>16.884</v>
      </c>
      <c r="H18" s="7" t="n">
        <v>0.8</v>
      </c>
      <c r="I18" s="7" t="n">
        <f aca="false">35</f>
        <v>35</v>
      </c>
      <c r="J18" s="7"/>
      <c r="K18" s="7" t="n">
        <f aca="false">(H18/(I18+J18*H18))*POWER(10, 4)</f>
        <v>228.571428571429</v>
      </c>
      <c r="L18" s="7"/>
      <c r="M18" s="7" t="n">
        <f aca="false">K18*L18*G18</f>
        <v>0</v>
      </c>
    </row>
    <row r="19" customFormat="false" ht="15" hidden="false" customHeight="false" outlineLevel="0" collapsed="false">
      <c r="E19" s="5" t="s">
        <v>27</v>
      </c>
      <c r="F19" s="7" t="n">
        <v>20.75</v>
      </c>
      <c r="G19" s="7" t="n">
        <f aca="false">F19-F19*0.3</f>
        <v>14.525</v>
      </c>
      <c r="H19" s="7" t="n">
        <v>0.8</v>
      </c>
      <c r="I19" s="7" t="n">
        <f aca="false">35</f>
        <v>35</v>
      </c>
      <c r="J19" s="7"/>
      <c r="K19" s="7" t="n">
        <f aca="false">(H19/(I19+J19*H19))*POWER(10, 4)</f>
        <v>228.571428571429</v>
      </c>
      <c r="L19" s="7"/>
      <c r="M19" s="7" t="n">
        <f aca="false">K19*L19*G19</f>
        <v>0</v>
      </c>
    </row>
    <row r="20" customFormat="false" ht="13.8" hidden="false" customHeight="false" outlineLevel="0" collapsed="false">
      <c r="E20" s="14" t="s">
        <v>28</v>
      </c>
      <c r="F20" s="7" t="n">
        <v>17.32</v>
      </c>
      <c r="G20" s="7" t="n">
        <f aca="false">F20-F20*0.3</f>
        <v>12.124</v>
      </c>
      <c r="H20" s="7" t="n">
        <v>1.8</v>
      </c>
      <c r="I20" s="7" t="n">
        <f aca="false">35</f>
        <v>35</v>
      </c>
      <c r="J20" s="7"/>
      <c r="K20" s="7" t="n">
        <f aca="false">(H20/(I20+J20*H20))*POWER(10, 4)</f>
        <v>514.285714285714</v>
      </c>
      <c r="L20" s="7"/>
      <c r="M20" s="7" t="n">
        <f aca="false">K20*L20*G20</f>
        <v>0</v>
      </c>
    </row>
    <row r="21" customFormat="false" ht="13.8" hidden="false" customHeight="false" outlineLevel="0" collapsed="false">
      <c r="E21" s="14" t="s">
        <v>29</v>
      </c>
      <c r="F21" s="7" t="n">
        <v>12.22</v>
      </c>
      <c r="G21" s="7" t="n">
        <f aca="false">F21-F21*0.3</f>
        <v>8.554</v>
      </c>
      <c r="H21" s="7" t="n">
        <v>1.37</v>
      </c>
      <c r="I21" s="7" t="n">
        <f aca="false">35</f>
        <v>35</v>
      </c>
      <c r="J21" s="7"/>
      <c r="K21" s="7" t="n">
        <f aca="false">(H21/(I21+J21*H21))*POWER(10, 4)</f>
        <v>391.428571428571</v>
      </c>
      <c r="L21" s="7"/>
      <c r="M21" s="7" t="n">
        <f aca="false">K21*L21*G21</f>
        <v>0</v>
      </c>
    </row>
    <row r="22" customFormat="false" ht="13.8" hidden="false" customHeight="false" outlineLevel="0" collapsed="false">
      <c r="E22" s="14" t="s">
        <v>30</v>
      </c>
      <c r="F22" s="7" t="n">
        <v>23.29</v>
      </c>
      <c r="G22" s="7" t="n">
        <f aca="false">F22-F22*0.3</f>
        <v>16.303</v>
      </c>
      <c r="H22" s="7" t="n">
        <v>1.69</v>
      </c>
      <c r="J22" s="7"/>
      <c r="K22" s="7" t="e">
        <f aca="false">(H22/(I22+J22*H22))*POWER(10, 4)</f>
        <v>#DIV/0!</v>
      </c>
      <c r="L22" s="7"/>
      <c r="M22" s="7" t="e">
        <f aca="false">K22*L22*G22</f>
        <v>#DIV/0!</v>
      </c>
    </row>
    <row r="23" customFormat="false" ht="13.8" hidden="false" customHeight="false" outlineLevel="0" collapsed="false">
      <c r="E23" s="14" t="s">
        <v>31</v>
      </c>
      <c r="F23" s="7" t="n">
        <v>20.13</v>
      </c>
      <c r="G23" s="7" t="n">
        <f aca="false">F23-F23*0.3</f>
        <v>14.091</v>
      </c>
      <c r="H23" s="7" t="n">
        <v>1.48</v>
      </c>
      <c r="I23" s="7" t="n">
        <f aca="false">35</f>
        <v>35</v>
      </c>
      <c r="J23" s="7"/>
      <c r="K23" s="7" t="n">
        <f aca="false">(H23/(I23+J23*H23))*POWER(10, 4)</f>
        <v>422.857142857143</v>
      </c>
      <c r="L23" s="7"/>
      <c r="M23" s="7" t="n">
        <f aca="false">K23*L23*G23</f>
        <v>0</v>
      </c>
    </row>
    <row r="24" customFormat="false" ht="13.8" hidden="false" customHeight="false" outlineLevel="0" collapsed="false">
      <c r="E24" s="14" t="s">
        <v>32</v>
      </c>
      <c r="F24" s="7" t="n">
        <v>27.25</v>
      </c>
      <c r="G24" s="7" t="n">
        <f aca="false">F24-F24*0.3</f>
        <v>19.075</v>
      </c>
      <c r="H24" s="7" t="n">
        <v>0.8</v>
      </c>
      <c r="I24" s="7" t="n">
        <f aca="false">35</f>
        <v>35</v>
      </c>
      <c r="J24" s="7"/>
      <c r="K24" s="7" t="n">
        <f aca="false">(H24/(I24+J24*H24))*POWER(10, 4)</f>
        <v>228.571428571429</v>
      </c>
      <c r="L24" s="7"/>
      <c r="M24" s="7" t="n">
        <f aca="false">K24*L24*G24</f>
        <v>0</v>
      </c>
    </row>
    <row r="25" customFormat="false" ht="13.8" hidden="false" customHeight="false" outlineLevel="0" collapsed="false">
      <c r="E25" s="14" t="s">
        <v>33</v>
      </c>
      <c r="F25" s="7" t="n">
        <v>15.23</v>
      </c>
      <c r="G25" s="7" t="n">
        <f aca="false">F25-F25*0.3</f>
        <v>10.661</v>
      </c>
      <c r="H25" s="7" t="n">
        <v>0.8</v>
      </c>
      <c r="I25" s="7" t="n">
        <f aca="false">35</f>
        <v>35</v>
      </c>
      <c r="J25" s="7"/>
      <c r="K25" s="7" t="n">
        <f aca="false">(H25/(I25+J25*H25))*POWER(10, 4)</f>
        <v>228.571428571429</v>
      </c>
      <c r="L25" s="7"/>
      <c r="M25" s="7" t="n">
        <f aca="false">K25*L25*G25</f>
        <v>0</v>
      </c>
    </row>
    <row r="26" customFormat="false" ht="13.8" hidden="false" customHeight="false" outlineLevel="0" collapsed="false">
      <c r="E26" s="14" t="s">
        <v>34</v>
      </c>
      <c r="F26" s="7" t="n">
        <v>17.24</v>
      </c>
      <c r="G26" s="7" t="n">
        <f aca="false">F26-F26*0.3</f>
        <v>12.068</v>
      </c>
      <c r="H26" s="7" t="n">
        <v>1.6</v>
      </c>
      <c r="I26" s="7" t="n">
        <f aca="false">35</f>
        <v>35</v>
      </c>
      <c r="J26" s="7"/>
      <c r="K26" s="7" t="n">
        <f aca="false">(H26/(I26+J26*H26))*POWER(10, 4)</f>
        <v>457.142857142857</v>
      </c>
      <c r="L26" s="7"/>
      <c r="M26" s="7" t="n">
        <f aca="false">K26*L26*G26</f>
        <v>0</v>
      </c>
    </row>
    <row r="27" customFormat="false" ht="13.8" hidden="false" customHeight="false" outlineLevel="0" collapsed="false">
      <c r="E27" s="14" t="s">
        <v>35</v>
      </c>
      <c r="F27" s="7" t="n">
        <v>17.68</v>
      </c>
      <c r="G27" s="7" t="n">
        <f aca="false">F27-F27*0.3</f>
        <v>12.376</v>
      </c>
      <c r="H27" s="7" t="n">
        <v>0.8</v>
      </c>
      <c r="I27" s="7" t="n">
        <f aca="false">35</f>
        <v>35</v>
      </c>
      <c r="J27" s="7"/>
      <c r="K27" s="7" t="n">
        <f aca="false">(H27/(I27+J27*H27))*POWER(10, 4)</f>
        <v>228.571428571429</v>
      </c>
      <c r="L27" s="7"/>
      <c r="M27" s="7" t="n">
        <f aca="false">K27*L27*G27</f>
        <v>0</v>
      </c>
    </row>
    <row r="28" customFormat="false" ht="13.8" hidden="false" customHeight="false" outlineLevel="0" collapsed="false">
      <c r="E28" s="14" t="s">
        <v>36</v>
      </c>
      <c r="F28" s="7" t="n">
        <v>13.38</v>
      </c>
      <c r="G28" s="7" t="n">
        <f aca="false">F28-F28*0.3</f>
        <v>9.366</v>
      </c>
      <c r="H28" s="7" t="n">
        <v>1.39</v>
      </c>
      <c r="I28" s="7" t="n">
        <f aca="false">35</f>
        <v>35</v>
      </c>
      <c r="J28" s="7"/>
      <c r="K28" s="7" t="n">
        <f aca="false">(H28/(I28+J28*H28))*POWER(10, 4)</f>
        <v>397.142857142857</v>
      </c>
      <c r="L28" s="7"/>
      <c r="M28" s="7" t="n">
        <f aca="false">K28*L28*G28</f>
        <v>0</v>
      </c>
    </row>
    <row r="29" customFormat="false" ht="13.8" hidden="false" customHeight="false" outlineLevel="0" collapsed="false">
      <c r="E29" s="14" t="s">
        <v>37</v>
      </c>
      <c r="F29" s="7" t="n">
        <v>15.91</v>
      </c>
      <c r="G29" s="7" t="n">
        <f aca="false">F29-F29*0.3</f>
        <v>11.137</v>
      </c>
      <c r="H29" s="7" t="n">
        <v>1.04</v>
      </c>
      <c r="I29" s="7" t="n">
        <f aca="false">35</f>
        <v>35</v>
      </c>
      <c r="J29" s="7"/>
      <c r="K29" s="7" t="n">
        <f aca="false">(H29/(I29+J29*H29))*POWER(10, 4)</f>
        <v>297.142857142857</v>
      </c>
      <c r="L29" s="7"/>
      <c r="M29" s="7" t="n">
        <f aca="false">K29*L29*G29</f>
        <v>0</v>
      </c>
    </row>
    <row r="30" customFormat="false" ht="13.8" hidden="false" customHeight="false" outlineLevel="0" collapsed="false">
      <c r="E30" s="14" t="s">
        <v>38</v>
      </c>
      <c r="F30" s="7" t="n">
        <v>36.8</v>
      </c>
      <c r="G30" s="7" t="n">
        <f aca="false">F30-F30*0.3</f>
        <v>25.76</v>
      </c>
      <c r="H30" s="7" t="n">
        <v>0.84</v>
      </c>
      <c r="I30" s="7" t="n">
        <f aca="false">35</f>
        <v>35</v>
      </c>
      <c r="J30" s="7"/>
      <c r="K30" s="7" t="n">
        <f aca="false">(H30/(I30+J30*H30))*POWER(10, 4)</f>
        <v>240</v>
      </c>
      <c r="L30" s="7"/>
      <c r="M30" s="7" t="n">
        <f aca="false">K30*L30*G30</f>
        <v>0</v>
      </c>
    </row>
    <row r="31" customFormat="false" ht="13.8" hidden="false" customHeight="false" outlineLevel="0" collapsed="false">
      <c r="E31" s="14" t="s">
        <v>39</v>
      </c>
      <c r="F31" s="7" t="n">
        <v>34.85</v>
      </c>
      <c r="G31" s="7" t="n">
        <f aca="false">F31-F31*0.3</f>
        <v>24.395</v>
      </c>
      <c r="H31" s="7" t="n">
        <v>0.8</v>
      </c>
      <c r="I31" s="7" t="n">
        <f aca="false">35</f>
        <v>35</v>
      </c>
      <c r="J31" s="7"/>
      <c r="K31" s="7" t="n">
        <f aca="false">(H31/(I31+J31*H31))*POWER(10, 4)</f>
        <v>228.571428571429</v>
      </c>
      <c r="L31" s="7"/>
      <c r="M31" s="7" t="n">
        <f aca="false">K31*L31*G31</f>
        <v>0</v>
      </c>
    </row>
    <row r="32" customFormat="false" ht="13.8" hidden="false" customHeight="false" outlineLevel="0" collapsed="false">
      <c r="E32" s="14" t="s">
        <v>40</v>
      </c>
      <c r="F32" s="7" t="n">
        <v>38.04</v>
      </c>
      <c r="G32" s="7" t="n">
        <f aca="false">F32-F32*0.3</f>
        <v>26.628</v>
      </c>
      <c r="H32" s="7" t="n">
        <v>0.8</v>
      </c>
      <c r="I32" s="7" t="n">
        <f aca="false">35</f>
        <v>35</v>
      </c>
      <c r="J32" s="7"/>
      <c r="K32" s="7" t="n">
        <f aca="false">(H32/(I32+J32*H32))*POWER(10, 4)</f>
        <v>228.571428571429</v>
      </c>
      <c r="L32" s="7"/>
      <c r="M32" s="7" t="n">
        <f aca="false">K32*L32*G32</f>
        <v>0</v>
      </c>
    </row>
    <row r="33" customFormat="false" ht="13.8" hidden="false" customHeight="false" outlineLevel="0" collapsed="false">
      <c r="E33" s="14" t="s">
        <v>41</v>
      </c>
      <c r="F33" s="7" t="n">
        <v>20.23</v>
      </c>
      <c r="G33" s="7" t="n">
        <f aca="false">F33-F33*0.3</f>
        <v>14.161</v>
      </c>
      <c r="H33" s="7" t="n">
        <v>0.8</v>
      </c>
      <c r="I33" s="7" t="n">
        <f aca="false">35</f>
        <v>35</v>
      </c>
      <c r="J33" s="7"/>
      <c r="K33" s="7" t="n">
        <f aca="false">(H33/(I33+J33*H33))*POWER(10, 4)</f>
        <v>228.571428571429</v>
      </c>
      <c r="L33" s="7"/>
      <c r="M33" s="7" t="n">
        <f aca="false">K33*L33*G33</f>
        <v>0</v>
      </c>
    </row>
    <row r="34" customFormat="false" ht="13.8" hidden="false" customHeight="false" outlineLevel="0" collapsed="false">
      <c r="E34" s="14" t="s">
        <v>42</v>
      </c>
      <c r="F34" s="7" t="n">
        <v>31.37</v>
      </c>
      <c r="G34" s="7" t="n">
        <f aca="false">F34-F34*0.3</f>
        <v>21.959</v>
      </c>
      <c r="H34" s="7" t="n">
        <v>0.8</v>
      </c>
      <c r="I34" s="7" t="n">
        <f aca="false">35</f>
        <v>35</v>
      </c>
      <c r="J34" s="7"/>
      <c r="K34" s="7" t="n">
        <f aca="false">(H34/(I34+J34*H34))*POWER(10, 4)</f>
        <v>228.571428571429</v>
      </c>
      <c r="L34" s="7"/>
      <c r="M34" s="7" t="n">
        <f aca="false">K34*L34*G34</f>
        <v>0</v>
      </c>
    </row>
    <row r="35" customFormat="false" ht="13.8" hidden="false" customHeight="false" outlineLevel="0" collapsed="false">
      <c r="E35" s="14" t="s">
        <v>43</v>
      </c>
      <c r="F35" s="7" t="n">
        <v>46.75</v>
      </c>
      <c r="G35" s="7" t="n">
        <f aca="false">F35-F35*0.3</f>
        <v>32.725</v>
      </c>
      <c r="H35" s="7" t="n">
        <v>1.4</v>
      </c>
      <c r="I35" s="7" t="n">
        <f aca="false">35</f>
        <v>35</v>
      </c>
      <c r="J35" s="7"/>
      <c r="K35" s="7" t="n">
        <f aca="false">(H35/(I35+J35*H35))*POWER(10, 4)</f>
        <v>400</v>
      </c>
      <c r="L35" s="7"/>
      <c r="M35" s="7" t="n">
        <f aca="false">K35*L35*G35</f>
        <v>0</v>
      </c>
    </row>
    <row r="36" customFormat="false" ht="28.5" hidden="false" customHeight="false" outlineLevel="0" collapsed="false">
      <c r="E36" s="5" t="s">
        <v>44</v>
      </c>
      <c r="F36" s="7" t="n">
        <v>97.4</v>
      </c>
      <c r="G36" s="7" t="n">
        <f aca="false">F36-F36*0.3</f>
        <v>68.18</v>
      </c>
      <c r="H36" s="7" t="s">
        <v>73</v>
      </c>
      <c r="I36" s="7" t="n">
        <f aca="false">35</f>
        <v>35</v>
      </c>
      <c r="J36" s="7"/>
      <c r="K36" s="7" t="n">
        <f aca="false">(H36/(I36+J36*H36))*POWER(10, 4)</f>
        <v>257.142857142857</v>
      </c>
      <c r="L36" s="7"/>
      <c r="M36" s="7" t="n">
        <f aca="false">K36*L36*G36</f>
        <v>0</v>
      </c>
    </row>
    <row r="37" customFormat="false" ht="13.8" hidden="false" customHeight="false" outlineLevel="0" collapsed="false">
      <c r="E37" s="14" t="s">
        <v>45</v>
      </c>
      <c r="F37" s="7" t="n">
        <v>21</v>
      </c>
      <c r="G37" s="7" t="n">
        <f aca="false">F37-F37*0.3</f>
        <v>14.7</v>
      </c>
      <c r="H37" s="7" t="n">
        <v>0.8</v>
      </c>
      <c r="I37" s="7" t="n">
        <f aca="false">35</f>
        <v>35</v>
      </c>
      <c r="J37" s="7"/>
      <c r="K37" s="7" t="n">
        <f aca="false">(H37/(I37+J37*H37))*POWER(10, 4)</f>
        <v>228.571428571429</v>
      </c>
      <c r="L37" s="7"/>
      <c r="M37" s="7" t="n">
        <f aca="false">K37*L37*G37</f>
        <v>0</v>
      </c>
    </row>
    <row r="38" customFormat="false" ht="13.8" hidden="false" customHeight="false" outlineLevel="0" collapsed="false">
      <c r="E38" s="15" t="s">
        <v>46</v>
      </c>
      <c r="F38" s="16" t="n">
        <v>32.7</v>
      </c>
      <c r="G38" s="16" t="n">
        <f aca="false">F38-F38*0.3</f>
        <v>22.89</v>
      </c>
      <c r="H38" s="16" t="n">
        <v>0.8</v>
      </c>
      <c r="I38" s="16" t="n">
        <f aca="false">35</f>
        <v>35</v>
      </c>
      <c r="J38" s="16"/>
      <c r="K38" s="16" t="n">
        <f aca="false">(H38/(I38+J38*H38))*POWER(10, 4)</f>
        <v>228.571428571429</v>
      </c>
      <c r="L38" s="16"/>
      <c r="M38" s="16" t="n">
        <f aca="false">K38*L38*G38</f>
        <v>0</v>
      </c>
    </row>
    <row r="41" customFormat="false" ht="13.8" hidden="false" customHeight="false" outlineLevel="0" collapsed="false">
      <c r="A41" s="1" t="s">
        <v>10</v>
      </c>
      <c r="B41" s="1" t="s">
        <v>11</v>
      </c>
    </row>
    <row r="42" customFormat="false" ht="15" hidden="false" customHeight="false" outlineLevel="0" collapsed="false">
      <c r="A42" s="0" t="s">
        <v>47</v>
      </c>
      <c r="B42" s="0" t="s">
        <v>48</v>
      </c>
    </row>
    <row r="43" customFormat="false" ht="13.8" hidden="false" customHeight="false" outlineLevel="0" collapsed="false">
      <c r="A43" s="0" t="s">
        <v>49</v>
      </c>
      <c r="B43" s="0" t="s">
        <v>50</v>
      </c>
    </row>
    <row r="44" customFormat="false" ht="13.8" hidden="false" customHeight="false" outlineLevel="0" collapsed="false">
      <c r="A44" s="0" t="s">
        <v>51</v>
      </c>
      <c r="B44" s="0" t="s">
        <v>52</v>
      </c>
    </row>
    <row r="45" customFormat="false" ht="13.8" hidden="false" customHeight="false" outlineLevel="0" collapsed="false">
      <c r="A45" s="0" t="s">
        <v>55</v>
      </c>
      <c r="B45" s="0" t="s">
        <v>56</v>
      </c>
    </row>
    <row r="46" customFormat="false" ht="13.8" hidden="false" customHeight="false" outlineLevel="0" collapsed="false">
      <c r="A46" s="0" t="s">
        <v>58</v>
      </c>
      <c r="B46" s="0" t="s">
        <v>59</v>
      </c>
    </row>
    <row r="47" customFormat="false" ht="13.8" hidden="false" customHeight="false" outlineLevel="0" collapsed="false">
      <c r="A47" s="0" t="s">
        <v>61</v>
      </c>
      <c r="B47" s="0" t="s">
        <v>62</v>
      </c>
    </row>
    <row r="48" customFormat="false" ht="13.8" hidden="false" customHeight="false" outlineLevel="0" collapsed="false">
      <c r="A48" s="0" t="s">
        <v>64</v>
      </c>
      <c r="B48" s="0" t="n">
        <v>0.32</v>
      </c>
    </row>
    <row r="49" customFormat="false" ht="13.8" hidden="false" customHeight="false" outlineLevel="0" collapsed="false">
      <c r="A49" s="0" t="s">
        <v>65</v>
      </c>
      <c r="B49" s="0" t="n">
        <v>5.5</v>
      </c>
    </row>
    <row r="50" customFormat="false" ht="13.8" hidden="false" customHeight="false" outlineLevel="0" collapsed="false">
      <c r="A50" s="0" t="s">
        <v>66</v>
      </c>
      <c r="B50" s="0" t="n">
        <v>0.2</v>
      </c>
    </row>
    <row r="51" customFormat="false" ht="13.8" hidden="false" customHeight="false" outlineLevel="0" collapsed="false">
      <c r="A51" s="0" t="s">
        <v>67</v>
      </c>
      <c r="B51" s="0" t="n">
        <v>1.5</v>
      </c>
    </row>
    <row r="52" customFormat="false" ht="13.8" hidden="false" customHeight="false" outlineLevel="0" collapsed="false">
      <c r="A52" s="0" t="s">
        <v>68</v>
      </c>
      <c r="B52" s="0" t="s">
        <v>69</v>
      </c>
    </row>
    <row r="53" customFormat="false" ht="13.8" hidden="false" customHeight="false" outlineLevel="0" collapsed="false">
      <c r="A53" s="0" t="s">
        <v>71</v>
      </c>
      <c r="B53" s="0" t="s">
        <v>72</v>
      </c>
    </row>
    <row r="60" customFormat="false" ht="13.8" hidden="false" customHeight="false" outlineLevel="0" collapsed="false">
      <c r="A60" s="1" t="s">
        <v>74</v>
      </c>
      <c r="B60" s="1" t="s">
        <v>75</v>
      </c>
      <c r="C60" s="1" t="s">
        <v>76</v>
      </c>
      <c r="D60" s="1" t="s">
        <v>77</v>
      </c>
    </row>
    <row r="61" customFormat="false" ht="15" hidden="false" customHeight="false" outlineLevel="0" collapsed="false">
      <c r="A61" s="0" t="s">
        <v>49</v>
      </c>
      <c r="B61" s="0" t="n">
        <v>2</v>
      </c>
      <c r="C61" s="0" t="s">
        <v>78</v>
      </c>
      <c r="D61" s="0" t="s">
        <v>50</v>
      </c>
    </row>
    <row r="62" customFormat="false" ht="15" hidden="false" customHeight="false" outlineLevel="0" collapsed="false">
      <c r="A62" s="0" t="s">
        <v>51</v>
      </c>
      <c r="B62" s="0" t="n">
        <v>10</v>
      </c>
      <c r="C62" s="0" t="s">
        <v>79</v>
      </c>
      <c r="D62" s="0" t="s">
        <v>52</v>
      </c>
    </row>
    <row r="63" customFormat="false" ht="15" hidden="false" customHeight="false" outlineLevel="0" collapsed="false">
      <c r="A63" s="0" t="s">
        <v>55</v>
      </c>
      <c r="B63" s="0" t="n">
        <v>5</v>
      </c>
      <c r="C63" s="0" t="s">
        <v>80</v>
      </c>
      <c r="D63" s="0" t="s">
        <v>56</v>
      </c>
    </row>
    <row r="64" customFormat="false" ht="15" hidden="false" customHeight="false" outlineLevel="0" collapsed="false">
      <c r="A64" s="0" t="s">
        <v>58</v>
      </c>
      <c r="B64" s="0" t="n">
        <v>4</v>
      </c>
      <c r="C64" s="0" t="s">
        <v>79</v>
      </c>
      <c r="D64" s="0" t="s">
        <v>59</v>
      </c>
    </row>
    <row r="65" customFormat="false" ht="15" hidden="false" customHeight="false" outlineLevel="0" collapsed="false">
      <c r="A65" s="0" t="s">
        <v>61</v>
      </c>
      <c r="B65" s="0" t="n">
        <v>9</v>
      </c>
      <c r="C65" s="0" t="s">
        <v>80</v>
      </c>
      <c r="D65" s="0" t="s">
        <v>62</v>
      </c>
    </row>
  </sheetData>
  <mergeCells count="9">
    <mergeCell ref="E1:E3"/>
    <mergeCell ref="F1:F3"/>
    <mergeCell ref="G1:G3"/>
    <mergeCell ref="H1:H3"/>
    <mergeCell ref="I1:I3"/>
    <mergeCell ref="J1:J3"/>
    <mergeCell ref="K1:K3"/>
    <mergeCell ref="L1:L3"/>
    <mergeCell ref="M1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Chris</dc:creator>
  <dc:description/>
  <dc:language>en-US</dc:language>
  <cp:lastModifiedBy/>
  <dcterms:modified xsi:type="dcterms:W3CDTF">2020-03-23T23:34:16Z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