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<sst xmlns="http://schemas.openxmlformats.org/spreadsheetml/2006/main" count="109" uniqueCount="74">
  <si>
    <t xml:space="preserve">ΠΛΗΘΥΣΜΟΣ ΔΗΜΟΥ ΠΑΥΛΟΥ ΜΕΛΑ</t>
  </si>
  <si>
    <t xml:space="preserve">Πολεοδομική ενότητα</t>
  </si>
  <si>
    <t xml:space="preserve">Έκταση Π.Ε. (Ha)</t>
  </si>
  <si>
    <t xml:space="preserve">Έκταση Π.Ε. (Ha) (αφαιρουμένων των εκτιμώμενων κοινοχρήστων)</t>
  </si>
  <si>
    <t xml:space="preserve">Μέσος Σ.Δ. Π.Ε. (netto)</t>
  </si>
  <si>
    <t xml:space="preserve">Σταθερότυπο ωφέλιμης επιφάνειας κατοικίας (τ.μ./κατ.)</t>
  </si>
  <si>
    <t xml:space="preserve">Σταθερότυπο γης κοιν.-τεχν. υποδομής (τ.μ./κατ.)</t>
  </si>
  <si>
    <t xml:space="preserve">Πυκνότητα Π.Ε. (επιτρεπόμενη)(ατ./Ηα)</t>
  </si>
  <si>
    <t xml:space="preserve">Βαθμός κορεσμού (%)</t>
  </si>
  <si>
    <t xml:space="preserve">Συνολική χωρητικότητα Π.Ε. (κατ.)</t>
  </si>
  <si>
    <t xml:space="preserve">Κοινωνική – Τεχνική Υποδομή</t>
  </si>
  <si>
    <t xml:space="preserve">Αποδεκτές Τιμές</t>
  </si>
  <si>
    <t xml:space="preserve">Κάτω Τερψιθέα </t>
  </si>
  <si>
    <t xml:space="preserve">Κεντρική Τερψιθέα </t>
  </si>
  <si>
    <t xml:space="preserve">Τερψιθέα - Αμπελώνες </t>
  </si>
  <si>
    <t xml:space="preserve">Πρόνοια </t>
  </si>
  <si>
    <t xml:space="preserve">Κάτω Ομόνοια </t>
  </si>
  <si>
    <t xml:space="preserve">Κεντρική Ομόνοια </t>
  </si>
  <si>
    <t xml:space="preserve">Άνω Ομόνοια </t>
  </si>
  <si>
    <t xml:space="preserve">Νεόκτιστα </t>
  </si>
  <si>
    <t xml:space="preserve">Άνωθεν Ασύλου </t>
  </si>
  <si>
    <t xml:space="preserve">Κάτω Ηλιούπολη </t>
  </si>
  <si>
    <t xml:space="preserve">Ηλιούπολη - Συγκρ. Σχολείων </t>
  </si>
  <si>
    <t xml:space="preserve">Ηλιούπολη - Κτημα Ρέτσου </t>
  </si>
  <si>
    <t xml:space="preserve">Κέντρο Ηλιούπολης </t>
  </si>
  <si>
    <t xml:space="preserve">Άνω Ηλιούπολη </t>
  </si>
  <si>
    <t xml:space="preserve">Κάτω Νικόπολη </t>
  </si>
  <si>
    <t xml:space="preserve">Άνω Νικόπολη </t>
  </si>
  <si>
    <t xml:space="preserve">Π.Ε.1</t>
  </si>
  <si>
    <t xml:space="preserve">Π.Ε.2</t>
  </si>
  <si>
    <t xml:space="preserve">Π.Ε.3</t>
  </si>
  <si>
    <t xml:space="preserve">Π.Ε.4</t>
  </si>
  <si>
    <t xml:space="preserve">Π.Ε.5</t>
  </si>
  <si>
    <t xml:space="preserve">Π.Ε.6</t>
  </si>
  <si>
    <t xml:space="preserve">Π.Ε.7</t>
  </si>
  <si>
    <t xml:space="preserve">Π.Ε.8</t>
  </si>
  <si>
    <t xml:space="preserve">Π.Ε.9</t>
  </si>
  <si>
    <t xml:space="preserve">Π.Ε.10</t>
  </si>
  <si>
    <t xml:space="preserve">Π.Ε.11</t>
  </si>
  <si>
    <t xml:space="preserve">Π.Ε.12</t>
  </si>
  <si>
    <t xml:space="preserve">Π.Ε.13</t>
  </si>
  <si>
    <t xml:space="preserve">Π.Ε.14</t>
  </si>
  <si>
    <t xml:space="preserve">Π.Ε.15</t>
  </si>
  <si>
    <t xml:space="preserve">Π.Ε.16</t>
  </si>
  <si>
    <t xml:space="preserve">Παλιός οικισμός, τμήμα επέκτασης &amp; ΟΕΚ</t>
  </si>
  <si>
    <t xml:space="preserve">Ανθόκηποι</t>
  </si>
  <si>
    <t xml:space="preserve">Τραυματιούπολη</t>
  </si>
  <si>
    <t xml:space="preserve">Διοίκηση-Εξυπηρετήσεις</t>
  </si>
  <si>
    <t xml:space="preserve">0,1-1</t>
  </si>
  <si>
    <t xml:space="preserve">Νηπιαγωγείο</t>
  </si>
  <si>
    <t xml:space="preserve">0,3-0,42</t>
  </si>
  <si>
    <t xml:space="preserve">Δημοτικό</t>
  </si>
  <si>
    <t xml:space="preserve">0,7-1,1</t>
  </si>
  <si>
    <t xml:space="preserve">Γυμνάσιο</t>
  </si>
  <si>
    <t xml:space="preserve">0,4-0,6</t>
  </si>
  <si>
    <t xml:space="preserve">MEΡM</t>
  </si>
  <si>
    <t xml:space="preserve">ΕΚΤΙΜΗΣΗ ΠΛΗΘΥΣΜΟΥ ΓΙΑ ΤΟ 2031</t>
  </si>
  <si>
    <t xml:space="preserve">Λύκειο</t>
  </si>
  <si>
    <t xml:space="preserve">0,28-0,44</t>
  </si>
  <si>
    <t xml:space="preserve">1991-2001</t>
  </si>
  <si>
    <t xml:space="preserve">Υγεία-Πρόνοια (παιδ. Σταθμοί, ΚΑΠΗ, γηροκομείο)</t>
  </si>
  <si>
    <t xml:space="preserve">2001-2011</t>
  </si>
  <si>
    <t xml:space="preserve">Αθλητισμός</t>
  </si>
  <si>
    <t xml:space="preserve">1991-2011</t>
  </si>
  <si>
    <t xml:space="preserve">Πολιτισμός</t>
  </si>
  <si>
    <t xml:space="preserve">Εκθετική συνάρτηση πρόβλεψης</t>
  </si>
  <si>
    <t xml:space="preserve">Ναοί</t>
  </si>
  <si>
    <t xml:space="preserve">Λιανικό Εμπόριο</t>
  </si>
  <si>
    <t xml:space="preserve">0,35-0,65</t>
  </si>
  <si>
    <t xml:space="preserve">Παραγωγικές Εγκαταστάσεις (βιομηχανία, τουρισμός κ,ά,)</t>
  </si>
  <si>
    <t xml:space="preserve">0,7-2,5</t>
  </si>
  <si>
    <t xml:space="preserve">Σύνολο</t>
  </si>
  <si>
    <t xml:space="preserve">Σύνολο οικισμού (Πρόταση ΓΠΣ)</t>
  </si>
  <si>
    <t xml:space="preserve">Περιοχή επέκτασης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</si>
</sst>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61"/>
    </font>
    <font>
      <sz val="10"/>
      <color rgb="FF000000"/>
      <name val="Calibri"/>
      <family val="2"/>
      <charset val="161"/>
    </font>
    <font>
      <sz val="10"/>
      <color rgb="FFFF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12.14"/>
    <col collapsed="false" customWidth="true" hidden="false" outlineLevel="0" max="3" min="3" style="0" width="30.29"/>
    <col collapsed="false" customWidth="true" hidden="false" outlineLevel="0" max="4" min="4" style="0" width="9.14"/>
    <col collapsed="false" customWidth="true" hidden="false" outlineLevel="0" max="5" min="5" style="0" width="26.42"/>
    <col collapsed="false" customWidth="true" hidden="false" outlineLevel="0" max="6" min="6" style="0" width="12.57"/>
    <col collapsed="false" customWidth="true" hidden="false" outlineLevel="0" max="14" min="7" style="0" width="8.71"/>
    <col collapsed="false" customWidth="true" hidden="false" outlineLevel="0" max="15" min="15" style="0" width="46.57"/>
    <col collapsed="false" customWidth="true" hidden="false" outlineLevel="0" max="16" min="16" style="0" width="14"/>
    <col collapsed="false" customWidth="true" hidden="false" outlineLevel="0" max="17" min="17" style="0" width="13.57"/>
    <col collapsed="false" customWidth="true" hidden="false" outlineLevel="0" max="18" min="18" style="0" width="16.43"/>
    <col collapsed="false" customWidth="true" hidden="false" outlineLevel="0" max="19" min="19" style="0" width="19.14"/>
    <col collapsed="false" customWidth="true" hidden="false" outlineLevel="0" max="20" min="20" style="0" width="8.14"/>
    <col collapsed="false" customWidth="true" hidden="false" outlineLevel="0" max="21" min="21" style="0" width="12.71"/>
    <col collapsed="false" customWidth="true" hidden="false" outlineLevel="0" max="22" min="22" style="0" width="15.71"/>
    <col collapsed="false" customWidth="true" hidden="false" outlineLevel="0" max="23" min="23" style="0" width="11.85"/>
    <col collapsed="false" customWidth="true" hidden="false" outlineLevel="0" max="24" min="24" style="0" width="9.43"/>
    <col collapsed="false" customWidth="true" hidden="false" outlineLevel="0" max="25" min="25" style="0" width="13.85"/>
    <col collapsed="false" customWidth="true" hidden="false" outlineLevel="0" max="26" min="26" style="0" width="14.57"/>
    <col collapsed="false" customWidth="true" hidden="false" outlineLevel="0" max="27" min="27" style="0" width="24.43"/>
    <col collapsed="false" customWidth="true" hidden="false" outlineLevel="0" max="28" min="28" style="0" width="22.57"/>
    <col collapsed="false" customWidth="true" hidden="false" outlineLevel="0" max="29" min="29" style="0" width="16.71"/>
    <col collapsed="false" customWidth="true" hidden="false" outlineLevel="0" max="30" min="30" style="0" width="13.71"/>
    <col collapsed="false" customWidth="true" hidden="false" outlineLevel="0" max="31" min="31" style="0" width="13.57"/>
    <col collapsed="false" customWidth="true" hidden="false" outlineLevel="0" max="32" min="32" style="0" width="12.57"/>
    <col collapsed="false" customWidth="true" hidden="false" outlineLevel="0" max="48" min="33" style="0" width="6.14"/>
    <col collapsed="false" customWidth="true" hidden="false" outlineLevel="0" max="49" min="49" style="0" width="33.57"/>
    <col collapsed="false" customWidth="true" hidden="false" outlineLevel="0" max="50" min="50" style="0" width="9.43"/>
    <col collapsed="false" customWidth="true" hidden="false" outlineLevel="0" max="51" min="51" style="0" width="14.28"/>
  </cols>
  <sheetData>
    <row r="1" customFormat="false" ht="12.75" hidden="false" customHeight="true" outlineLevel="0" collapsed="false">
      <c r="A1" s="1" t="s">
        <v>0</v>
      </c>
      <c r="B1" s="2"/>
      <c r="C1" s="2"/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customFormat="false" ht="12.75" hidden="false" customHeight="true" outlineLevel="0" collapsed="false">
      <c r="A2" s="2" t="n">
        <v>1991</v>
      </c>
      <c r="B2" s="2" t="n">
        <v>70944</v>
      </c>
      <c r="C2" s="4"/>
      <c r="E2" s="3"/>
      <c r="F2" s="3"/>
      <c r="G2" s="3"/>
      <c r="H2" s="3"/>
      <c r="I2" s="3"/>
      <c r="J2" s="3"/>
      <c r="K2" s="3"/>
      <c r="L2" s="3"/>
      <c r="M2" s="3"/>
      <c r="O2" s="5" t="s">
        <v>10</v>
      </c>
      <c r="P2" s="5" t="s">
        <v>11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6" t="s">
        <v>25</v>
      </c>
      <c r="AE2" s="6" t="s">
        <v>26</v>
      </c>
      <c r="AF2" s="6" t="s">
        <v>27</v>
      </c>
      <c r="AG2" s="6" t="s">
        <v>28</v>
      </c>
      <c r="AH2" s="6" t="s">
        <v>29</v>
      </c>
      <c r="AI2" s="6" t="s">
        <v>30</v>
      </c>
      <c r="AJ2" s="6" t="s">
        <v>31</v>
      </c>
      <c r="AK2" s="6" t="s">
        <v>32</v>
      </c>
      <c r="AL2" s="6" t="s">
        <v>33</v>
      </c>
      <c r="AM2" s="6" t="s">
        <v>34</v>
      </c>
      <c r="AN2" s="6" t="s">
        <v>35</v>
      </c>
      <c r="AO2" s="6" t="s">
        <v>36</v>
      </c>
      <c r="AP2" s="6" t="s">
        <v>37</v>
      </c>
      <c r="AQ2" s="6" t="s">
        <v>38</v>
      </c>
      <c r="AR2" s="6" t="s">
        <v>39</v>
      </c>
      <c r="AS2" s="6" t="s">
        <v>40</v>
      </c>
      <c r="AT2" s="6" t="s">
        <v>41</v>
      </c>
      <c r="AU2" s="6" t="s">
        <v>42</v>
      </c>
      <c r="AV2" s="6" t="s">
        <v>43</v>
      </c>
      <c r="AW2" s="6" t="s">
        <v>44</v>
      </c>
      <c r="AX2" s="6" t="s">
        <v>45</v>
      </c>
      <c r="AY2" s="6" t="s">
        <v>46</v>
      </c>
    </row>
    <row r="3" customFormat="false" ht="12.75" hidden="false" customHeight="true" outlineLevel="0" collapsed="false">
      <c r="A3" s="2" t="n">
        <v>2001</v>
      </c>
      <c r="B3" s="2" t="n">
        <v>87587</v>
      </c>
      <c r="C3" s="4"/>
      <c r="E3" s="3"/>
      <c r="F3" s="3"/>
      <c r="G3" s="3"/>
      <c r="H3" s="3"/>
      <c r="I3" s="3"/>
      <c r="J3" s="3"/>
      <c r="K3" s="3"/>
      <c r="L3" s="3"/>
      <c r="M3" s="3"/>
      <c r="O3" s="6" t="s">
        <v>47</v>
      </c>
      <c r="P3" s="6" t="s">
        <v>48</v>
      </c>
      <c r="Q3" s="6" t="n">
        <v>0.2</v>
      </c>
      <c r="R3" s="6" t="n">
        <v>1</v>
      </c>
      <c r="S3" s="6" t="n">
        <v>0.1</v>
      </c>
      <c r="T3" s="6" t="n">
        <v>0.3</v>
      </c>
      <c r="U3" s="6" t="n">
        <v>0.1</v>
      </c>
      <c r="V3" s="6" t="n">
        <v>0.5</v>
      </c>
      <c r="W3" s="6" t="n">
        <v>0.1</v>
      </c>
      <c r="X3" s="6" t="n">
        <v>0.1</v>
      </c>
      <c r="Y3" s="6" t="n">
        <v>0.1</v>
      </c>
      <c r="Z3" s="6" t="n">
        <v>0.2</v>
      </c>
      <c r="AA3" s="6" t="n">
        <v>0.2</v>
      </c>
      <c r="AB3" s="6" t="n">
        <v>0.1</v>
      </c>
      <c r="AC3" s="6" t="n">
        <v>0.4</v>
      </c>
      <c r="AD3" s="6" t="n">
        <v>0.2</v>
      </c>
      <c r="AE3" s="6" t="n">
        <v>0.1</v>
      </c>
      <c r="AF3" s="6" t="n">
        <v>0.4</v>
      </c>
      <c r="AG3" s="6" t="n">
        <v>0.1</v>
      </c>
      <c r="AH3" s="6" t="n">
        <v>0.1</v>
      </c>
      <c r="AI3" s="6" t="n">
        <v>0.1</v>
      </c>
      <c r="AJ3" s="6" t="n">
        <v>0.1</v>
      </c>
      <c r="AK3" s="6" t="n">
        <v>0.1</v>
      </c>
      <c r="AL3" s="6" t="n">
        <v>0.1</v>
      </c>
      <c r="AM3" s="6" t="n">
        <v>0.1</v>
      </c>
      <c r="AN3" s="6" t="n">
        <v>0.1</v>
      </c>
      <c r="AO3" s="6" t="n">
        <v>0.1</v>
      </c>
      <c r="AP3" s="6" t="n">
        <v>0.1</v>
      </c>
      <c r="AQ3" s="6" t="n">
        <v>0.1</v>
      </c>
      <c r="AR3" s="6" t="n">
        <v>0.4</v>
      </c>
      <c r="AS3" s="6" t="n">
        <v>0.1</v>
      </c>
      <c r="AT3" s="6" t="n">
        <v>0.1</v>
      </c>
      <c r="AU3" s="6" t="n">
        <v>0.1</v>
      </c>
      <c r="AV3" s="6" t="n">
        <v>0.1</v>
      </c>
      <c r="AW3" s="6" t="n">
        <v>0.3</v>
      </c>
      <c r="AX3" s="6" t="n">
        <v>0.2</v>
      </c>
      <c r="AY3" s="6" t="n">
        <v>0.1</v>
      </c>
    </row>
    <row r="4" customFormat="false" ht="12.75" hidden="false" customHeight="true" outlineLevel="0" collapsed="false">
      <c r="A4" s="2" t="n">
        <v>2011</v>
      </c>
      <c r="B4" s="2" t="n">
        <v>99245</v>
      </c>
      <c r="C4" s="2"/>
      <c r="E4" s="7" t="s">
        <v>12</v>
      </c>
      <c r="F4" s="8" t="n">
        <v>21</v>
      </c>
      <c r="G4" s="9" t="n">
        <f aca="false">F4-F4*0.3</f>
        <v>14.7</v>
      </c>
      <c r="H4" s="9" t="n">
        <v>1.58</v>
      </c>
      <c r="I4" s="10" t="n">
        <v>33</v>
      </c>
      <c r="J4" s="6" t="n">
        <v>12.28</v>
      </c>
      <c r="K4" s="9" t="n">
        <f aca="false">(H4/(I4+J4*H4))*POWER(10, 4)</f>
        <v>301.512907805749</v>
      </c>
      <c r="L4" s="9" t="n">
        <v>0.8</v>
      </c>
      <c r="M4" s="11" t="n">
        <f aca="false">K4*L4*G4</f>
        <v>3545.79179579561</v>
      </c>
      <c r="O4" s="6" t="s">
        <v>49</v>
      </c>
      <c r="P4" s="6" t="s">
        <v>50</v>
      </c>
      <c r="Q4" s="6" t="n">
        <f aca="false">0.42</f>
        <v>0.42</v>
      </c>
      <c r="R4" s="6" t="n">
        <f aca="false">0.42</f>
        <v>0.42</v>
      </c>
      <c r="S4" s="6" t="n">
        <f aca="false">0.42</f>
        <v>0.42</v>
      </c>
      <c r="T4" s="6" t="n">
        <f aca="false">0.42</f>
        <v>0.42</v>
      </c>
      <c r="U4" s="6" t="n">
        <f aca="false">0.42</f>
        <v>0.42</v>
      </c>
      <c r="V4" s="6" t="n">
        <f aca="false">0.42</f>
        <v>0.42</v>
      </c>
      <c r="W4" s="6" t="n">
        <f aca="false">0.42</f>
        <v>0.42</v>
      </c>
      <c r="X4" s="6" t="n">
        <f aca="false">0.42</f>
        <v>0.42</v>
      </c>
      <c r="Y4" s="6" t="n">
        <f aca="false">0.42</f>
        <v>0.42</v>
      </c>
      <c r="Z4" s="6" t="n">
        <f aca="false">0.42</f>
        <v>0.42</v>
      </c>
      <c r="AA4" s="6" t="n">
        <f aca="false">0.42</f>
        <v>0.42</v>
      </c>
      <c r="AB4" s="6" t="n">
        <f aca="false">0.42</f>
        <v>0.42</v>
      </c>
      <c r="AC4" s="6" t="n">
        <f aca="false">0.42</f>
        <v>0.42</v>
      </c>
      <c r="AD4" s="6" t="n">
        <f aca="false">0.42</f>
        <v>0.42</v>
      </c>
      <c r="AE4" s="6" t="n">
        <f aca="false">0.42</f>
        <v>0.42</v>
      </c>
      <c r="AF4" s="6" t="n">
        <f aca="false">0.42</f>
        <v>0.42</v>
      </c>
      <c r="AG4" s="6" t="n">
        <f aca="false">0.42</f>
        <v>0.42</v>
      </c>
      <c r="AH4" s="6" t="n">
        <f aca="false">0.42</f>
        <v>0.42</v>
      </c>
      <c r="AI4" s="6" t="n">
        <f aca="false">0.42</f>
        <v>0.42</v>
      </c>
      <c r="AJ4" s="6" t="n">
        <f aca="false">0.42</f>
        <v>0.42</v>
      </c>
      <c r="AK4" s="6" t="n">
        <f aca="false">0.42</f>
        <v>0.42</v>
      </c>
      <c r="AL4" s="6" t="n">
        <f aca="false">0.42</f>
        <v>0.42</v>
      </c>
      <c r="AM4" s="6" t="n">
        <f aca="false">0.42</f>
        <v>0.42</v>
      </c>
      <c r="AN4" s="6" t="n">
        <f aca="false">0.42</f>
        <v>0.42</v>
      </c>
      <c r="AO4" s="6" t="n">
        <f aca="false">0.42</f>
        <v>0.42</v>
      </c>
      <c r="AP4" s="6" t="n">
        <f aca="false">0.42</f>
        <v>0.42</v>
      </c>
      <c r="AQ4" s="6" t="n">
        <f aca="false">0.42</f>
        <v>0.42</v>
      </c>
      <c r="AR4" s="6" t="n">
        <f aca="false">0.42</f>
        <v>0.42</v>
      </c>
      <c r="AS4" s="6" t="n">
        <f aca="false">0.42</f>
        <v>0.42</v>
      </c>
      <c r="AT4" s="6" t="n">
        <f aca="false">0.42</f>
        <v>0.42</v>
      </c>
      <c r="AU4" s="6" t="n">
        <f aca="false">0.42</f>
        <v>0.42</v>
      </c>
      <c r="AV4" s="6" t="n">
        <f aca="false">0.42</f>
        <v>0.42</v>
      </c>
      <c r="AW4" s="6" t="n">
        <f aca="false">0.42</f>
        <v>0.42</v>
      </c>
      <c r="AX4" s="6" t="n">
        <f aca="false">0.42</f>
        <v>0.42</v>
      </c>
      <c r="AY4" s="6" t="n">
        <f aca="false">0.42</f>
        <v>0.42</v>
      </c>
    </row>
    <row r="5" customFormat="false" ht="12.75" hidden="false" customHeight="true" outlineLevel="0" collapsed="false">
      <c r="A5" s="2"/>
      <c r="B5" s="2"/>
      <c r="C5" s="2"/>
      <c r="E5" s="7" t="s">
        <v>13</v>
      </c>
      <c r="F5" s="8" t="n">
        <v>22.25</v>
      </c>
      <c r="G5" s="9" t="n">
        <f aca="false">F5-F5*0.3</f>
        <v>15.575</v>
      </c>
      <c r="H5" s="9" t="n">
        <v>1.6</v>
      </c>
      <c r="I5" s="10" t="n">
        <v>30</v>
      </c>
      <c r="J5" s="6" t="n">
        <v>13.18</v>
      </c>
      <c r="K5" s="9" t="n">
        <f aca="false">(H5/(I5+J5*H5))*POWER(10, 4)</f>
        <v>313.185092389602</v>
      </c>
      <c r="L5" s="9" t="n">
        <v>0.8</v>
      </c>
      <c r="M5" s="11" t="n">
        <f aca="false">K5*L5*G5</f>
        <v>3902.28625117444</v>
      </c>
      <c r="O5" s="6" t="s">
        <v>51</v>
      </c>
      <c r="P5" s="6" t="s">
        <v>52</v>
      </c>
      <c r="Q5" s="6" t="n">
        <f aca="false">1.1</f>
        <v>1.1</v>
      </c>
      <c r="R5" s="6" t="n">
        <f aca="false">1.1</f>
        <v>1.1</v>
      </c>
      <c r="S5" s="6" t="n">
        <f aca="false">1.1</f>
        <v>1.1</v>
      </c>
      <c r="T5" s="6" t="n">
        <f aca="false">1.1</f>
        <v>1.1</v>
      </c>
      <c r="U5" s="6" t="n">
        <f aca="false">1.1</f>
        <v>1.1</v>
      </c>
      <c r="V5" s="6" t="n">
        <f aca="false">1.1</f>
        <v>1.1</v>
      </c>
      <c r="W5" s="6" t="n">
        <f aca="false">1.1</f>
        <v>1.1</v>
      </c>
      <c r="X5" s="6" t="n">
        <f aca="false">1.1</f>
        <v>1.1</v>
      </c>
      <c r="Y5" s="6" t="n">
        <f aca="false">1.1</f>
        <v>1.1</v>
      </c>
      <c r="Z5" s="6" t="n">
        <f aca="false">1.1</f>
        <v>1.1</v>
      </c>
      <c r="AA5" s="6" t="n">
        <f aca="false">1.1</f>
        <v>1.1</v>
      </c>
      <c r="AB5" s="6" t="n">
        <f aca="false">1.1</f>
        <v>1.1</v>
      </c>
      <c r="AC5" s="6" t="n">
        <f aca="false">1.1</f>
        <v>1.1</v>
      </c>
      <c r="AD5" s="6" t="n">
        <f aca="false">1.1</f>
        <v>1.1</v>
      </c>
      <c r="AE5" s="6" t="n">
        <f aca="false">1.1</f>
        <v>1.1</v>
      </c>
      <c r="AF5" s="6" t="n">
        <f aca="false">1.1</f>
        <v>1.1</v>
      </c>
      <c r="AG5" s="6" t="n">
        <f aca="false">1.1</f>
        <v>1.1</v>
      </c>
      <c r="AH5" s="6" t="n">
        <f aca="false">1.1</f>
        <v>1.1</v>
      </c>
      <c r="AI5" s="6" t="n">
        <f aca="false">1.1</f>
        <v>1.1</v>
      </c>
      <c r="AJ5" s="6" t="n">
        <f aca="false">1.1</f>
        <v>1.1</v>
      </c>
      <c r="AK5" s="6" t="n">
        <f aca="false">1.1</f>
        <v>1.1</v>
      </c>
      <c r="AL5" s="6" t="n">
        <f aca="false">1.1</f>
        <v>1.1</v>
      </c>
      <c r="AM5" s="6" t="n">
        <f aca="false">1.1</f>
        <v>1.1</v>
      </c>
      <c r="AN5" s="6" t="n">
        <f aca="false">1.1</f>
        <v>1.1</v>
      </c>
      <c r="AO5" s="6" t="n">
        <f aca="false">1.1</f>
        <v>1.1</v>
      </c>
      <c r="AP5" s="6" t="n">
        <f aca="false">1.1</f>
        <v>1.1</v>
      </c>
      <c r="AQ5" s="6" t="n">
        <f aca="false">1.1</f>
        <v>1.1</v>
      </c>
      <c r="AR5" s="6" t="n">
        <f aca="false">1.1</f>
        <v>1.1</v>
      </c>
      <c r="AS5" s="6" t="n">
        <f aca="false">1.1</f>
        <v>1.1</v>
      </c>
      <c r="AT5" s="6" t="n">
        <f aca="false">1.1</f>
        <v>1.1</v>
      </c>
      <c r="AU5" s="6" t="n">
        <f aca="false">1.1</f>
        <v>1.1</v>
      </c>
      <c r="AV5" s="6" t="n">
        <f aca="false">1.1</f>
        <v>1.1</v>
      </c>
      <c r="AW5" s="6" t="n">
        <f aca="false">1.1</f>
        <v>1.1</v>
      </c>
      <c r="AX5" s="6" t="n">
        <f aca="false">1.1</f>
        <v>1.1</v>
      </c>
      <c r="AY5" s="6" t="n">
        <f aca="false">1.1</f>
        <v>1.1</v>
      </c>
    </row>
    <row r="6" customFormat="false" ht="12.75" hidden="false" customHeight="true" outlineLevel="0" collapsed="false">
      <c r="A6" s="2"/>
      <c r="B6" s="2"/>
      <c r="C6" s="2"/>
      <c r="E6" s="7" t="s">
        <v>14</v>
      </c>
      <c r="F6" s="9" t="n">
        <v>26.25</v>
      </c>
      <c r="G6" s="9" t="n">
        <f aca="false">F6-F6*0.3</f>
        <v>18.375</v>
      </c>
      <c r="H6" s="9" t="n">
        <v>1.2</v>
      </c>
      <c r="I6" s="10" t="n">
        <v>28</v>
      </c>
      <c r="J6" s="6" t="n">
        <v>12.08</v>
      </c>
      <c r="K6" s="9" t="n">
        <f aca="false">(H6/(I6+J6*H6))*POWER(10, 4)</f>
        <v>282.379518072289</v>
      </c>
      <c r="L6" s="9" t="n">
        <v>0.8</v>
      </c>
      <c r="M6" s="11" t="n">
        <f aca="false">K6*L6*G6</f>
        <v>4150.97891566265</v>
      </c>
      <c r="O6" s="6" t="s">
        <v>53</v>
      </c>
      <c r="P6" s="6" t="s">
        <v>54</v>
      </c>
      <c r="Q6" s="6" t="n">
        <f aca="false">0.6</f>
        <v>0.6</v>
      </c>
      <c r="R6" s="6" t="n">
        <f aca="false">0.6</f>
        <v>0.6</v>
      </c>
      <c r="S6" s="6" t="n">
        <f aca="false">0.6</f>
        <v>0.6</v>
      </c>
      <c r="T6" s="6" t="n">
        <f aca="false">0.6</f>
        <v>0.6</v>
      </c>
      <c r="U6" s="6" t="n">
        <f aca="false">0.6</f>
        <v>0.6</v>
      </c>
      <c r="V6" s="6" t="n">
        <f aca="false">0.6</f>
        <v>0.6</v>
      </c>
      <c r="W6" s="6" t="n">
        <f aca="false">0.6</f>
        <v>0.6</v>
      </c>
      <c r="X6" s="6" t="n">
        <f aca="false">0.6</f>
        <v>0.6</v>
      </c>
      <c r="Y6" s="6" t="n">
        <f aca="false">0.6</f>
        <v>0.6</v>
      </c>
      <c r="Z6" s="6" t="n">
        <f aca="false">0.6</f>
        <v>0.6</v>
      </c>
      <c r="AA6" s="6" t="n">
        <f aca="false">0.6</f>
        <v>0.6</v>
      </c>
      <c r="AB6" s="6" t="n">
        <f aca="false">0.6</f>
        <v>0.6</v>
      </c>
      <c r="AC6" s="6" t="n">
        <f aca="false">0.6</f>
        <v>0.6</v>
      </c>
      <c r="AD6" s="6" t="n">
        <f aca="false">0.6</f>
        <v>0.6</v>
      </c>
      <c r="AE6" s="6" t="n">
        <f aca="false">0.6</f>
        <v>0.6</v>
      </c>
      <c r="AF6" s="6" t="n">
        <f aca="false">0.6</f>
        <v>0.6</v>
      </c>
      <c r="AG6" s="6" t="n">
        <f aca="false">0.6</f>
        <v>0.6</v>
      </c>
      <c r="AH6" s="6" t="n">
        <f aca="false">0.6</f>
        <v>0.6</v>
      </c>
      <c r="AI6" s="6" t="n">
        <f aca="false">0.6</f>
        <v>0.6</v>
      </c>
      <c r="AJ6" s="6" t="n">
        <f aca="false">0.6</f>
        <v>0.6</v>
      </c>
      <c r="AK6" s="6" t="n">
        <f aca="false">0.6</f>
        <v>0.6</v>
      </c>
      <c r="AL6" s="6" t="n">
        <f aca="false">0.6</f>
        <v>0.6</v>
      </c>
      <c r="AM6" s="6" t="n">
        <f aca="false">0.6</f>
        <v>0.6</v>
      </c>
      <c r="AN6" s="6" t="n">
        <f aca="false">0.6</f>
        <v>0.6</v>
      </c>
      <c r="AO6" s="6" t="n">
        <f aca="false">0.6</f>
        <v>0.6</v>
      </c>
      <c r="AP6" s="6" t="n">
        <f aca="false">0.6</f>
        <v>0.6</v>
      </c>
      <c r="AQ6" s="6" t="n">
        <f aca="false">0.6</f>
        <v>0.6</v>
      </c>
      <c r="AR6" s="6" t="n">
        <f aca="false">0.6</f>
        <v>0.6</v>
      </c>
      <c r="AS6" s="6" t="n">
        <f aca="false">0.6</f>
        <v>0.6</v>
      </c>
      <c r="AT6" s="6" t="n">
        <f aca="false">0.6</f>
        <v>0.6</v>
      </c>
      <c r="AU6" s="6" t="n">
        <f aca="false">0.6</f>
        <v>0.6</v>
      </c>
      <c r="AV6" s="6" t="n">
        <f aca="false">0.6</f>
        <v>0.6</v>
      </c>
      <c r="AW6" s="6" t="n">
        <f aca="false">0.6</f>
        <v>0.6</v>
      </c>
      <c r="AX6" s="6" t="n">
        <f aca="false">0.6</f>
        <v>0.6</v>
      </c>
      <c r="AY6" s="6" t="n">
        <f aca="false">0.6</f>
        <v>0.6</v>
      </c>
    </row>
    <row r="7" customFormat="false" ht="12.75" hidden="false" customHeight="true" outlineLevel="0" collapsed="false">
      <c r="A7" s="1" t="s">
        <v>55</v>
      </c>
      <c r="B7" s="2"/>
      <c r="C7" s="1" t="s">
        <v>56</v>
      </c>
      <c r="E7" s="7" t="s">
        <v>15</v>
      </c>
      <c r="F7" s="9" t="n">
        <v>20</v>
      </c>
      <c r="G7" s="9" t="n">
        <f aca="false">F7-F7*0.3</f>
        <v>14</v>
      </c>
      <c r="H7" s="9" t="n">
        <v>2.4</v>
      </c>
      <c r="I7" s="10" t="n">
        <v>28</v>
      </c>
      <c r="J7" s="6" t="n">
        <v>12.13</v>
      </c>
      <c r="K7" s="9" t="n">
        <f aca="false">(H7/(I7+J7*H7))*POWER(10, 4)</f>
        <v>420.226922538171</v>
      </c>
      <c r="L7" s="9" t="n">
        <v>0.75</v>
      </c>
      <c r="M7" s="11" t="n">
        <f aca="false">K7*L7*G7</f>
        <v>4412.38268665079</v>
      </c>
      <c r="O7" s="6" t="s">
        <v>57</v>
      </c>
      <c r="P7" s="6" t="s">
        <v>58</v>
      </c>
      <c r="Q7" s="6" t="n">
        <f aca="false">0.44</f>
        <v>0.44</v>
      </c>
      <c r="R7" s="6" t="n">
        <f aca="false">0.44</f>
        <v>0.44</v>
      </c>
      <c r="S7" s="6" t="n">
        <f aca="false">0.44</f>
        <v>0.44</v>
      </c>
      <c r="T7" s="6" t="n">
        <f aca="false">0.44</f>
        <v>0.44</v>
      </c>
      <c r="U7" s="6" t="n">
        <f aca="false">0.44</f>
        <v>0.44</v>
      </c>
      <c r="V7" s="6" t="n">
        <f aca="false">0.44</f>
        <v>0.44</v>
      </c>
      <c r="W7" s="6" t="n">
        <f aca="false">0.44</f>
        <v>0.44</v>
      </c>
      <c r="X7" s="6" t="n">
        <f aca="false">0.44</f>
        <v>0.44</v>
      </c>
      <c r="Y7" s="6" t="n">
        <f aca="false">0.44</f>
        <v>0.44</v>
      </c>
      <c r="Z7" s="6" t="n">
        <f aca="false">0.44</f>
        <v>0.44</v>
      </c>
      <c r="AA7" s="6" t="n">
        <f aca="false">0.44</f>
        <v>0.44</v>
      </c>
      <c r="AB7" s="6" t="n">
        <f aca="false">0.44</f>
        <v>0.44</v>
      </c>
      <c r="AC7" s="6" t="n">
        <f aca="false">0.44</f>
        <v>0.44</v>
      </c>
      <c r="AD7" s="6" t="n">
        <f aca="false">0.44</f>
        <v>0.44</v>
      </c>
      <c r="AE7" s="6" t="n">
        <f aca="false">0.44</f>
        <v>0.44</v>
      </c>
      <c r="AF7" s="6" t="n">
        <f aca="false">0.44</f>
        <v>0.44</v>
      </c>
      <c r="AG7" s="6" t="n">
        <f aca="false">0.44</f>
        <v>0.44</v>
      </c>
      <c r="AH7" s="6" t="n">
        <f aca="false">0.44</f>
        <v>0.44</v>
      </c>
      <c r="AI7" s="6" t="n">
        <f aca="false">0.44</f>
        <v>0.44</v>
      </c>
      <c r="AJ7" s="6" t="n">
        <f aca="false">0.44</f>
        <v>0.44</v>
      </c>
      <c r="AK7" s="6" t="n">
        <f aca="false">0.44</f>
        <v>0.44</v>
      </c>
      <c r="AL7" s="6" t="n">
        <f aca="false">0.44</f>
        <v>0.44</v>
      </c>
      <c r="AM7" s="6" t="n">
        <f aca="false">0.44</f>
        <v>0.44</v>
      </c>
      <c r="AN7" s="6" t="n">
        <f aca="false">0.44</f>
        <v>0.44</v>
      </c>
      <c r="AO7" s="6" t="n">
        <f aca="false">0.44</f>
        <v>0.44</v>
      </c>
      <c r="AP7" s="6" t="n">
        <f aca="false">0.44</f>
        <v>0.44</v>
      </c>
      <c r="AQ7" s="6" t="n">
        <f aca="false">0.44</f>
        <v>0.44</v>
      </c>
      <c r="AR7" s="6" t="n">
        <f aca="false">0.44</f>
        <v>0.44</v>
      </c>
      <c r="AS7" s="6" t="n">
        <f aca="false">0.44</f>
        <v>0.44</v>
      </c>
      <c r="AT7" s="6" t="n">
        <f aca="false">0.44</f>
        <v>0.44</v>
      </c>
      <c r="AU7" s="6" t="n">
        <f aca="false">0.44</f>
        <v>0.44</v>
      </c>
      <c r="AV7" s="6" t="n">
        <f aca="false">0.44</f>
        <v>0.44</v>
      </c>
      <c r="AW7" s="6" t="n">
        <f aca="false">0.44</f>
        <v>0.44</v>
      </c>
      <c r="AX7" s="6" t="n">
        <f aca="false">0.44</f>
        <v>0.44</v>
      </c>
      <c r="AY7" s="6" t="n">
        <f aca="false">0.44</f>
        <v>0.44</v>
      </c>
    </row>
    <row r="8" customFormat="false" ht="12.75" hidden="false" customHeight="true" outlineLevel="0" collapsed="false">
      <c r="A8" s="2" t="s">
        <v>59</v>
      </c>
      <c r="B8" s="2" t="n">
        <f aca="false">(B3/B2)^(1/10)-1</f>
        <v>0.021297803763112</v>
      </c>
      <c r="C8" s="12" t="n">
        <f aca="false">$B$4*((1+B8)^20)</f>
        <v>151271.319719888</v>
      </c>
      <c r="E8" s="7" t="s">
        <v>16</v>
      </c>
      <c r="F8" s="9" t="n">
        <v>18</v>
      </c>
      <c r="G8" s="9" t="n">
        <f aca="false">F8-F8*0.3</f>
        <v>12.6</v>
      </c>
      <c r="H8" s="9" t="n">
        <v>0.8</v>
      </c>
      <c r="I8" s="10" t="n">
        <v>28</v>
      </c>
      <c r="J8" s="6" t="n">
        <v>11.68</v>
      </c>
      <c r="K8" s="9" t="n">
        <f aca="false">(H8/(I8+J8*H8))*POWER(10, 4)</f>
        <v>214.224507283633</v>
      </c>
      <c r="L8" s="9" t="n">
        <v>0.75</v>
      </c>
      <c r="M8" s="11" t="n">
        <f aca="false">K8*L8*G8</f>
        <v>2024.42159383033</v>
      </c>
      <c r="O8" s="6" t="s">
        <v>60</v>
      </c>
      <c r="P8" s="6" t="n">
        <f aca="false">0.32</f>
        <v>0.32</v>
      </c>
      <c r="Q8" s="6" t="n">
        <f aca="false">0.32</f>
        <v>0.32</v>
      </c>
      <c r="R8" s="6" t="n">
        <f aca="false">0.32</f>
        <v>0.32</v>
      </c>
      <c r="S8" s="6" t="n">
        <f aca="false">0.32</f>
        <v>0.32</v>
      </c>
      <c r="T8" s="6" t="n">
        <f aca="false">0.32</f>
        <v>0.32</v>
      </c>
      <c r="U8" s="6" t="n">
        <f aca="false">0.32</f>
        <v>0.32</v>
      </c>
      <c r="V8" s="6" t="n">
        <f aca="false">0.32</f>
        <v>0.32</v>
      </c>
      <c r="W8" s="6" t="n">
        <f aca="false">0.32</f>
        <v>0.32</v>
      </c>
      <c r="X8" s="6" t="n">
        <f aca="false">0.32</f>
        <v>0.32</v>
      </c>
      <c r="Y8" s="6" t="n">
        <f aca="false">0.32</f>
        <v>0.32</v>
      </c>
      <c r="Z8" s="6" t="n">
        <f aca="false">0.32</f>
        <v>0.32</v>
      </c>
      <c r="AA8" s="6" t="n">
        <f aca="false">0.32</f>
        <v>0.32</v>
      </c>
      <c r="AB8" s="6" t="n">
        <f aca="false">0.32</f>
        <v>0.32</v>
      </c>
      <c r="AC8" s="6" t="n">
        <f aca="false">0.32</f>
        <v>0.32</v>
      </c>
      <c r="AD8" s="6" t="n">
        <f aca="false">0.32</f>
        <v>0.32</v>
      </c>
      <c r="AE8" s="6" t="n">
        <f aca="false">0.32</f>
        <v>0.32</v>
      </c>
      <c r="AF8" s="6" t="n">
        <f aca="false">0.32</f>
        <v>0.32</v>
      </c>
      <c r="AG8" s="6" t="n">
        <f aca="false">0.32</f>
        <v>0.32</v>
      </c>
      <c r="AH8" s="6" t="n">
        <f aca="false">0.32</f>
        <v>0.32</v>
      </c>
      <c r="AI8" s="6" t="n">
        <f aca="false">0.32</f>
        <v>0.32</v>
      </c>
      <c r="AJ8" s="6" t="n">
        <f aca="false">0.32</f>
        <v>0.32</v>
      </c>
      <c r="AK8" s="6" t="n">
        <f aca="false">0.32</f>
        <v>0.32</v>
      </c>
      <c r="AL8" s="6" t="n">
        <f aca="false">0.32</f>
        <v>0.32</v>
      </c>
      <c r="AM8" s="6" t="n">
        <f aca="false">0.32</f>
        <v>0.32</v>
      </c>
      <c r="AN8" s="6" t="n">
        <f aca="false">0.32</f>
        <v>0.32</v>
      </c>
      <c r="AO8" s="6" t="n">
        <f aca="false">0.32</f>
        <v>0.32</v>
      </c>
      <c r="AP8" s="6" t="n">
        <f aca="false">0.32</f>
        <v>0.32</v>
      </c>
      <c r="AQ8" s="6" t="n">
        <f aca="false">0.32</f>
        <v>0.32</v>
      </c>
      <c r="AR8" s="6" t="n">
        <f aca="false">0.32</f>
        <v>0.32</v>
      </c>
      <c r="AS8" s="6" t="n">
        <f aca="false">0.32</f>
        <v>0.32</v>
      </c>
      <c r="AT8" s="6" t="n">
        <f aca="false">0.32</f>
        <v>0.32</v>
      </c>
      <c r="AU8" s="6" t="n">
        <f aca="false">0.32</f>
        <v>0.32</v>
      </c>
      <c r="AV8" s="6" t="n">
        <f aca="false">0.32</f>
        <v>0.32</v>
      </c>
      <c r="AW8" s="6" t="n">
        <f aca="false">0.32</f>
        <v>0.32</v>
      </c>
      <c r="AX8" s="6" t="n">
        <f aca="false">0.32</f>
        <v>0.32</v>
      </c>
      <c r="AY8" s="6" t="n">
        <f aca="false">0.32</f>
        <v>0.32</v>
      </c>
    </row>
    <row r="9" customFormat="false" ht="12.75" hidden="false" customHeight="true" outlineLevel="0" collapsed="false">
      <c r="A9" s="2" t="s">
        <v>61</v>
      </c>
      <c r="B9" s="2" t="n">
        <f aca="false">(B4/B3)^(1/10)-1</f>
        <v>0.0125742954574957</v>
      </c>
      <c r="C9" s="12" t="n">
        <f aca="false">$B$4*((1+B9)^20)</f>
        <v>127422.642017232</v>
      </c>
      <c r="E9" s="7" t="s">
        <v>17</v>
      </c>
      <c r="F9" s="9" t="n">
        <v>18.75</v>
      </c>
      <c r="G9" s="9" t="n">
        <f aca="false">F9-F9*0.3</f>
        <v>13.125</v>
      </c>
      <c r="H9" s="9" t="n">
        <v>0.8</v>
      </c>
      <c r="I9" s="10" t="n">
        <v>28</v>
      </c>
      <c r="J9" s="6" t="n">
        <v>12.08</v>
      </c>
      <c r="K9" s="9" t="n">
        <f aca="false">(H9/(I9+J9*H9))*POWER(10, 4)</f>
        <v>212.404418011895</v>
      </c>
      <c r="L9" s="9" t="n">
        <v>0.8</v>
      </c>
      <c r="M9" s="11" t="n">
        <f aca="false">K9*L9*G9</f>
        <v>2230.24638912489</v>
      </c>
      <c r="O9" s="6" t="s">
        <v>62</v>
      </c>
      <c r="P9" s="6" t="n">
        <f aca="false">5.5</f>
        <v>5.5</v>
      </c>
      <c r="Q9" s="6" t="n">
        <f aca="false">5.5</f>
        <v>5.5</v>
      </c>
      <c r="R9" s="6" t="n">
        <f aca="false">5.5</f>
        <v>5.5</v>
      </c>
      <c r="S9" s="6" t="n">
        <f aca="false">5.5</f>
        <v>5.5</v>
      </c>
      <c r="T9" s="6" t="n">
        <f aca="false">5.5</f>
        <v>5.5</v>
      </c>
      <c r="U9" s="6" t="n">
        <f aca="false">5.5</f>
        <v>5.5</v>
      </c>
      <c r="V9" s="6" t="n">
        <f aca="false">5.5</f>
        <v>5.5</v>
      </c>
      <c r="W9" s="6" t="n">
        <f aca="false">5.5</f>
        <v>5.5</v>
      </c>
      <c r="X9" s="6" t="n">
        <f aca="false">5.5</f>
        <v>5.5</v>
      </c>
      <c r="Y9" s="6" t="n">
        <f aca="false">5.5</f>
        <v>5.5</v>
      </c>
      <c r="Z9" s="6" t="n">
        <f aca="false">5.5</f>
        <v>5.5</v>
      </c>
      <c r="AA9" s="6" t="n">
        <f aca="false">5.5</f>
        <v>5.5</v>
      </c>
      <c r="AB9" s="6" t="n">
        <f aca="false">5.5</f>
        <v>5.5</v>
      </c>
      <c r="AC9" s="6" t="n">
        <f aca="false">5.5</f>
        <v>5.5</v>
      </c>
      <c r="AD9" s="6" t="n">
        <f aca="false">5.5</f>
        <v>5.5</v>
      </c>
      <c r="AE9" s="6" t="n">
        <f aca="false">5.5</f>
        <v>5.5</v>
      </c>
      <c r="AF9" s="6" t="n">
        <f aca="false">5.5</f>
        <v>5.5</v>
      </c>
      <c r="AG9" s="6" t="n">
        <f aca="false">5.5</f>
        <v>5.5</v>
      </c>
      <c r="AH9" s="6" t="n">
        <f aca="false">5.5</f>
        <v>5.5</v>
      </c>
      <c r="AI9" s="6" t="n">
        <f aca="false">5.5</f>
        <v>5.5</v>
      </c>
      <c r="AJ9" s="6" t="n">
        <f aca="false">5.5</f>
        <v>5.5</v>
      </c>
      <c r="AK9" s="6" t="n">
        <f aca="false">5.5</f>
        <v>5.5</v>
      </c>
      <c r="AL9" s="6" t="n">
        <f aca="false">5.5</f>
        <v>5.5</v>
      </c>
      <c r="AM9" s="6" t="n">
        <f aca="false">5.5</f>
        <v>5.5</v>
      </c>
      <c r="AN9" s="6" t="n">
        <f aca="false">5.5</f>
        <v>5.5</v>
      </c>
      <c r="AO9" s="6" t="n">
        <f aca="false">5.5</f>
        <v>5.5</v>
      </c>
      <c r="AP9" s="6" t="n">
        <f aca="false">5.5</f>
        <v>5.5</v>
      </c>
      <c r="AQ9" s="6" t="n">
        <f aca="false">5.5</f>
        <v>5.5</v>
      </c>
      <c r="AR9" s="6" t="n">
        <f aca="false">5.5</f>
        <v>5.5</v>
      </c>
      <c r="AS9" s="6" t="n">
        <f aca="false">5.5</f>
        <v>5.5</v>
      </c>
      <c r="AT9" s="6" t="n">
        <f aca="false">5.5</f>
        <v>5.5</v>
      </c>
      <c r="AU9" s="6" t="n">
        <f aca="false">5.5</f>
        <v>5.5</v>
      </c>
      <c r="AV9" s="6" t="n">
        <f aca="false">5.5</f>
        <v>5.5</v>
      </c>
      <c r="AW9" s="6" t="n">
        <f aca="false">5.5</f>
        <v>5.5</v>
      </c>
      <c r="AX9" s="6" t="n">
        <f aca="false">5.5</f>
        <v>5.5</v>
      </c>
      <c r="AY9" s="6" t="n">
        <f aca="false">5.5</f>
        <v>5.5</v>
      </c>
    </row>
    <row r="10" customFormat="false" ht="12.75" hidden="false" customHeight="true" outlineLevel="0" collapsed="false">
      <c r="A10" s="2" t="s">
        <v>63</v>
      </c>
      <c r="B10" s="2" t="n">
        <f aca="false">(B4/B2)^(1/20)-1</f>
        <v>0.0169266955379435</v>
      </c>
      <c r="C10" s="12" t="n">
        <f aca="false">$B$4*((1+B10)^20)</f>
        <v>138835.842706924</v>
      </c>
      <c r="E10" s="7" t="s">
        <v>18</v>
      </c>
      <c r="F10" s="9" t="n">
        <v>16.5</v>
      </c>
      <c r="G10" s="9" t="n">
        <f aca="false">F10-F10*0.3</f>
        <v>11.55</v>
      </c>
      <c r="H10" s="9" t="n">
        <v>0.8</v>
      </c>
      <c r="I10" s="10" t="n">
        <v>33</v>
      </c>
      <c r="J10" s="6" t="n">
        <v>11.73</v>
      </c>
      <c r="K10" s="9" t="n">
        <f aca="false">(H10/(I10+J10*H10))*POWER(10, 4)</f>
        <v>188.75047187618</v>
      </c>
      <c r="L10" s="9" t="n">
        <v>0.8</v>
      </c>
      <c r="M10" s="11" t="n">
        <f aca="false">K10*L10*G10</f>
        <v>1744.0543601359</v>
      </c>
      <c r="O10" s="6" t="s">
        <v>64</v>
      </c>
      <c r="P10" s="6" t="n">
        <f aca="false">0.1</f>
        <v>0.1</v>
      </c>
      <c r="Q10" s="6" t="n">
        <f aca="false">0.1</f>
        <v>0.1</v>
      </c>
      <c r="R10" s="6" t="n">
        <f aca="false">0.1</f>
        <v>0.1</v>
      </c>
      <c r="S10" s="6" t="n">
        <f aca="false">0.1</f>
        <v>0.1</v>
      </c>
      <c r="T10" s="6" t="n">
        <f aca="false">0.1</f>
        <v>0.1</v>
      </c>
      <c r="U10" s="6" t="n">
        <f aca="false">0.1</f>
        <v>0.1</v>
      </c>
      <c r="V10" s="6" t="n">
        <f aca="false">0.1</f>
        <v>0.1</v>
      </c>
      <c r="W10" s="6" t="n">
        <f aca="false">0.1</f>
        <v>0.1</v>
      </c>
      <c r="X10" s="6" t="n">
        <f aca="false">0.1</f>
        <v>0.1</v>
      </c>
      <c r="Y10" s="6" t="n">
        <f aca="false">0.1</f>
        <v>0.1</v>
      </c>
      <c r="Z10" s="6" t="n">
        <f aca="false">0.1</f>
        <v>0.1</v>
      </c>
      <c r="AA10" s="6" t="n">
        <f aca="false">0.1</f>
        <v>0.1</v>
      </c>
      <c r="AB10" s="6" t="n">
        <f aca="false">0.1</f>
        <v>0.1</v>
      </c>
      <c r="AC10" s="6" t="n">
        <f aca="false">0.1</f>
        <v>0.1</v>
      </c>
      <c r="AD10" s="6" t="n">
        <f aca="false">0.1</f>
        <v>0.1</v>
      </c>
      <c r="AE10" s="6" t="n">
        <f aca="false">0.1</f>
        <v>0.1</v>
      </c>
      <c r="AF10" s="6" t="n">
        <f aca="false">0.1</f>
        <v>0.1</v>
      </c>
      <c r="AG10" s="6" t="n">
        <f aca="false">0.1</f>
        <v>0.1</v>
      </c>
      <c r="AH10" s="6" t="n">
        <f aca="false">0.1</f>
        <v>0.1</v>
      </c>
      <c r="AI10" s="6" t="n">
        <f aca="false">0.1</f>
        <v>0.1</v>
      </c>
      <c r="AJ10" s="6" t="n">
        <f aca="false">0.1</f>
        <v>0.1</v>
      </c>
      <c r="AK10" s="6" t="n">
        <f aca="false">0.1</f>
        <v>0.1</v>
      </c>
      <c r="AL10" s="6" t="n">
        <f aca="false">0.1</f>
        <v>0.1</v>
      </c>
      <c r="AM10" s="6" t="n">
        <f aca="false">0.1</f>
        <v>0.1</v>
      </c>
      <c r="AN10" s="6" t="n">
        <f aca="false">0.1</f>
        <v>0.1</v>
      </c>
      <c r="AO10" s="6" t="n">
        <f aca="false">0.1</f>
        <v>0.1</v>
      </c>
      <c r="AP10" s="6" t="n">
        <f aca="false">0.1</f>
        <v>0.1</v>
      </c>
      <c r="AQ10" s="6" t="n">
        <f aca="false">0.1</f>
        <v>0.1</v>
      </c>
      <c r="AR10" s="6" t="n">
        <f aca="false">0.1</f>
        <v>0.1</v>
      </c>
      <c r="AS10" s="6" t="n">
        <f aca="false">0.1</f>
        <v>0.1</v>
      </c>
      <c r="AT10" s="6" t="n">
        <f aca="false">0.1</f>
        <v>0.1</v>
      </c>
      <c r="AU10" s="6" t="n">
        <f aca="false">0.1</f>
        <v>0.1</v>
      </c>
      <c r="AV10" s="6" t="n">
        <f aca="false">0.1</f>
        <v>0.1</v>
      </c>
      <c r="AW10" s="6" t="n">
        <f aca="false">0.1</f>
        <v>0.1</v>
      </c>
      <c r="AX10" s="6" t="n">
        <f aca="false">0.1</f>
        <v>0.1</v>
      </c>
      <c r="AY10" s="6" t="n">
        <f aca="false">0.1</f>
        <v>0.1</v>
      </c>
    </row>
    <row r="11" customFormat="false" ht="12.75" hidden="false" customHeight="true" outlineLevel="0" collapsed="false">
      <c r="A11" s="2" t="s">
        <v>65</v>
      </c>
      <c r="B11" s="2"/>
      <c r="C11" s="12" t="n">
        <f aca="false">B4*EXP(1)^(B9*20)</f>
        <v>127622.597243287</v>
      </c>
      <c r="E11" s="7" t="s">
        <v>19</v>
      </c>
      <c r="F11" s="9" t="n">
        <v>12.5</v>
      </c>
      <c r="G11" s="9" t="n">
        <f aca="false">F11-F11*0.3</f>
        <v>8.75</v>
      </c>
      <c r="H11" s="9" t="n">
        <v>2</v>
      </c>
      <c r="I11" s="10" t="n">
        <v>33</v>
      </c>
      <c r="J11" s="6" t="n">
        <v>11.68</v>
      </c>
      <c r="K11" s="9" t="n">
        <f aca="false">(H11/(I11+J11*H11))*POWER(10, 4)</f>
        <v>354.86160397445</v>
      </c>
      <c r="L11" s="9" t="n">
        <v>0.8</v>
      </c>
      <c r="M11" s="11" t="n">
        <f aca="false">K11*L11*G11</f>
        <v>2484.03122782115</v>
      </c>
      <c r="O11" s="6" t="s">
        <v>66</v>
      </c>
      <c r="P11" s="6" t="n">
        <f aca="false">1.5</f>
        <v>1.5</v>
      </c>
      <c r="Q11" s="6" t="n">
        <f aca="false">1.5</f>
        <v>1.5</v>
      </c>
      <c r="R11" s="6" t="n">
        <f aca="false">1.5</f>
        <v>1.5</v>
      </c>
      <c r="S11" s="6" t="n">
        <f aca="false">1.5</f>
        <v>1.5</v>
      </c>
      <c r="T11" s="6" t="n">
        <f aca="false">1.5</f>
        <v>1.5</v>
      </c>
      <c r="U11" s="6" t="n">
        <f aca="false">1.5</f>
        <v>1.5</v>
      </c>
      <c r="V11" s="6" t="n">
        <f aca="false">1.5</f>
        <v>1.5</v>
      </c>
      <c r="W11" s="6" t="n">
        <f aca="false">1.5</f>
        <v>1.5</v>
      </c>
      <c r="X11" s="6" t="n">
        <f aca="false">1.5</f>
        <v>1.5</v>
      </c>
      <c r="Y11" s="6" t="n">
        <f aca="false">1.5</f>
        <v>1.5</v>
      </c>
      <c r="Z11" s="6" t="n">
        <f aca="false">1.5</f>
        <v>1.5</v>
      </c>
      <c r="AA11" s="6" t="n">
        <f aca="false">1.5</f>
        <v>1.5</v>
      </c>
      <c r="AB11" s="6" t="n">
        <f aca="false">1.5</f>
        <v>1.5</v>
      </c>
      <c r="AC11" s="6" t="n">
        <f aca="false">1.5</f>
        <v>1.5</v>
      </c>
      <c r="AD11" s="6" t="n">
        <f aca="false">1.5</f>
        <v>1.5</v>
      </c>
      <c r="AE11" s="6" t="n">
        <f aca="false">1.5</f>
        <v>1.5</v>
      </c>
      <c r="AF11" s="6" t="n">
        <f aca="false">1.5</f>
        <v>1.5</v>
      </c>
      <c r="AG11" s="6" t="n">
        <f aca="false">1.5</f>
        <v>1.5</v>
      </c>
      <c r="AH11" s="6" t="n">
        <f aca="false">1.5</f>
        <v>1.5</v>
      </c>
      <c r="AI11" s="6" t="n">
        <f aca="false">1.5</f>
        <v>1.5</v>
      </c>
      <c r="AJ11" s="6" t="n">
        <f aca="false">1.5</f>
        <v>1.5</v>
      </c>
      <c r="AK11" s="6" t="n">
        <f aca="false">1.5</f>
        <v>1.5</v>
      </c>
      <c r="AL11" s="6" t="n">
        <f aca="false">1.5</f>
        <v>1.5</v>
      </c>
      <c r="AM11" s="6" t="n">
        <f aca="false">1.5</f>
        <v>1.5</v>
      </c>
      <c r="AN11" s="6" t="n">
        <f aca="false">1.5</f>
        <v>1.5</v>
      </c>
      <c r="AO11" s="6" t="n">
        <f aca="false">1.5</f>
        <v>1.5</v>
      </c>
      <c r="AP11" s="6" t="n">
        <f aca="false">1.5</f>
        <v>1.5</v>
      </c>
      <c r="AQ11" s="6" t="n">
        <f aca="false">1.5</f>
        <v>1.5</v>
      </c>
      <c r="AR11" s="6" t="n">
        <f aca="false">1.5</f>
        <v>1.5</v>
      </c>
      <c r="AS11" s="6" t="n">
        <f aca="false">1.5</f>
        <v>1.5</v>
      </c>
      <c r="AT11" s="6" t="n">
        <f aca="false">1.5</f>
        <v>1.5</v>
      </c>
      <c r="AU11" s="6" t="n">
        <f aca="false">1.5</f>
        <v>1.5</v>
      </c>
      <c r="AV11" s="6" t="n">
        <f aca="false">1.5</f>
        <v>1.5</v>
      </c>
      <c r="AW11" s="6" t="n">
        <f aca="false">1.5</f>
        <v>1.5</v>
      </c>
      <c r="AX11" s="6" t="n">
        <f aca="false">1.5</f>
        <v>1.5</v>
      </c>
      <c r="AY11" s="6" t="n">
        <f aca="false">1.5</f>
        <v>1.5</v>
      </c>
    </row>
    <row r="12" customFormat="false" ht="12.75" hidden="false" customHeight="true" outlineLevel="0" collapsed="false">
      <c r="E12" s="7" t="s">
        <v>20</v>
      </c>
      <c r="F12" s="9" t="n">
        <v>19.5</v>
      </c>
      <c r="G12" s="9" t="n">
        <f aca="false">F12-F12*0.3</f>
        <v>13.65</v>
      </c>
      <c r="H12" s="9" t="n">
        <v>1.3</v>
      </c>
      <c r="I12" s="10" t="n">
        <v>33</v>
      </c>
      <c r="J12" s="6" t="n">
        <v>11.48</v>
      </c>
      <c r="K12" s="9" t="n">
        <f aca="false">(H12/(I12+J12*H12))*POWER(10, 4)</f>
        <v>271.26283281863</v>
      </c>
      <c r="L12" s="9" t="n">
        <v>0.75</v>
      </c>
      <c r="M12" s="11" t="n">
        <f aca="false">K12*L12*G12</f>
        <v>2777.05325098072</v>
      </c>
      <c r="O12" s="6" t="s">
        <v>67</v>
      </c>
      <c r="P12" s="6" t="s">
        <v>68</v>
      </c>
      <c r="Q12" s="6" t="n">
        <v>0.5</v>
      </c>
      <c r="R12" s="6" t="n">
        <v>0.6</v>
      </c>
      <c r="S12" s="6" t="n">
        <v>0.4</v>
      </c>
      <c r="T12" s="6" t="n">
        <v>0.45</v>
      </c>
      <c r="U12" s="6" t="n">
        <v>0.4</v>
      </c>
      <c r="V12" s="6" t="n">
        <v>0.4</v>
      </c>
      <c r="W12" s="6" t="n">
        <v>0.45</v>
      </c>
      <c r="X12" s="6" t="n">
        <v>0.4</v>
      </c>
      <c r="Y12" s="6" t="n">
        <v>0.4</v>
      </c>
      <c r="Z12" s="6" t="n">
        <v>0.4</v>
      </c>
      <c r="AA12" s="6" t="n">
        <v>0.4</v>
      </c>
      <c r="AB12" s="6" t="n">
        <v>0.4</v>
      </c>
      <c r="AC12" s="6" t="n">
        <v>0.6</v>
      </c>
      <c r="AD12" s="6" t="n">
        <v>0.5</v>
      </c>
      <c r="AE12" s="6" t="n">
        <v>0.4</v>
      </c>
      <c r="AF12" s="6" t="n">
        <v>0.4</v>
      </c>
      <c r="AG12" s="6" t="n">
        <v>0.4</v>
      </c>
      <c r="AH12" s="6" t="n">
        <v>0.4</v>
      </c>
      <c r="AI12" s="6" t="n">
        <v>0.4</v>
      </c>
      <c r="AJ12" s="6" t="n">
        <v>0.4</v>
      </c>
      <c r="AK12" s="6" t="n">
        <v>0.4</v>
      </c>
      <c r="AL12" s="6" t="n">
        <v>0.4</v>
      </c>
      <c r="AM12" s="6" t="n">
        <v>0.5</v>
      </c>
      <c r="AN12" s="6" t="n">
        <v>0.4</v>
      </c>
      <c r="AO12" s="6" t="n">
        <v>0.4</v>
      </c>
      <c r="AP12" s="6" t="n">
        <v>0.4</v>
      </c>
      <c r="AQ12" s="6" t="n">
        <v>0.4</v>
      </c>
      <c r="AR12" s="6" t="n">
        <v>0.4</v>
      </c>
      <c r="AS12" s="6" t="n">
        <v>0.45</v>
      </c>
      <c r="AT12" s="6" t="n">
        <v>0.4</v>
      </c>
      <c r="AU12" s="6" t="n">
        <v>0.4</v>
      </c>
      <c r="AV12" s="6" t="n">
        <v>0.4</v>
      </c>
      <c r="AW12" s="6" t="n">
        <v>0.4</v>
      </c>
      <c r="AX12" s="6" t="n">
        <v>0.4</v>
      </c>
      <c r="AY12" s="6" t="n">
        <v>0.35</v>
      </c>
    </row>
    <row r="13" customFormat="false" ht="12.75" hidden="false" customHeight="true" outlineLevel="0" collapsed="false">
      <c r="E13" s="7" t="s">
        <v>21</v>
      </c>
      <c r="F13" s="9" t="n">
        <v>16.75</v>
      </c>
      <c r="G13" s="9" t="n">
        <f aca="false">F13-F13*0.3</f>
        <v>11.725</v>
      </c>
      <c r="H13" s="9" t="n">
        <v>1.8</v>
      </c>
      <c r="I13" s="10" t="n">
        <v>28</v>
      </c>
      <c r="J13" s="6" t="n">
        <v>11.58</v>
      </c>
      <c r="K13" s="9" t="n">
        <f aca="false">(H13/(I13+J13*H13))*POWER(10, 4)</f>
        <v>368.520186716895</v>
      </c>
      <c r="L13" s="9" t="n">
        <v>0.75</v>
      </c>
      <c r="M13" s="11" t="n">
        <f aca="false">K13*L13*G13</f>
        <v>3240.67439194169</v>
      </c>
      <c r="O13" s="6" t="s">
        <v>69</v>
      </c>
      <c r="P13" s="6" t="s">
        <v>70</v>
      </c>
      <c r="Q13" s="6" t="n">
        <v>1.6</v>
      </c>
      <c r="R13" s="6" t="n">
        <v>1.6</v>
      </c>
      <c r="S13" s="6" t="n">
        <v>1.6</v>
      </c>
      <c r="T13" s="6" t="n">
        <v>1.4</v>
      </c>
      <c r="U13" s="6" t="n">
        <v>1.2</v>
      </c>
      <c r="V13" s="6" t="n">
        <v>1.2</v>
      </c>
      <c r="W13" s="6" t="n">
        <v>1.2</v>
      </c>
      <c r="X13" s="6" t="n">
        <v>1.2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1.2</v>
      </c>
      <c r="AD13" s="6" t="n">
        <v>1</v>
      </c>
      <c r="AE13" s="6" t="n">
        <v>1.2</v>
      </c>
      <c r="AF13" s="6" t="n">
        <v>1</v>
      </c>
      <c r="AG13" s="6" t="n">
        <v>1</v>
      </c>
      <c r="AH13" s="6" t="n">
        <v>1</v>
      </c>
      <c r="AI13" s="6" t="n">
        <v>1</v>
      </c>
      <c r="AJ13" s="6" t="n">
        <v>1</v>
      </c>
      <c r="AK13" s="6" t="n">
        <v>1</v>
      </c>
      <c r="AL13" s="6" t="n">
        <v>1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1.8</v>
      </c>
      <c r="AU13" s="6" t="n">
        <v>1</v>
      </c>
      <c r="AV13" s="6" t="n">
        <v>1</v>
      </c>
      <c r="AW13" s="6" t="n">
        <v>1</v>
      </c>
      <c r="AX13" s="6" t="n">
        <v>1.6</v>
      </c>
      <c r="AY13" s="6" t="n">
        <v>1.2</v>
      </c>
    </row>
    <row r="14" customFormat="false" ht="12.75" hidden="false" customHeight="true" outlineLevel="0" collapsed="false">
      <c r="E14" s="7" t="s">
        <v>22</v>
      </c>
      <c r="F14" s="9" t="n">
        <v>16</v>
      </c>
      <c r="G14" s="9" t="n">
        <f aca="false">F14-F14*0.3</f>
        <v>11.2</v>
      </c>
      <c r="H14" s="9" t="n">
        <v>1.8</v>
      </c>
      <c r="I14" s="10" t="n">
        <v>28</v>
      </c>
      <c r="J14" s="6" t="n">
        <v>11.58</v>
      </c>
      <c r="K14" s="9" t="n">
        <f aca="false">(H14/(I14+J14*H14))*POWER(10, 4)</f>
        <v>368.520186716895</v>
      </c>
      <c r="L14" s="9" t="n">
        <v>0.75</v>
      </c>
      <c r="M14" s="11" t="n">
        <f aca="false">K14*L14*G14</f>
        <v>3095.56956842191</v>
      </c>
      <c r="O14" s="5" t="s">
        <v>71</v>
      </c>
      <c r="P14" s="6"/>
      <c r="Q14" s="6" t="n">
        <f aca="false">SUM(Q3:Q13)</f>
        <v>12.28</v>
      </c>
      <c r="R14" s="6" t="n">
        <f aca="false">SUM(R3:R13)</f>
        <v>13.18</v>
      </c>
      <c r="S14" s="6" t="n">
        <f aca="false">SUM(S3:S13)</f>
        <v>12.08</v>
      </c>
      <c r="T14" s="6" t="n">
        <f aca="false">SUM(T3:T13)</f>
        <v>12.13</v>
      </c>
      <c r="U14" s="6" t="n">
        <f aca="false">SUM(U3:U13)</f>
        <v>11.68</v>
      </c>
      <c r="V14" s="6" t="n">
        <f aca="false">SUM(V3:V13)</f>
        <v>12.08</v>
      </c>
      <c r="W14" s="6" t="n">
        <f aca="false">SUM(W3:W13)</f>
        <v>11.73</v>
      </c>
      <c r="X14" s="6" t="n">
        <f aca="false">SUM(X3:X13)</f>
        <v>11.68</v>
      </c>
      <c r="Y14" s="6" t="n">
        <f aca="false">SUM(Y3:Y13)</f>
        <v>11.48</v>
      </c>
      <c r="Z14" s="6" t="n">
        <f aca="false">SUM(Z3:Z13)</f>
        <v>11.58</v>
      </c>
      <c r="AA14" s="6" t="n">
        <f aca="false">SUM(AA3:AA13)</f>
        <v>11.58</v>
      </c>
      <c r="AB14" s="6" t="n">
        <f aca="false">SUM(AB3:AB13)</f>
        <v>11.48</v>
      </c>
      <c r="AC14" s="6" t="n">
        <f aca="false">SUM(AC3:AC13)</f>
        <v>12.18</v>
      </c>
      <c r="AD14" s="6" t="n">
        <f aca="false">SUM(AD3:AD13)</f>
        <v>11.68</v>
      </c>
      <c r="AE14" s="6" t="n">
        <f aca="false">SUM(AE3:AE13)</f>
        <v>11.68</v>
      </c>
      <c r="AF14" s="6" t="n">
        <f aca="false">SUM(AF3:AF13)</f>
        <v>11.78</v>
      </c>
      <c r="AG14" s="6" t="n">
        <f aca="false">SUM(AG3:AG13)</f>
        <v>11.48</v>
      </c>
      <c r="AH14" s="6" t="n">
        <f aca="false">SUM(AH3:AH13)</f>
        <v>11.48</v>
      </c>
      <c r="AI14" s="6" t="n">
        <f aca="false">SUM(AI3:AI13)</f>
        <v>11.48</v>
      </c>
      <c r="AJ14" s="6" t="n">
        <f aca="false">SUM(AJ3:AJ13)</f>
        <v>11.48</v>
      </c>
      <c r="AK14" s="6" t="n">
        <f aca="false">SUM(AK3:AK13)</f>
        <v>11.48</v>
      </c>
      <c r="AL14" s="6" t="n">
        <f aca="false">SUM(AL3:AL13)</f>
        <v>11.48</v>
      </c>
      <c r="AM14" s="6" t="n">
        <f aca="false">SUM(AM3:AM13)</f>
        <v>11.58</v>
      </c>
      <c r="AN14" s="6" t="n">
        <f aca="false">SUM(AN3:AN13)</f>
        <v>11.48</v>
      </c>
      <c r="AO14" s="6" t="n">
        <f aca="false">SUM(AO3:AO13)</f>
        <v>11.48</v>
      </c>
      <c r="AP14" s="6" t="n">
        <f aca="false">SUM(AP3:AP13)</f>
        <v>11.48</v>
      </c>
      <c r="AQ14" s="6" t="n">
        <f aca="false">SUM(AQ3:AQ13)</f>
        <v>11.48</v>
      </c>
      <c r="AR14" s="6" t="n">
        <f aca="false">SUM(AR3:AR13)</f>
        <v>11.78</v>
      </c>
      <c r="AS14" s="6" t="n">
        <f aca="false">SUM(AS3:AS13)</f>
        <v>11.53</v>
      </c>
      <c r="AT14" s="6" t="n">
        <f aca="false">SUM(AT3:AT13)</f>
        <v>12.28</v>
      </c>
      <c r="AU14" s="6" t="n">
        <f aca="false">SUM(AU3:AU13)</f>
        <v>11.48</v>
      </c>
      <c r="AV14" s="6" t="n">
        <f aca="false">SUM(AV3:AV13)</f>
        <v>11.48</v>
      </c>
      <c r="AW14" s="6" t="n">
        <f aca="false">SUM(AW3:AW13)</f>
        <v>11.68</v>
      </c>
      <c r="AX14" s="6" t="n">
        <f aca="false">SUM(AX3:AX13)</f>
        <v>12.18</v>
      </c>
      <c r="AY14" s="6" t="n">
        <f aca="false">SUM(AY3:AY13)</f>
        <v>11.63</v>
      </c>
    </row>
    <row r="15" customFormat="false" ht="12.75" hidden="false" customHeight="true" outlineLevel="0" collapsed="false">
      <c r="E15" s="7" t="s">
        <v>23</v>
      </c>
      <c r="F15" s="9" t="n">
        <v>16</v>
      </c>
      <c r="G15" s="9" t="n">
        <f aca="false">F15-F15*0.3</f>
        <v>11.2</v>
      </c>
      <c r="H15" s="9" t="n">
        <v>1.8</v>
      </c>
      <c r="I15" s="10" t="n">
        <v>28</v>
      </c>
      <c r="J15" s="6" t="n">
        <v>11.48</v>
      </c>
      <c r="K15" s="9" t="n">
        <f aca="false">(H15/(I15+J15*H15))*POWER(10, 4)</f>
        <v>369.883281275686</v>
      </c>
      <c r="L15" s="9" t="n">
        <v>0.75</v>
      </c>
      <c r="M15" s="11" t="n">
        <f aca="false">K15*L15*G15</f>
        <v>3107.01956271577</v>
      </c>
    </row>
    <row r="16" customFormat="false" ht="12.75" hidden="false" customHeight="true" outlineLevel="0" collapsed="false">
      <c r="E16" s="7" t="s">
        <v>24</v>
      </c>
      <c r="F16" s="9" t="n">
        <v>17.75</v>
      </c>
      <c r="G16" s="9" t="n">
        <f aca="false">F16-F16*0.3</f>
        <v>12.425</v>
      </c>
      <c r="H16" s="9" t="n">
        <v>1.8</v>
      </c>
      <c r="I16" s="10" t="n">
        <v>31</v>
      </c>
      <c r="J16" s="6" t="n">
        <v>12.18</v>
      </c>
      <c r="K16" s="9" t="n">
        <f aca="false">(H16/(I16+J16*H16))*POWER(10, 4)</f>
        <v>340.110346912554</v>
      </c>
      <c r="L16" s="9" t="n">
        <v>0.8</v>
      </c>
      <c r="M16" s="11" t="n">
        <f aca="false">K16*L16*G16</f>
        <v>3380.69684831078</v>
      </c>
    </row>
    <row r="17" customFormat="false" ht="12.75" hidden="false" customHeight="true" outlineLevel="0" collapsed="false">
      <c r="E17" s="7" t="s">
        <v>25</v>
      </c>
      <c r="F17" s="9" t="n">
        <v>27</v>
      </c>
      <c r="G17" s="9" t="n">
        <f aca="false">F17-F17*0.3</f>
        <v>18.9</v>
      </c>
      <c r="H17" s="9" t="n">
        <v>1.75</v>
      </c>
      <c r="I17" s="10" t="n">
        <v>30</v>
      </c>
      <c r="J17" s="6" t="n">
        <v>11.68</v>
      </c>
      <c r="K17" s="9" t="n">
        <f aca="false">(H17/(I17+J17*H17))*POWER(10, 4)</f>
        <v>346.946867565424</v>
      </c>
      <c r="L17" s="9" t="n">
        <v>0.8</v>
      </c>
      <c r="M17" s="11" t="n">
        <f aca="false">K17*L17*G17</f>
        <v>5245.83663758922</v>
      </c>
    </row>
    <row r="18" customFormat="false" ht="12.75" hidden="false" customHeight="true" outlineLevel="0" collapsed="false">
      <c r="E18" s="7" t="s">
        <v>26</v>
      </c>
      <c r="F18" s="9" t="n">
        <v>24.12</v>
      </c>
      <c r="G18" s="9" t="n">
        <f aca="false">F18-F18*0.3</f>
        <v>16.884</v>
      </c>
      <c r="H18" s="9" t="n">
        <v>0.8</v>
      </c>
      <c r="I18" s="10" t="n">
        <v>30</v>
      </c>
      <c r="J18" s="6" t="n">
        <v>11.68</v>
      </c>
      <c r="K18" s="9" t="n">
        <f aca="false">(H18/(I18+J18*H18))*POWER(10, 4)</f>
        <v>203.334688897926</v>
      </c>
      <c r="L18" s="9" t="n">
        <v>0.75</v>
      </c>
      <c r="M18" s="11" t="n">
        <f aca="false">K18*L18*G18</f>
        <v>2574.82716551444</v>
      </c>
    </row>
    <row r="19" customFormat="false" ht="12.75" hidden="false" customHeight="true" outlineLevel="0" collapsed="false">
      <c r="E19" s="7" t="s">
        <v>27</v>
      </c>
      <c r="F19" s="9" t="n">
        <v>20.75</v>
      </c>
      <c r="G19" s="9" t="n">
        <f aca="false">F19-F19*0.3</f>
        <v>14.525</v>
      </c>
      <c r="H19" s="9" t="n">
        <v>0.8</v>
      </c>
      <c r="I19" s="10" t="n">
        <v>33</v>
      </c>
      <c r="J19" s="6" t="n">
        <v>11.78</v>
      </c>
      <c r="K19" s="9" t="n">
        <f aca="false">(H19/(I19+J19*H19))*POWER(10, 4)</f>
        <v>188.572506128606</v>
      </c>
      <c r="L19" s="9" t="n">
        <v>0.8</v>
      </c>
      <c r="M19" s="11" t="n">
        <f aca="false">K19*L19*G19</f>
        <v>2191.21252121441</v>
      </c>
    </row>
    <row r="20" customFormat="false" ht="12.75" hidden="false" customHeight="true" outlineLevel="0" collapsed="false">
      <c r="E20" s="6" t="s">
        <v>28</v>
      </c>
      <c r="F20" s="9" t="n">
        <v>17.32</v>
      </c>
      <c r="G20" s="9" t="n">
        <f aca="false">F20-F20*0.3</f>
        <v>12.124</v>
      </c>
      <c r="H20" s="9" t="n">
        <v>1.8</v>
      </c>
      <c r="I20" s="10" t="n">
        <v>33</v>
      </c>
      <c r="J20" s="6" t="n">
        <v>11.48</v>
      </c>
      <c r="K20" s="9" t="n">
        <f aca="false">(H20/(I20+J20*H20))*POWER(10, 4)</f>
        <v>335.420393559928</v>
      </c>
      <c r="L20" s="9" t="n">
        <v>0.8</v>
      </c>
      <c r="M20" s="11" t="n">
        <f aca="false">K20*L20*G20</f>
        <v>3253.30948121646</v>
      </c>
    </row>
    <row r="21" customFormat="false" ht="12.75" hidden="false" customHeight="true" outlineLevel="0" collapsed="false">
      <c r="E21" s="6" t="s">
        <v>29</v>
      </c>
      <c r="F21" s="9" t="n">
        <v>12.22</v>
      </c>
      <c r="G21" s="9" t="n">
        <f aca="false">F21-F21*0.3</f>
        <v>8.554</v>
      </c>
      <c r="H21" s="9" t="n">
        <v>1.37</v>
      </c>
      <c r="I21" s="10" t="n">
        <v>31</v>
      </c>
      <c r="J21" s="6" t="n">
        <v>11.48</v>
      </c>
      <c r="K21" s="9" t="n">
        <f aca="false">(H21/(I21+J21*H21))*POWER(10, 4)</f>
        <v>293.188608017531</v>
      </c>
      <c r="L21" s="9" t="n">
        <v>0.8</v>
      </c>
      <c r="M21" s="11" t="n">
        <f aca="false">K21*L21*G21</f>
        <v>2006.34828238557</v>
      </c>
    </row>
    <row r="22" customFormat="false" ht="12.75" hidden="false" customHeight="true" outlineLevel="0" collapsed="false">
      <c r="E22" s="6" t="s">
        <v>30</v>
      </c>
      <c r="F22" s="9" t="n">
        <v>23.29</v>
      </c>
      <c r="G22" s="9" t="n">
        <f aca="false">F22-F22*0.3</f>
        <v>16.303</v>
      </c>
      <c r="H22" s="9" t="n">
        <v>1.69</v>
      </c>
      <c r="I22" s="10" t="n">
        <v>33</v>
      </c>
      <c r="J22" s="6" t="n">
        <v>11.48</v>
      </c>
      <c r="K22" s="9" t="n">
        <f aca="false">(H22/(I22+J22*H22))*POWER(10, 4)</f>
        <v>322.511698205385</v>
      </c>
      <c r="L22" s="9" t="n">
        <v>0.75</v>
      </c>
      <c r="M22" s="11" t="n">
        <f aca="false">K22*L22*G22</f>
        <v>3943.43116188179</v>
      </c>
    </row>
    <row r="23" customFormat="false" ht="12.75" hidden="false" customHeight="true" outlineLevel="0" collapsed="false">
      <c r="E23" s="6" t="s">
        <v>31</v>
      </c>
      <c r="F23" s="9" t="n">
        <v>20.13</v>
      </c>
      <c r="G23" s="9" t="n">
        <f aca="false">F23-F23*0.3</f>
        <v>14.091</v>
      </c>
      <c r="H23" s="9" t="n">
        <v>1.48</v>
      </c>
      <c r="I23" s="10" t="n">
        <v>31</v>
      </c>
      <c r="J23" s="6" t="n">
        <v>11.48</v>
      </c>
      <c r="K23" s="9" t="n">
        <f aca="false">(H23/(I23+J23*H23))*POWER(10, 4)</f>
        <v>308.395012335801</v>
      </c>
      <c r="L23" s="9" t="n">
        <v>0.75</v>
      </c>
      <c r="M23" s="11" t="n">
        <f aca="false">K23*L23*G23</f>
        <v>3259.19558911782</v>
      </c>
    </row>
    <row r="24" customFormat="false" ht="12.75" hidden="false" customHeight="true" outlineLevel="0" collapsed="false">
      <c r="E24" s="6" t="s">
        <v>32</v>
      </c>
      <c r="F24" s="9" t="n">
        <v>27.25</v>
      </c>
      <c r="G24" s="9" t="n">
        <f aca="false">F24-F24*0.3</f>
        <v>19.075</v>
      </c>
      <c r="H24" s="9" t="n">
        <v>0.8</v>
      </c>
      <c r="I24" s="10" t="n">
        <v>31</v>
      </c>
      <c r="J24" s="6" t="n">
        <v>11.48</v>
      </c>
      <c r="K24" s="9" t="n">
        <f aca="false">(H24/(I24+J24*H24))*POWER(10, 4)</f>
        <v>199.084212621939</v>
      </c>
      <c r="L24" s="9" t="n">
        <v>0.75</v>
      </c>
      <c r="M24" s="11" t="n">
        <f aca="false">K24*L24*G24</f>
        <v>2848.14851682262</v>
      </c>
    </row>
    <row r="25" customFormat="false" ht="12.75" hidden="false" customHeight="true" outlineLevel="0" collapsed="false">
      <c r="E25" s="6" t="s">
        <v>33</v>
      </c>
      <c r="F25" s="9" t="n">
        <v>15.23</v>
      </c>
      <c r="G25" s="9" t="n">
        <f aca="false">F25-F25*0.3</f>
        <v>10.661</v>
      </c>
      <c r="H25" s="9" t="n">
        <v>0.8</v>
      </c>
      <c r="I25" s="10" t="n">
        <v>31</v>
      </c>
      <c r="J25" s="6" t="n">
        <v>11.48</v>
      </c>
      <c r="K25" s="9" t="n">
        <f aca="false">(H25/(I25+J25*H25))*POWER(10, 4)</f>
        <v>199.084212621939</v>
      </c>
      <c r="L25" s="9" t="n">
        <v>0.75</v>
      </c>
      <c r="M25" s="11" t="n">
        <f aca="false">K25*L25*G25</f>
        <v>1591.82759307187</v>
      </c>
    </row>
    <row r="26" customFormat="false" ht="12.75" hidden="false" customHeight="true" outlineLevel="0" collapsed="false">
      <c r="E26" s="6" t="s">
        <v>34</v>
      </c>
      <c r="F26" s="9" t="n">
        <v>17.24</v>
      </c>
      <c r="G26" s="9" t="n">
        <f aca="false">F26-F26*0.3</f>
        <v>12.068</v>
      </c>
      <c r="H26" s="9" t="n">
        <v>1.6</v>
      </c>
      <c r="I26" s="10" t="n">
        <v>31</v>
      </c>
      <c r="J26" s="6" t="n">
        <v>11.58</v>
      </c>
      <c r="K26" s="9" t="n">
        <f aca="false">(H26/(I26+J26*H26))*POWER(10, 4)</f>
        <v>323.049588111775</v>
      </c>
      <c r="L26" s="9" t="n">
        <v>0.8</v>
      </c>
      <c r="M26" s="11" t="n">
        <f aca="false">K26*L26*G26</f>
        <v>3118.84994346632</v>
      </c>
    </row>
    <row r="27" customFormat="false" ht="12.75" hidden="false" customHeight="true" outlineLevel="0" collapsed="false">
      <c r="E27" s="6" t="s">
        <v>35</v>
      </c>
      <c r="F27" s="9" t="n">
        <v>17.68</v>
      </c>
      <c r="G27" s="9" t="n">
        <f aca="false">F27-F27*0.3</f>
        <v>12.376</v>
      </c>
      <c r="H27" s="9" t="n">
        <v>0.8</v>
      </c>
      <c r="I27" s="10" t="n">
        <v>33</v>
      </c>
      <c r="J27" s="6" t="n">
        <v>11.48</v>
      </c>
      <c r="K27" s="9" t="n">
        <f aca="false">(H27/(I27+J27*H27))*POWER(10, 4)</f>
        <v>189.64536317087</v>
      </c>
      <c r="L27" s="9" t="n">
        <v>0.8</v>
      </c>
      <c r="M27" s="11" t="n">
        <f aca="false">K27*L27*G27</f>
        <v>1877.64081168215</v>
      </c>
    </row>
    <row r="28" customFormat="false" ht="12.75" hidden="false" customHeight="true" outlineLevel="0" collapsed="false">
      <c r="E28" s="6" t="s">
        <v>36</v>
      </c>
      <c r="F28" s="9" t="n">
        <v>13.38</v>
      </c>
      <c r="G28" s="9" t="n">
        <f aca="false">F28-F28*0.3</f>
        <v>9.366</v>
      </c>
      <c r="H28" s="9" t="n">
        <v>1.39</v>
      </c>
      <c r="I28" s="10" t="n">
        <v>33</v>
      </c>
      <c r="J28" s="6" t="n">
        <v>11.48</v>
      </c>
      <c r="K28" s="9" t="n">
        <f aca="false">(H28/(I28+J28*H28))*POWER(10, 4)</f>
        <v>283.921466096917</v>
      </c>
      <c r="L28" s="9" t="n">
        <v>0.8</v>
      </c>
      <c r="M28" s="11" t="n">
        <f aca="false">K28*L28*G28</f>
        <v>2127.36676117098</v>
      </c>
    </row>
    <row r="29" customFormat="false" ht="12.75" hidden="false" customHeight="true" outlineLevel="0" collapsed="false">
      <c r="E29" s="6" t="s">
        <v>37</v>
      </c>
      <c r="F29" s="9" t="n">
        <v>15.91</v>
      </c>
      <c r="G29" s="9" t="n">
        <f aca="false">F29-F29*0.3</f>
        <v>11.137</v>
      </c>
      <c r="H29" s="9" t="n">
        <v>1.04</v>
      </c>
      <c r="I29" s="10" t="n">
        <v>31</v>
      </c>
      <c r="J29" s="6" t="n">
        <v>11.48</v>
      </c>
      <c r="K29" s="9" t="n">
        <f aca="false">(H29/(I29+J29*H29))*POWER(10, 4)</f>
        <v>242.202928792339</v>
      </c>
      <c r="L29" s="9" t="n">
        <v>0.8</v>
      </c>
      <c r="M29" s="11" t="n">
        <f aca="false">K29*L29*G29</f>
        <v>2157.93121436822</v>
      </c>
    </row>
    <row r="30" customFormat="false" ht="12.75" hidden="false" customHeight="true" outlineLevel="0" collapsed="false">
      <c r="E30" s="6" t="s">
        <v>38</v>
      </c>
      <c r="F30" s="9" t="n">
        <v>36.8</v>
      </c>
      <c r="G30" s="9" t="n">
        <f aca="false">F30-F30*0.3</f>
        <v>25.76</v>
      </c>
      <c r="H30" s="9" t="n">
        <v>0.84</v>
      </c>
      <c r="I30" s="10" t="n">
        <v>33</v>
      </c>
      <c r="J30" s="6" t="n">
        <v>11.48</v>
      </c>
      <c r="K30" s="9" t="n">
        <f aca="false">(H30/(I30+J30*H30))*POWER(10, 4)</f>
        <v>196.983340837461</v>
      </c>
      <c r="L30" s="9" t="n">
        <v>0.8</v>
      </c>
      <c r="M30" s="11" t="n">
        <f aca="false">K30*L30*G30</f>
        <v>4059.43268797839</v>
      </c>
    </row>
    <row r="31" customFormat="false" ht="12.75" hidden="false" customHeight="true" outlineLevel="0" collapsed="false">
      <c r="E31" s="6" t="s">
        <v>39</v>
      </c>
      <c r="F31" s="9" t="n">
        <v>34.85</v>
      </c>
      <c r="G31" s="9" t="n">
        <f aca="false">F31-F31*0.3</f>
        <v>24.395</v>
      </c>
      <c r="H31" s="9" t="n">
        <v>0.8</v>
      </c>
      <c r="I31" s="10" t="n">
        <v>30</v>
      </c>
      <c r="J31" s="6" t="n">
        <v>11.78</v>
      </c>
      <c r="K31" s="9" t="n">
        <f aca="false">(H31/(I31+J31*H31))*POWER(10, 4)</f>
        <v>202.922077922078</v>
      </c>
      <c r="L31" s="9" t="n">
        <v>0.8</v>
      </c>
      <c r="M31" s="11" t="n">
        <f aca="false">K31*L31*G31</f>
        <v>3960.22727272727</v>
      </c>
    </row>
    <row r="32" customFormat="false" ht="12.75" hidden="false" customHeight="true" outlineLevel="0" collapsed="false">
      <c r="E32" s="6" t="s">
        <v>40</v>
      </c>
      <c r="F32" s="9" t="n">
        <v>38.04</v>
      </c>
      <c r="G32" s="9" t="n">
        <f aca="false">F32-F32*0.3</f>
        <v>26.628</v>
      </c>
      <c r="H32" s="9" t="n">
        <v>0.8</v>
      </c>
      <c r="I32" s="10" t="n">
        <v>30</v>
      </c>
      <c r="J32" s="6" t="n">
        <v>11.53</v>
      </c>
      <c r="K32" s="9" t="n">
        <f aca="false">(H32/(I32+J32*H32))*POWER(10, 4)</f>
        <v>203.956761166633</v>
      </c>
      <c r="L32" s="9" t="n">
        <v>0.75</v>
      </c>
      <c r="M32" s="11" t="n">
        <f aca="false">K32*L32*G32</f>
        <v>4073.22047725882</v>
      </c>
    </row>
    <row r="33" customFormat="false" ht="12.75" hidden="false" customHeight="true" outlineLevel="0" collapsed="false">
      <c r="E33" s="6" t="s">
        <v>41</v>
      </c>
      <c r="F33" s="9" t="n">
        <v>20.23</v>
      </c>
      <c r="G33" s="9" t="n">
        <f aca="false">F33-F33*0.3</f>
        <v>14.161</v>
      </c>
      <c r="H33" s="9" t="n">
        <v>0.8</v>
      </c>
      <c r="I33" s="10" t="n">
        <v>33</v>
      </c>
      <c r="J33" s="6" t="n">
        <v>12.28</v>
      </c>
      <c r="K33" s="9" t="n">
        <f aca="false">(H33/(I33+J33*H33))*POWER(10, 4)</f>
        <v>186.811133943583</v>
      </c>
      <c r="L33" s="9" t="n">
        <v>0.8</v>
      </c>
      <c r="M33" s="11" t="n">
        <f aca="false">K33*L33*G33</f>
        <v>2116.34597422006</v>
      </c>
    </row>
    <row r="34" customFormat="false" ht="12.75" hidden="false" customHeight="true" outlineLevel="0" collapsed="false">
      <c r="E34" s="6" t="s">
        <v>42</v>
      </c>
      <c r="F34" s="9" t="n">
        <v>31.37</v>
      </c>
      <c r="G34" s="9" t="n">
        <f aca="false">F34-F34*0.3</f>
        <v>21.959</v>
      </c>
      <c r="H34" s="9" t="n">
        <v>0.8</v>
      </c>
      <c r="I34" s="10" t="n">
        <v>33</v>
      </c>
      <c r="J34" s="6" t="n">
        <v>11.48</v>
      </c>
      <c r="K34" s="9" t="n">
        <f aca="false">(H34/(I34+J34*H34))*POWER(10, 4)</f>
        <v>189.64536317087</v>
      </c>
      <c r="L34" s="9" t="n">
        <v>0.75</v>
      </c>
      <c r="M34" s="11" t="n">
        <f aca="false">K34*L34*G34</f>
        <v>3123.31689740186</v>
      </c>
    </row>
    <row r="35" customFormat="false" ht="12.75" hidden="false" customHeight="true" outlineLevel="0" collapsed="false">
      <c r="E35" s="6" t="s">
        <v>43</v>
      </c>
      <c r="F35" s="9" t="n">
        <v>46.75</v>
      </c>
      <c r="G35" s="9" t="n">
        <f aca="false">F35-F35*0.3</f>
        <v>32.725</v>
      </c>
      <c r="H35" s="9" t="n">
        <v>1.4</v>
      </c>
      <c r="I35" s="10" t="n">
        <v>33</v>
      </c>
      <c r="J35" s="6" t="n">
        <v>11.48</v>
      </c>
      <c r="K35" s="9" t="n">
        <f aca="false">(H35/(I35+J35*H35))*POWER(10, 4)</f>
        <v>285.295076622106</v>
      </c>
      <c r="L35" s="9" t="n">
        <v>0.75</v>
      </c>
      <c r="M35" s="11" t="n">
        <f aca="false">K35*L35*G35</f>
        <v>7002.21103684382</v>
      </c>
    </row>
    <row r="36" customFormat="false" ht="12.75" hidden="false" customHeight="true" outlineLevel="0" collapsed="false">
      <c r="E36" s="7" t="s">
        <v>44</v>
      </c>
      <c r="F36" s="9" t="n">
        <v>97.4</v>
      </c>
      <c r="G36" s="9" t="n">
        <f aca="false">F36-F36*0.3</f>
        <v>68.18</v>
      </c>
      <c r="H36" s="9" t="n">
        <v>0.9</v>
      </c>
      <c r="I36" s="10" t="n">
        <v>33</v>
      </c>
      <c r="J36" s="6" t="n">
        <v>11.68</v>
      </c>
      <c r="K36" s="9" t="n">
        <f aca="false">(H36/(I36+J36*H36))*POWER(10, 4)</f>
        <v>206.839492553778</v>
      </c>
      <c r="L36" s="9" t="n">
        <v>0.8</v>
      </c>
      <c r="M36" s="11" t="n">
        <f aca="false">K36*L36*G36</f>
        <v>11281.8532818533</v>
      </c>
    </row>
    <row r="37" customFormat="false" ht="12.75" hidden="false" customHeight="true" outlineLevel="0" collapsed="false">
      <c r="E37" s="6" t="s">
        <v>45</v>
      </c>
      <c r="F37" s="9" t="n">
        <v>21</v>
      </c>
      <c r="G37" s="9" t="n">
        <f aca="false">F37-F37*0.3</f>
        <v>14.7</v>
      </c>
      <c r="H37" s="9" t="n">
        <v>0.8</v>
      </c>
      <c r="I37" s="10" t="n">
        <v>30</v>
      </c>
      <c r="J37" s="6" t="n">
        <v>12.18</v>
      </c>
      <c r="K37" s="9" t="n">
        <f aca="false">(H37/(I37+J37*H37))*POWER(10, 4)</f>
        <v>201.288244766506</v>
      </c>
      <c r="L37" s="9" t="n">
        <v>0.8</v>
      </c>
      <c r="M37" s="11" t="n">
        <f aca="false">K37*L37*G37</f>
        <v>2367.14975845411</v>
      </c>
    </row>
    <row r="38" customFormat="false" ht="12.75" hidden="false" customHeight="true" outlineLevel="0" collapsed="false">
      <c r="E38" s="6" t="s">
        <v>46</v>
      </c>
      <c r="F38" s="9" t="n">
        <v>32.7</v>
      </c>
      <c r="G38" s="9" t="n">
        <f aca="false">F38-F38*0.3</f>
        <v>22.89</v>
      </c>
      <c r="H38" s="9" t="n">
        <v>0.8</v>
      </c>
      <c r="I38" s="10" t="n">
        <v>35</v>
      </c>
      <c r="J38" s="6" t="n">
        <v>11.63</v>
      </c>
      <c r="K38" s="9" t="n">
        <f aca="false">(H38/(I38+J38*H38))*POWER(10, 4)</f>
        <v>180.570603105814</v>
      </c>
      <c r="L38" s="9" t="n">
        <v>0.75</v>
      </c>
      <c r="M38" s="11" t="n">
        <f aca="false">K38*L38*G38</f>
        <v>3099.94582881907</v>
      </c>
    </row>
    <row r="39" customFormat="false" ht="12.75" hidden="false" customHeight="true" outlineLevel="0" collapsed="false">
      <c r="E39" s="5" t="s">
        <v>72</v>
      </c>
      <c r="F39" s="6"/>
      <c r="G39" s="6"/>
      <c r="H39" s="6"/>
      <c r="I39" s="6"/>
      <c r="J39" s="6"/>
      <c r="K39" s="6"/>
      <c r="L39" s="6"/>
      <c r="M39" s="11" t="n">
        <f aca="false">SUM(M4:M38)</f>
        <v>117374.835737625</v>
      </c>
    </row>
    <row r="40" customFormat="false" ht="12.75" hidden="false" customHeight="true" outlineLevel="0" collapsed="false">
      <c r="E40" s="5" t="s">
        <v>73</v>
      </c>
      <c r="F40" s="10" t="n">
        <f aca="false">G40/0.7</f>
        <v>106.698133350113</v>
      </c>
      <c r="G40" s="10" t="n">
        <f aca="false">M40/(K40*L40)</f>
        <v>74.6886933450791</v>
      </c>
      <c r="H40" s="6" t="n">
        <v>0.8</v>
      </c>
      <c r="I40" s="6" t="n">
        <v>35</v>
      </c>
      <c r="J40" s="6" t="n">
        <v>12</v>
      </c>
      <c r="K40" s="10" t="n">
        <f aca="false">(H40/(I40+J40*H40))*POWER(10, 4)</f>
        <v>179.372197309417</v>
      </c>
      <c r="L40" s="6" t="n">
        <v>0.75</v>
      </c>
      <c r="M40" s="11" t="n">
        <f aca="false">C9-M39</f>
        <v>10047.8062796071</v>
      </c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0"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C2:C3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Chris</dc:creator>
  <dc:description/>
  <dc:language>en-US</dc:language>
  <cp:lastModifiedBy>Christos-Satorou Kagkelidis-Akimarou</cp:lastModifiedBy>
  <dcterms:modified xsi:type="dcterms:W3CDTF">2020-04-02T21:30:02Z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