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68D663E-C731-448B-9EB4-ADAAB58E0A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E11" i="1"/>
  <c r="B42" i="1"/>
  <c r="E10" i="1" l="1"/>
  <c r="B41" i="1"/>
  <c r="E12" i="1" l="1"/>
  <c r="E13" i="1" s="1"/>
  <c r="B43" i="1"/>
  <c r="B44" i="1" l="1"/>
  <c r="B46" i="1"/>
  <c r="B47" i="1" l="1"/>
  <c r="B49" i="1" s="1"/>
  <c r="B48" i="1" l="1"/>
  <c r="E15" i="1"/>
  <c r="E14" i="1"/>
  <c r="E16" i="1" l="1"/>
  <c r="E17" i="1"/>
</calcChain>
</file>

<file path=xl/sharedStrings.xml><?xml version="1.0" encoding="utf-8"?>
<sst xmlns="http://schemas.openxmlformats.org/spreadsheetml/2006/main" count="95" uniqueCount="91">
  <si>
    <t>http://msdn.microsoft.com/en-us/library/ms175991.aspx</t>
  </si>
  <si>
    <t>http://technet.microsoft.com/en-us/library/ms187752.aspx</t>
  </si>
  <si>
    <t>Table (Heap)</t>
  </si>
  <si>
    <t>Clustered Index</t>
  </si>
  <si>
    <t>Data Type</t>
  </si>
  <si>
    <t>Storage Size (bytes)</t>
  </si>
  <si>
    <t>Rows in Table</t>
  </si>
  <si>
    <t># of Fixed Key Columns</t>
  </si>
  <si>
    <t>Int</t>
  </si>
  <si>
    <t># of Columns</t>
  </si>
  <si>
    <t>Fixed Key Size</t>
  </si>
  <si>
    <t>TinyInt</t>
  </si>
  <si>
    <t># of Integer Columns</t>
  </si>
  <si>
    <t># of non-Unicode Variable Key Columns</t>
  </si>
  <si>
    <t>SmallInt</t>
  </si>
  <si>
    <t># of TinyInt Columns</t>
  </si>
  <si>
    <t>Ave Size of non-Unicode Variable Key Columns</t>
  </si>
  <si>
    <t>BigInt</t>
  </si>
  <si>
    <t># of SmallInt Columns</t>
  </si>
  <si>
    <t># of Unicode Variable Key Columns</t>
  </si>
  <si>
    <t>Bit</t>
  </si>
  <si>
    <t>* assumes 1 to 8 bit columns</t>
  </si>
  <si>
    <t># of BigInt Columns</t>
  </si>
  <si>
    <t>Ave Size of Unicode Variable Key Columns</t>
  </si>
  <si>
    <t>Money</t>
  </si>
  <si>
    <t># of Bit Columns</t>
  </si>
  <si>
    <t>Null Bitmap Size</t>
  </si>
  <si>
    <t>SmallMoney</t>
  </si>
  <si>
    <t># of Money Columns</t>
  </si>
  <si>
    <t>Variable Data Size</t>
  </si>
  <si>
    <t>Numeric/Decimal (precision 1-9)</t>
  </si>
  <si>
    <t># of SmallMoney Columns</t>
  </si>
  <si>
    <t>Index Row Size</t>
  </si>
  <si>
    <t>Numeric/Decimal (precision 10-19)</t>
  </si>
  <si>
    <t># of Numeric/Decimal (precision 1-9) Columns</t>
  </si>
  <si>
    <t>Index Rows Per Page</t>
  </si>
  <si>
    <t>Numeric/Decimal (precision 20-28)</t>
  </si>
  <si>
    <t># of Numeric/Decimal (precision 10-19) Columns</t>
  </si>
  <si>
    <t># of Levels in Index</t>
  </si>
  <si>
    <t>Numeric/Decimal (precision 29-38)</t>
  </si>
  <si>
    <t># of Numeric/Decimal (precision 20-28) Columns</t>
  </si>
  <si>
    <t># of Index Pages</t>
  </si>
  <si>
    <t>Real</t>
  </si>
  <si>
    <t># of Numeric/Decimal (precision 29-38) Columns</t>
  </si>
  <si>
    <t>Total Space Needed For Index (GB)</t>
  </si>
  <si>
    <t>Float(1-24)</t>
  </si>
  <si>
    <t># of Real Columns</t>
  </si>
  <si>
    <t>Total Space Needed for Index (MB)</t>
  </si>
  <si>
    <t>Float(25-53)</t>
  </si>
  <si>
    <t># of Float (1-24) Columns</t>
  </si>
  <si>
    <t>DateTime</t>
  </si>
  <si>
    <t># of Float(25-53) Columns</t>
  </si>
  <si>
    <t>SmallDateTime</t>
  </si>
  <si>
    <t># of DateTime Columns</t>
  </si>
  <si>
    <t>DateTime2 (scale 0-2)</t>
  </si>
  <si>
    <t># of SmallDateTime Columns</t>
  </si>
  <si>
    <t>DateTIme2 (scale 3-4)</t>
  </si>
  <si>
    <t># of DateTime2 (scale 0-2) Columns</t>
  </si>
  <si>
    <t>DateTIme2 (scale 5-7)</t>
  </si>
  <si>
    <t># of DateTime2 (scale 3-4) Columns</t>
  </si>
  <si>
    <t>Date</t>
  </si>
  <si>
    <t># of DateTime2 (scale 5-7) Columns</t>
  </si>
  <si>
    <t>Time (scale 0-2)</t>
  </si>
  <si>
    <t># of Date Columns</t>
  </si>
  <si>
    <t>Time (scale 3-4)</t>
  </si>
  <si>
    <t># of Time (scale 0-2) Columns</t>
  </si>
  <si>
    <t>Time (scale 5-7)</t>
  </si>
  <si>
    <t>DateTimeOffset (scale 0-2)</t>
  </si>
  <si>
    <t>DateTimeOffset (scale 3-4)</t>
  </si>
  <si>
    <t># of DateTimeOffset (scale 0-2) Columns</t>
  </si>
  <si>
    <t>DateTimeOffset (scale 5-7)</t>
  </si>
  <si>
    <t># of DateTimeOffset (scale 3-4) Columns</t>
  </si>
  <si>
    <t>Timestamp</t>
  </si>
  <si>
    <t># of DateTimeOffset (scale 5-7) Columns</t>
  </si>
  <si>
    <t>UniqueIdentifier</t>
  </si>
  <si>
    <t># of Timestamp Columns</t>
  </si>
  <si>
    <t># of UniqueIdentifier Columns</t>
  </si>
  <si>
    <t>Total Size of non-Unicode Char and Binary Columns</t>
  </si>
  <si>
    <t>Total Size of Unicode Char Columns</t>
  </si>
  <si>
    <t>Fixed-Length Column Size</t>
  </si>
  <si>
    <t># of non-Unicode Variable-Length Columns</t>
  </si>
  <si>
    <t>Ave Size of non-Unicode Variable-Length Columns</t>
  </si>
  <si>
    <t># of Unicode Variable-Length Columns</t>
  </si>
  <si>
    <t>Ave Size of Unicode Variable-Length Columns</t>
  </si>
  <si>
    <t>Total Row Size</t>
  </si>
  <si>
    <t>Rows Per Page</t>
  </si>
  <si>
    <t>Clustered Index Fill Factor</t>
  </si>
  <si>
    <t>Free Rows Per Page</t>
  </si>
  <si>
    <t># of Pages Needed</t>
  </si>
  <si>
    <t>Total Space Needed For Data (GB)</t>
  </si>
  <si>
    <t>Total Space Needed For Data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</si>
</sst>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Fill="1" applyBorder="1"/>
    <xf numFmtId="0" fontId="3" fillId="0" borderId="1" xfId="0" applyFont="1" applyBorder="1"/>
    <xf numFmtId="1" fontId="3" fillId="0" borderId="1" xfId="0" applyNumberFormat="1" applyFont="1" applyFill="1" applyBorder="1"/>
    <xf numFmtId="2" fontId="3" fillId="0" borderId="0" xfId="0" applyNumberFormat="1" applyFont="1" applyFill="1"/>
    <xf numFmtId="2" fontId="3" fillId="0" borderId="0" xfId="0" applyNumberFormat="1" applyFont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2" fontId="3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30" workbookViewId="0">
      <selection activeCell="G44" sqref="G44"/>
    </sheetView>
  </sheetViews>
  <sheetFormatPr defaultColWidth="9.1796875" defaultRowHeight="12" x14ac:dyDescent="0.3"/>
  <cols>
    <col min="1" max="1" width="40.7265625" style="2" customWidth="1"/>
    <col min="2" max="2" width="10.453125" style="2" customWidth="1"/>
    <col min="3" max="3" width="4.7265625" style="2" customWidth="1"/>
    <col min="4" max="4" width="37.453125" style="2" customWidth="1"/>
    <col min="5" max="5" width="10.453125" style="2" bestFit="1" customWidth="1"/>
    <col min="6" max="6" width="4.7265625" style="2" customWidth="1"/>
    <col min="7" max="7" width="28.453125" style="2" bestFit="1" customWidth="1"/>
    <col min="8" max="8" width="5.7265625" style="2" customWidth="1"/>
    <col min="9" max="9" width="9.1796875" style="2"/>
    <col min="10" max="10" width="24.81640625" style="2" bestFit="1" customWidth="1"/>
    <col min="11" max="16384" width="9.1796875" style="2"/>
  </cols>
  <sheetData>
    <row r="1" spans="1:9" x14ac:dyDescent="0.3">
      <c r="A1" s="1" t="s">
        <v>0</v>
      </c>
      <c r="G1" s="1" t="s">
        <v>1</v>
      </c>
    </row>
    <row r="2" spans="1:9" x14ac:dyDescent="0.3">
      <c r="A2" s="1"/>
    </row>
    <row r="3" spans="1:9" x14ac:dyDescent="0.3">
      <c r="A3" s="3" t="s">
        <v>2</v>
      </c>
      <c r="B3" s="4"/>
      <c r="D3" s="3" t="s">
        <v>3</v>
      </c>
      <c r="E3" s="4"/>
      <c r="G3" s="3" t="s">
        <v>4</v>
      </c>
      <c r="H3" s="3" t="s">
        <v>5</v>
      </c>
    </row>
    <row r="4" spans="1:9" x14ac:dyDescent="0.3">
      <c r="A4" s="2" t="s">
        <v>6</v>
      </c>
      <c r="B4" s="5">
        <v>23750</v>
      </c>
      <c r="D4" s="2" t="s">
        <v>7</v>
      </c>
      <c r="E4" s="6">
        <v>6</v>
      </c>
      <c r="G4" s="2" t="s">
        <v>8</v>
      </c>
      <c r="H4" s="2">
        <v>4</v>
      </c>
    </row>
    <row r="5" spans="1:9" x14ac:dyDescent="0.3">
      <c r="A5" s="2" t="s">
        <v>9</v>
      </c>
      <c r="B5" s="7">
        <v>40</v>
      </c>
      <c r="D5" s="2" t="s">
        <v>10</v>
      </c>
      <c r="E5" s="6">
        <v>4</v>
      </c>
      <c r="G5" s="2" t="s">
        <v>11</v>
      </c>
      <c r="H5" s="2">
        <v>1</v>
      </c>
    </row>
    <row r="6" spans="1:9" x14ac:dyDescent="0.3">
      <c r="A6" s="2" t="s">
        <v>12</v>
      </c>
      <c r="B6" s="7">
        <v>3</v>
      </c>
      <c r="D6" s="2" t="s">
        <v>13</v>
      </c>
      <c r="E6" s="6">
        <v>0</v>
      </c>
      <c r="G6" s="2" t="s">
        <v>14</v>
      </c>
      <c r="H6" s="2">
        <v>2</v>
      </c>
    </row>
    <row r="7" spans="1:9" x14ac:dyDescent="0.3">
      <c r="A7" s="2" t="s">
        <v>15</v>
      </c>
      <c r="B7" s="7">
        <v>0</v>
      </c>
      <c r="D7" s="2" t="s">
        <v>16</v>
      </c>
      <c r="E7" s="6">
        <v>0</v>
      </c>
      <c r="G7" s="2" t="s">
        <v>17</v>
      </c>
      <c r="H7" s="2">
        <v>8</v>
      </c>
    </row>
    <row r="8" spans="1:9" x14ac:dyDescent="0.3">
      <c r="A8" s="2" t="s">
        <v>18</v>
      </c>
      <c r="B8" s="7">
        <v>0</v>
      </c>
      <c r="D8" s="2" t="s">
        <v>19</v>
      </c>
      <c r="E8" s="6">
        <v>1</v>
      </c>
      <c r="G8" s="2" t="s">
        <v>20</v>
      </c>
      <c r="H8" s="2">
        <v>1</v>
      </c>
      <c r="I8" s="2" t="s">
        <v>21</v>
      </c>
    </row>
    <row r="9" spans="1:9" x14ac:dyDescent="0.3">
      <c r="A9" s="2" t="s">
        <v>22</v>
      </c>
      <c r="B9" s="7">
        <v>0</v>
      </c>
      <c r="D9" s="2" t="s">
        <v>23</v>
      </c>
      <c r="E9" s="6">
        <v>50</v>
      </c>
      <c r="G9" s="2" t="s">
        <v>24</v>
      </c>
      <c r="H9" s="2">
        <v>8</v>
      </c>
    </row>
    <row r="10" spans="1:9" x14ac:dyDescent="0.3">
      <c r="A10" s="2" t="s">
        <v>25</v>
      </c>
      <c r="B10" s="7">
        <v>0</v>
      </c>
      <c r="D10" s="2" t="s">
        <v>26</v>
      </c>
      <c r="E10" s="2">
        <f>ROUNDDOWN(2 + ((E4 + 7) / 8),0)</f>
        <v>3</v>
      </c>
      <c r="G10" s="2" t="s">
        <v>27</v>
      </c>
      <c r="H10" s="2">
        <v>4</v>
      </c>
    </row>
    <row r="11" spans="1:9" x14ac:dyDescent="0.3">
      <c r="A11" s="2" t="s">
        <v>28</v>
      </c>
      <c r="B11" s="7">
        <v>1</v>
      </c>
      <c r="D11" s="2" t="s">
        <v>29</v>
      </c>
      <c r="E11" s="2">
        <f>IF(E6+E8 = 0, 0, 2 + (E6 * 2) + E7 + (E8 * 2) + (E9 * 2))</f>
        <v>104</v>
      </c>
      <c r="G11" s="2" t="s">
        <v>30</v>
      </c>
      <c r="H11" s="2">
        <v>5</v>
      </c>
    </row>
    <row r="12" spans="1:9" x14ac:dyDescent="0.3">
      <c r="A12" s="2" t="s">
        <v>31</v>
      </c>
      <c r="B12" s="7">
        <v>0</v>
      </c>
      <c r="D12" s="2" t="s">
        <v>32</v>
      </c>
      <c r="E12" s="2">
        <f>E5 + E11 + E10 + 1 + 6</f>
        <v>118</v>
      </c>
      <c r="G12" s="2" t="s">
        <v>33</v>
      </c>
      <c r="H12" s="2">
        <v>9</v>
      </c>
    </row>
    <row r="13" spans="1:9" x14ac:dyDescent="0.3">
      <c r="A13" s="2" t="s">
        <v>34</v>
      </c>
      <c r="B13" s="7">
        <v>0</v>
      </c>
      <c r="D13" s="2" t="s">
        <v>35</v>
      </c>
      <c r="E13" s="9">
        <f>8096 / (E12 + 2)</f>
        <v>67.466666666666669</v>
      </c>
      <c r="G13" s="2" t="s">
        <v>36</v>
      </c>
      <c r="H13" s="2">
        <v>13</v>
      </c>
    </row>
    <row r="14" spans="1:9" x14ac:dyDescent="0.3">
      <c r="A14" s="2" t="s">
        <v>37</v>
      </c>
      <c r="B14" s="7">
        <v>0</v>
      </c>
      <c r="D14" s="2" t="s">
        <v>38</v>
      </c>
      <c r="E14" s="2">
        <f>1 + LOG((B47/E13), E13)</f>
        <v>1.6877641154399425</v>
      </c>
      <c r="G14" s="2" t="s">
        <v>39</v>
      </c>
      <c r="H14" s="2">
        <v>17</v>
      </c>
    </row>
    <row r="15" spans="1:9" x14ac:dyDescent="0.3">
      <c r="A15" s="2" t="s">
        <v>40</v>
      </c>
      <c r="B15" s="7">
        <v>0</v>
      </c>
      <c r="D15" s="2" t="s">
        <v>41</v>
      </c>
      <c r="E15" s="2">
        <f>ROUNDUP((B47 / (E13 ^ 1)), 0)</f>
        <v>19</v>
      </c>
      <c r="G15" s="2" t="s">
        <v>42</v>
      </c>
      <c r="H15" s="2">
        <v>4</v>
      </c>
    </row>
    <row r="16" spans="1:9" x14ac:dyDescent="0.3">
      <c r="A16" s="2" t="s">
        <v>43</v>
      </c>
      <c r="B16" s="7">
        <v>0</v>
      </c>
      <c r="D16" s="3" t="s">
        <v>44</v>
      </c>
      <c r="E16" s="3">
        <f>(8192 * E15) / 1000000000</f>
        <v>1.5564800000000001E-4</v>
      </c>
      <c r="G16" s="2" t="s">
        <v>45</v>
      </c>
      <c r="H16" s="2">
        <v>4</v>
      </c>
    </row>
    <row r="17" spans="1:8" x14ac:dyDescent="0.3">
      <c r="A17" s="2" t="s">
        <v>46</v>
      </c>
      <c r="B17" s="7">
        <v>0</v>
      </c>
      <c r="D17" s="3" t="s">
        <v>47</v>
      </c>
      <c r="E17" s="3">
        <f>(8192 * E15) / 1000000</f>
        <v>0.15564800000000001</v>
      </c>
      <c r="G17" s="2" t="s">
        <v>48</v>
      </c>
      <c r="H17" s="2">
        <v>8</v>
      </c>
    </row>
    <row r="18" spans="1:8" x14ac:dyDescent="0.3">
      <c r="A18" s="2" t="s">
        <v>49</v>
      </c>
      <c r="B18" s="7">
        <v>0</v>
      </c>
      <c r="G18" s="2" t="s">
        <v>50</v>
      </c>
      <c r="H18" s="2">
        <v>8</v>
      </c>
    </row>
    <row r="19" spans="1:8" x14ac:dyDescent="0.3">
      <c r="A19" s="2" t="s">
        <v>51</v>
      </c>
      <c r="B19" s="7">
        <v>0</v>
      </c>
      <c r="G19" s="2" t="s">
        <v>52</v>
      </c>
      <c r="H19" s="2">
        <v>4</v>
      </c>
    </row>
    <row r="20" spans="1:8" x14ac:dyDescent="0.3">
      <c r="A20" s="2" t="s">
        <v>53</v>
      </c>
      <c r="B20" s="7">
        <v>0</v>
      </c>
      <c r="G20" s="2" t="s">
        <v>54</v>
      </c>
      <c r="H20" s="2">
        <v>6</v>
      </c>
    </row>
    <row r="21" spans="1:8" x14ac:dyDescent="0.3">
      <c r="A21" s="2" t="s">
        <v>55</v>
      </c>
      <c r="B21" s="7">
        <v>0</v>
      </c>
      <c r="G21" s="2" t="s">
        <v>56</v>
      </c>
      <c r="H21" s="2">
        <v>7</v>
      </c>
    </row>
    <row r="22" spans="1:8" x14ac:dyDescent="0.3">
      <c r="A22" s="2" t="s">
        <v>57</v>
      </c>
      <c r="B22" s="7">
        <v>0</v>
      </c>
      <c r="G22" s="2" t="s">
        <v>58</v>
      </c>
      <c r="H22" s="2">
        <v>8</v>
      </c>
    </row>
    <row r="23" spans="1:8" x14ac:dyDescent="0.3">
      <c r="A23" s="2" t="s">
        <v>59</v>
      </c>
      <c r="B23" s="7">
        <v>0</v>
      </c>
      <c r="G23" s="2" t="s">
        <v>60</v>
      </c>
      <c r="H23" s="2">
        <v>3</v>
      </c>
    </row>
    <row r="24" spans="1:8" x14ac:dyDescent="0.3">
      <c r="A24" s="2" t="s">
        <v>61</v>
      </c>
      <c r="B24" s="7">
        <v>0</v>
      </c>
      <c r="G24" s="2" t="s">
        <v>62</v>
      </c>
      <c r="H24" s="2">
        <v>3</v>
      </c>
    </row>
    <row r="25" spans="1:8" x14ac:dyDescent="0.3">
      <c r="A25" s="2" t="s">
        <v>63</v>
      </c>
      <c r="B25" s="7">
        <v>7</v>
      </c>
      <c r="G25" s="2" t="s">
        <v>64</v>
      </c>
      <c r="H25" s="2">
        <v>4</v>
      </c>
    </row>
    <row r="26" spans="1:8" x14ac:dyDescent="0.3">
      <c r="A26" s="2" t="s">
        <v>65</v>
      </c>
      <c r="B26" s="7">
        <v>0</v>
      </c>
      <c r="G26" s="2" t="s">
        <v>66</v>
      </c>
      <c r="H26" s="2">
        <v>5</v>
      </c>
    </row>
    <row r="27" spans="1:8" x14ac:dyDescent="0.3">
      <c r="A27" s="2" t="s">
        <v>65</v>
      </c>
      <c r="B27" s="7">
        <v>0</v>
      </c>
      <c r="G27" s="2" t="s">
        <v>67</v>
      </c>
      <c r="H27" s="2">
        <v>8</v>
      </c>
    </row>
    <row r="28" spans="1:8" x14ac:dyDescent="0.3">
      <c r="A28" s="2" t="s">
        <v>65</v>
      </c>
      <c r="B28" s="7">
        <v>0</v>
      </c>
      <c r="G28" s="2" t="s">
        <v>68</v>
      </c>
      <c r="H28" s="2">
        <v>9</v>
      </c>
    </row>
    <row r="29" spans="1:8" x14ac:dyDescent="0.3">
      <c r="A29" s="2" t="s">
        <v>69</v>
      </c>
      <c r="B29" s="7">
        <v>0</v>
      </c>
      <c r="G29" s="2" t="s">
        <v>70</v>
      </c>
      <c r="H29" s="2">
        <v>10</v>
      </c>
    </row>
    <row r="30" spans="1:8" x14ac:dyDescent="0.3">
      <c r="A30" s="2" t="s">
        <v>71</v>
      </c>
      <c r="B30" s="7">
        <v>0</v>
      </c>
      <c r="G30" s="2" t="s">
        <v>72</v>
      </c>
      <c r="H30" s="2">
        <v>8</v>
      </c>
    </row>
    <row r="31" spans="1:8" x14ac:dyDescent="0.3">
      <c r="A31" s="2" t="s">
        <v>73</v>
      </c>
      <c r="B31" s="7">
        <v>0</v>
      </c>
      <c r="G31" s="2" t="s">
        <v>74</v>
      </c>
      <c r="H31" s="2">
        <v>16</v>
      </c>
    </row>
    <row r="32" spans="1:8" x14ac:dyDescent="0.3">
      <c r="A32" s="2" t="s">
        <v>75</v>
      </c>
      <c r="B32" s="7">
        <v>0</v>
      </c>
    </row>
    <row r="33" spans="1:5" x14ac:dyDescent="0.3">
      <c r="A33" s="2" t="s">
        <v>76</v>
      </c>
      <c r="B33" s="7">
        <v>14</v>
      </c>
    </row>
    <row r="34" spans="1:5" x14ac:dyDescent="0.3">
      <c r="A34" s="2" t="s">
        <v>77</v>
      </c>
      <c r="B34" s="7">
        <v>0</v>
      </c>
    </row>
    <row r="35" spans="1:5" x14ac:dyDescent="0.3">
      <c r="A35" s="2" t="s">
        <v>78</v>
      </c>
      <c r="B35" s="7">
        <v>2</v>
      </c>
    </row>
    <row r="36" spans="1:5" x14ac:dyDescent="0.3">
      <c r="A36" s="2" t="s">
        <v>79</v>
      </c>
      <c r="B36" s="8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269</v>
      </c>
    </row>
    <row r="37" spans="1:5" x14ac:dyDescent="0.3">
      <c r="A37" s="2" t="s">
        <v>80</v>
      </c>
      <c r="B37" s="7">
        <v>0</v>
      </c>
    </row>
    <row r="38" spans="1:5" x14ac:dyDescent="0.3">
      <c r="A38" s="2" t="s">
        <v>81</v>
      </c>
      <c r="B38" s="7">
        <v>0</v>
      </c>
    </row>
    <row r="39" spans="1:5" x14ac:dyDescent="0.3">
      <c r="A39" s="2" t="s">
        <v>82</v>
      </c>
      <c r="B39" s="7">
        <v>27</v>
      </c>
    </row>
    <row r="40" spans="1:5" x14ac:dyDescent="0.3">
      <c r="A40" s="2" t="s">
        <v>83</v>
      </c>
      <c r="B40" s="7">
        <v>39.22</v>
      </c>
    </row>
    <row r="41" spans="1:5" x14ac:dyDescent="0.3">
      <c r="A41" s="2" t="s">
        <v>26</v>
      </c>
      <c r="B41" s="9">
        <f xml:space="preserve"> ROUNDDOWN(2 + ((B5 + 7) / 8), 0)</f>
        <v>7</v>
      </c>
      <c r="D41" s="10"/>
      <c r="E41" s="10"/>
    </row>
    <row r="42" spans="1:5" x14ac:dyDescent="0.3">
      <c r="A42" s="2" t="s">
        <v>29</v>
      </c>
      <c r="B42" s="9">
        <f>IF(B37+B39 = 0, 0, 2 + (B37 * 2) + B38 + (B39 * 2) + (B40 * 2))</f>
        <v>134.44</v>
      </c>
      <c r="C42" s="10"/>
      <c r="D42" s="10"/>
      <c r="E42" s="10"/>
    </row>
    <row r="43" spans="1:5" x14ac:dyDescent="0.3">
      <c r="A43" s="2" t="s">
        <v>84</v>
      </c>
      <c r="B43" s="9">
        <f>B36 + B42 + B41 + 4</f>
        <v>414.44</v>
      </c>
      <c r="C43" s="10"/>
      <c r="D43" s="10"/>
      <c r="E43" s="10"/>
    </row>
    <row r="44" spans="1:5" x14ac:dyDescent="0.3">
      <c r="A44" s="2" t="s">
        <v>85</v>
      </c>
      <c r="B44" s="9">
        <f>8096 / (B43 + 2)</f>
        <v>19.440975890884641</v>
      </c>
      <c r="C44" s="10"/>
      <c r="D44" s="10"/>
      <c r="E44" s="10"/>
    </row>
    <row r="45" spans="1:5" x14ac:dyDescent="0.3">
      <c r="A45" s="2" t="s">
        <v>86</v>
      </c>
      <c r="B45" s="6">
        <v>100</v>
      </c>
      <c r="C45" s="10"/>
      <c r="D45" s="10"/>
      <c r="E45" s="10"/>
    </row>
    <row r="46" spans="1:5" x14ac:dyDescent="0.3">
      <c r="A46" s="2" t="s">
        <v>87</v>
      </c>
      <c r="B46" s="9">
        <f>8096 * ((100 - B45) / 100) / (B43 + 2)</f>
        <v>0</v>
      </c>
      <c r="C46" s="10"/>
      <c r="D46" s="10"/>
      <c r="E46" s="10"/>
    </row>
    <row r="47" spans="1:5" x14ac:dyDescent="0.3">
      <c r="A47" s="2" t="s">
        <v>88</v>
      </c>
      <c r="B47" s="2">
        <f>ROUNDUP(B4 / (B44 - B46), 0)</f>
        <v>1222</v>
      </c>
      <c r="C47" s="10"/>
      <c r="D47" s="10"/>
      <c r="E47" s="10"/>
    </row>
    <row r="48" spans="1:5" x14ac:dyDescent="0.3">
      <c r="A48" s="3" t="s">
        <v>89</v>
      </c>
      <c r="B48" s="3">
        <f>(8192 * B47) / 1000000000</f>
        <v>1.0010623999999999E-2</v>
      </c>
      <c r="C48" s="10"/>
      <c r="D48" s="10"/>
      <c r="E48" s="10"/>
    </row>
    <row r="49" spans="1:5" x14ac:dyDescent="0.3">
      <c r="A49" s="3" t="s">
        <v>90</v>
      </c>
      <c r="B49" s="3">
        <f>(8192 * B47) / 1000000</f>
        <v>10.010624</v>
      </c>
      <c r="C49" s="10"/>
      <c r="D49" s="10"/>
      <c r="E49" s="10"/>
    </row>
    <row r="50" spans="1:5" x14ac:dyDescent="0.3">
      <c r="C50" s="10"/>
      <c r="D50" s="10"/>
      <c r="E50" s="10"/>
    </row>
    <row r="51" spans="1:5" x14ac:dyDescent="0.3">
      <c r="C51" s="10"/>
      <c r="D51" s="10"/>
      <c r="E51" s="10"/>
    </row>
    <row r="52" spans="1:5" x14ac:dyDescent="0.3">
      <c r="C52" s="10"/>
      <c r="D52" s="10"/>
      <c r="E52" s="10"/>
    </row>
    <row r="53" spans="1:5" x14ac:dyDescent="0.3">
      <c r="C53" s="10"/>
      <c r="D53" s="10"/>
      <c r="E53" s="10"/>
    </row>
    <row r="54" spans="1:5" x14ac:dyDescent="0.3">
      <c r="C54" s="10"/>
      <c r="D54" s="10"/>
      <c r="E54" s="10"/>
    </row>
    <row r="55" spans="1:5" x14ac:dyDescent="0.3">
      <c r="C55" s="10"/>
      <c r="D55" s="10"/>
      <c r="E55" s="10"/>
    </row>
    <row r="56" spans="1:5" x14ac:dyDescent="0.3">
      <c r="C56" s="10"/>
      <c r="D56" s="10"/>
      <c r="E56" s="10"/>
    </row>
    <row r="57" spans="1:5" x14ac:dyDescent="0.3">
      <c r="C57" s="10"/>
      <c r="D57" s="10"/>
      <c r="E57" s="10"/>
    </row>
    <row r="58" spans="1:5" x14ac:dyDescent="0.3">
      <c r="C58" s="10"/>
      <c r="D58" s="10"/>
      <c r="E58" s="10"/>
    </row>
    <row r="59" spans="1:5" x14ac:dyDescent="0.3">
      <c r="C59" s="10"/>
      <c r="D59" s="10"/>
      <c r="E59" s="10"/>
    </row>
    <row r="60" spans="1:5" x14ac:dyDescent="0.3">
      <c r="C60" s="10"/>
      <c r="D60" s="10"/>
      <c r="E60" s="10"/>
    </row>
    <row r="61" spans="1:5" x14ac:dyDescent="0.3">
      <c r="C61" s="10"/>
      <c r="D61" s="10"/>
      <c r="E61" s="10"/>
    </row>
    <row r="62" spans="1:5" x14ac:dyDescent="0.3">
      <c r="C62" s="10"/>
      <c r="D62" s="10"/>
      <c r="E62" s="10"/>
    </row>
    <row r="63" spans="1:5" x14ac:dyDescent="0.3">
      <c r="C63" s="10"/>
      <c r="D63" s="10"/>
      <c r="E63" s="10"/>
    </row>
    <row r="64" spans="1:5" x14ac:dyDescent="0.3">
      <c r="C64" s="10"/>
      <c r="D64" s="10"/>
      <c r="E64" s="10"/>
    </row>
    <row r="65" spans="1:5" x14ac:dyDescent="0.3">
      <c r="C65" s="10"/>
      <c r="D65" s="10"/>
      <c r="E65" s="10"/>
    </row>
    <row r="66" spans="1:5" x14ac:dyDescent="0.3">
      <c r="C66" s="10"/>
      <c r="D66" s="10"/>
      <c r="E66" s="10"/>
    </row>
    <row r="67" spans="1:5" x14ac:dyDescent="0.3">
      <c r="A67" s="11"/>
      <c r="B67" s="10"/>
      <c r="C67" s="10"/>
      <c r="D67" s="10"/>
      <c r="E67" s="10"/>
    </row>
    <row r="68" spans="1:5" x14ac:dyDescent="0.3">
      <c r="A68" s="10"/>
      <c r="B68" s="10"/>
      <c r="C68" s="10"/>
      <c r="D68" s="10"/>
      <c r="E68" s="10"/>
    </row>
    <row r="69" spans="1:5" x14ac:dyDescent="0.3">
      <c r="A69" s="11"/>
      <c r="B69" s="12"/>
      <c r="C69" s="10"/>
      <c r="D69" s="10"/>
      <c r="E69" s="10"/>
    </row>
    <row r="70" spans="1:5" x14ac:dyDescent="0.3">
      <c r="A70" s="10"/>
      <c r="B70" s="10"/>
      <c r="C70" s="10"/>
      <c r="D70" s="10"/>
      <c r="E70" s="10"/>
    </row>
    <row r="71" spans="1:5" x14ac:dyDescent="0.3">
      <c r="A71" s="10"/>
      <c r="B71" s="10"/>
      <c r="C71" s="10"/>
      <c r="D71" s="10"/>
      <c r="E71" s="10"/>
    </row>
    <row r="72" spans="1:5" x14ac:dyDescent="0.3">
      <c r="A72" s="10"/>
      <c r="B72" s="10"/>
      <c r="C72" s="10"/>
      <c r="D72" s="10"/>
      <c r="E72" s="10"/>
    </row>
    <row r="73" spans="1:5" x14ac:dyDescent="0.3">
      <c r="A73" s="10"/>
      <c r="B73" s="10"/>
      <c r="C73" s="10"/>
    </row>
    <row r="74" spans="1:5" x14ac:dyDescent="0.3">
      <c r="A74" s="10"/>
      <c r="B74" s="10"/>
    </row>
    <row r="75" spans="1:5" x14ac:dyDescent="0.3">
      <c r="A75" s="10"/>
      <c r="B75" s="10"/>
    </row>
    <row r="76" spans="1:5" x14ac:dyDescent="0.3">
      <c r="A76" s="10"/>
      <c r="B76" s="10"/>
    </row>
    <row r="77" spans="1:5" x14ac:dyDescent="0.3">
      <c r="A77" s="10"/>
      <c r="B77" s="10"/>
    </row>
    <row r="78" spans="1:5" x14ac:dyDescent="0.3">
      <c r="A78" s="10"/>
      <c r="B78" s="10"/>
    </row>
    <row r="79" spans="1:5" x14ac:dyDescent="0.3">
      <c r="A79" s="10"/>
      <c r="B79" s="10"/>
    </row>
    <row r="80" spans="1:5" x14ac:dyDescent="0.3">
      <c r="A80" s="10"/>
      <c r="B80" s="10"/>
    </row>
    <row r="81" spans="1:2" x14ac:dyDescent="0.3">
      <c r="A81" s="10"/>
      <c r="B81" s="10"/>
    </row>
    <row r="82" spans="1:2" x14ac:dyDescent="0.3">
      <c r="A82" s="10"/>
      <c r="B82" s="10"/>
    </row>
    <row r="83" spans="1:2" x14ac:dyDescent="0.3">
      <c r="A83" s="10"/>
      <c r="B83" s="10"/>
    </row>
    <row r="84" spans="1:2" x14ac:dyDescent="0.3">
      <c r="A84" s="10"/>
      <c r="B84" s="10"/>
    </row>
    <row r="85" spans="1:2" x14ac:dyDescent="0.3">
      <c r="A85" s="11"/>
      <c r="B85" s="11"/>
    </row>
    <row r="86" spans="1:2" x14ac:dyDescent="0.3">
      <c r="A86" s="10"/>
      <c r="B86" s="10"/>
    </row>
    <row r="87" spans="1:2" x14ac:dyDescent="0.3">
      <c r="A87" s="11"/>
      <c r="B87" s="12"/>
    </row>
    <row r="88" spans="1:2" x14ac:dyDescent="0.3">
      <c r="A88" s="10"/>
      <c r="B88" s="10"/>
    </row>
    <row r="89" spans="1:2" x14ac:dyDescent="0.3">
      <c r="A89" s="10"/>
      <c r="B89" s="10"/>
    </row>
    <row r="90" spans="1:2" x14ac:dyDescent="0.3">
      <c r="A90" s="10"/>
      <c r="B90" s="10"/>
    </row>
    <row r="91" spans="1:2" x14ac:dyDescent="0.3">
      <c r="A91" s="10"/>
      <c r="B91" s="10"/>
    </row>
    <row r="92" spans="1:2" x14ac:dyDescent="0.3">
      <c r="A92" s="10"/>
      <c r="B92" s="10"/>
    </row>
    <row r="93" spans="1:2" x14ac:dyDescent="0.3">
      <c r="A93" s="10"/>
      <c r="B93" s="10"/>
    </row>
    <row r="94" spans="1:2" x14ac:dyDescent="0.3">
      <c r="A94" s="10"/>
      <c r="B94" s="10"/>
    </row>
    <row r="95" spans="1:2" x14ac:dyDescent="0.3">
      <c r="A95" s="10"/>
      <c r="B95" s="13"/>
    </row>
    <row r="96" spans="1:2" x14ac:dyDescent="0.3">
      <c r="A96" s="10"/>
      <c r="B96" s="10"/>
    </row>
    <row r="97" spans="1:2" x14ac:dyDescent="0.3">
      <c r="A97" s="10"/>
      <c r="B97" s="10"/>
    </row>
    <row r="98" spans="1:2" x14ac:dyDescent="0.3">
      <c r="A98" s="11"/>
      <c r="B98" s="11"/>
    </row>
  </sheetData>
  <hyperlinks>
    <hyperlink ref="A1" r:id="rId1" xr:uid="{00000000-0004-0000-0000-000000000000}"/>
    <hyperlink ref="G1" r:id="rId2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Missouri Botanical Garden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Lichtenberg</dc:creator>
  <cp:keywords/>
  <dc:description/>
  <cp:lastModifiedBy>user</cp:lastModifiedBy>
  <cp:revision/>
  <dcterms:created xsi:type="dcterms:W3CDTF">2012-07-30T20:44:50Z</dcterms:created>
  <dcterms:modified xsi:type="dcterms:W3CDTF">2020-06-18T16:30:48Z</dcterms:modified>
  <cp:category/>
  <cp:contentStatus/>
</cp:coreProperties>
</file>