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is.ch/Documents/_00_grad school/2019/_01_Research/_10_sandia_Meoh_Model/graaf_data/"/>
    </mc:Choice>
  </mc:AlternateContent>
  <xr:revisionPtr revIDLastSave="0" documentId="13_ncr:1_{64EC49AC-EAF7-F041-B90B-6B57B568A600}" xr6:coauthVersionLast="47" xr6:coauthVersionMax="47" xr10:uidLastSave="{00000000-0000-0000-0000-000000000000}"/>
  <bookViews>
    <workbookView xWindow="26880" yWindow="460" windowWidth="32000" windowHeight="17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R3" i="1" s="1"/>
  <c r="S3" i="1" s="1"/>
  <c r="T3" i="1"/>
  <c r="U3" i="1"/>
  <c r="X3" i="1" s="1"/>
  <c r="V3" i="1"/>
  <c r="W3" i="1" s="1"/>
  <c r="Q4" i="1"/>
  <c r="R4" i="1" s="1"/>
  <c r="S4" i="1" s="1"/>
  <c r="T4" i="1"/>
  <c r="W4" i="1" s="1"/>
  <c r="U4" i="1"/>
  <c r="X4" i="1" s="1"/>
  <c r="V4" i="1"/>
  <c r="Q5" i="1"/>
  <c r="R5" i="1" s="1"/>
  <c r="S5" i="1" s="1"/>
  <c r="T5" i="1"/>
  <c r="U5" i="1"/>
  <c r="X5" i="1" s="1"/>
  <c r="V5" i="1"/>
  <c r="W5" i="1" s="1"/>
  <c r="Q6" i="1"/>
  <c r="R6" i="1" s="1"/>
  <c r="S6" i="1" s="1"/>
  <c r="T6" i="1"/>
  <c r="W6" i="1" s="1"/>
  <c r="U6" i="1"/>
  <c r="X6" i="1" s="1"/>
  <c r="V6" i="1"/>
  <c r="Q7" i="1"/>
  <c r="R7" i="1" s="1"/>
  <c r="S7" i="1" s="1"/>
  <c r="T7" i="1"/>
  <c r="U7" i="1"/>
  <c r="X7" i="1" s="1"/>
  <c r="V7" i="1"/>
  <c r="W7" i="1" s="1"/>
  <c r="Q8" i="1"/>
  <c r="R8" i="1" s="1"/>
  <c r="S8" i="1" s="1"/>
  <c r="T8" i="1"/>
  <c r="W8" i="1" s="1"/>
  <c r="U8" i="1"/>
  <c r="X8" i="1" s="1"/>
  <c r="V8" i="1"/>
  <c r="Q9" i="1"/>
  <c r="R9" i="1" s="1"/>
  <c r="S9" i="1" s="1"/>
  <c r="T9" i="1"/>
  <c r="U9" i="1"/>
  <c r="X9" i="1" s="1"/>
  <c r="V9" i="1"/>
  <c r="W9" i="1" s="1"/>
  <c r="Q10" i="1"/>
  <c r="R10" i="1" s="1"/>
  <c r="S10" i="1" s="1"/>
  <c r="T10" i="1"/>
  <c r="W10" i="1" s="1"/>
  <c r="U10" i="1"/>
  <c r="X10" i="1" s="1"/>
  <c r="V10" i="1"/>
  <c r="Q11" i="1"/>
  <c r="R11" i="1" s="1"/>
  <c r="S11" i="1" s="1"/>
  <c r="T11" i="1"/>
  <c r="U11" i="1"/>
  <c r="X11" i="1" s="1"/>
  <c r="V11" i="1"/>
  <c r="W11" i="1" s="1"/>
  <c r="Q12" i="1"/>
  <c r="R12" i="1" s="1"/>
  <c r="S12" i="1" s="1"/>
  <c r="T12" i="1"/>
  <c r="W12" i="1" s="1"/>
  <c r="U12" i="1"/>
  <c r="X12" i="1" s="1"/>
  <c r="V12" i="1"/>
  <c r="Q13" i="1"/>
  <c r="R13" i="1" s="1"/>
  <c r="S13" i="1" s="1"/>
  <c r="T13" i="1"/>
  <c r="U13" i="1"/>
  <c r="X13" i="1" s="1"/>
  <c r="V13" i="1"/>
  <c r="W13" i="1" s="1"/>
  <c r="Q14" i="1"/>
  <c r="R14" i="1" s="1"/>
  <c r="S14" i="1" s="1"/>
  <c r="T14" i="1"/>
  <c r="W14" i="1" s="1"/>
  <c r="U14" i="1"/>
  <c r="X14" i="1" s="1"/>
  <c r="V14" i="1"/>
  <c r="Q15" i="1"/>
  <c r="R15" i="1" s="1"/>
  <c r="S15" i="1" s="1"/>
  <c r="T15" i="1"/>
  <c r="U15" i="1"/>
  <c r="X15" i="1" s="1"/>
  <c r="V15" i="1"/>
  <c r="W15" i="1" s="1"/>
  <c r="Q16" i="1"/>
  <c r="R16" i="1" s="1"/>
  <c r="S16" i="1" s="1"/>
  <c r="T16" i="1"/>
  <c r="W16" i="1" s="1"/>
  <c r="U16" i="1"/>
  <c r="X16" i="1" s="1"/>
  <c r="V16" i="1"/>
  <c r="V2" i="1"/>
  <c r="U2" i="1"/>
  <c r="X2" i="1" s="1"/>
  <c r="T2" i="1"/>
  <c r="W2" i="1" s="1"/>
  <c r="Q2" i="1"/>
  <c r="R2" i="1" s="1"/>
  <c r="S2" i="1" s="1"/>
  <c r="I2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<sst xmlns="http://schemas.openxmlformats.org/spreadsheetml/2006/main" count="24" uniqueCount="24">
  <si>
    <t>run</t>
  </si>
  <si>
    <t>p (bar)</t>
  </si>
  <si>
    <t>T(K)</t>
  </si>
  <si>
    <t>10^6 * V (M^3/s)</t>
  </si>
  <si>
    <t>feed Yco</t>
  </si>
  <si>
    <t>feed Yco2</t>
  </si>
  <si>
    <t>feed Yh2</t>
  </si>
  <si>
    <t>Yco</t>
  </si>
  <si>
    <t>Yco2</t>
  </si>
  <si>
    <t>Yh2</t>
  </si>
  <si>
    <t>Ych3oh</t>
  </si>
  <si>
    <t>Yh2o</t>
  </si>
  <si>
    <t>Yrest</t>
  </si>
  <si>
    <t>wcat (g)</t>
  </si>
  <si>
    <t>CO2/(CO+CO2)</t>
  </si>
  <si>
    <t>feed</t>
  </si>
  <si>
    <t>Volume flow at T and P (m^3/s)</t>
  </si>
  <si>
    <t>Residence Time (s)</t>
  </si>
  <si>
    <t>Residence Time / Cat Weight (s/kg)</t>
  </si>
  <si>
    <t>MeOH ROP (mol/s)</t>
  </si>
  <si>
    <t>H2O ROP (mol/s)</t>
  </si>
  <si>
    <t xml:space="preserve">Sites </t>
  </si>
  <si>
    <t>MeOH TOF (mol/site/s)</t>
  </si>
  <si>
    <t>H2O TOF (mol/site/s)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</si>
</sst>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"/>
  </numFmts>
  <fonts count="2" x14ac:knownFonts="1">
    <font>
      <sz val="11"/>
      <color rgb="FF000000"/>
      <name val="Calibri"/>
      <family val="2"/>
    </font>
    <font>
      <sz val="11.5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0" xfId="0" applyBorder="1"/>
    <xf numFmtId="2" fontId="1" fillId="0" borderId="1" xfId="0" applyNumberFormat="1" applyFont="1" applyBorder="1" applyAlignment="1">
      <alignment horizontal="left" vertical="top" wrapText="1"/>
    </xf>
    <xf numFmtId="2" fontId="0" fillId="0" borderId="1" xfId="0" applyNumberFormat="1" applyBorder="1"/>
    <xf numFmtId="2" fontId="1" fillId="0" borderId="1" xfId="0" applyNumberFormat="1" applyFont="1" applyFill="1" applyBorder="1" applyAlignment="1">
      <alignment horizontal="left" vertical="top" wrapText="1"/>
    </xf>
    <xf numFmtId="2" fontId="0" fillId="0" borderId="0" xfId="0" applyNumberFormat="1"/>
    <xf numFmtId="11" fontId="0" fillId="0" borderId="2" xfId="0" applyNumberFormat="1" applyBorder="1"/>
    <xf numFmtId="2" fontId="0" fillId="0" borderId="2" xfId="0" applyNumberFormat="1" applyBorder="1"/>
    <xf numFmtId="165" fontId="0" fillId="0" borderId="2" xfId="0" applyNumberFormat="1" applyBorder="1"/>
    <xf numFmtId="11" fontId="1" fillId="0" borderId="0" xfId="0" applyNumberFormat="1" applyFont="1" applyAlignment="1">
      <alignment horizontal="left" vertical="top" wrapText="1"/>
    </xf>
    <xf numFmtId="165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tabSelected="1" topLeftCell="L1" workbookViewId="0">
      <selection activeCell="I17" sqref="I17"/>
    </sheetView>
  </sheetViews>
  <sheetFormatPr baseColWidth="10" defaultRowHeight="15" x14ac:dyDescent="0.2"/>
  <cols>
    <col min="2" max="2" width="8.5" customWidth="1"/>
    <col min="3" max="3" width="13.1640625" customWidth="1"/>
    <col min="4" max="5" width="14.33203125" customWidth="1"/>
    <col min="6" max="11" width="16.1640625" customWidth="1"/>
    <col min="12" max="12" width="15.83203125" customWidth="1"/>
    <col min="17" max="17" width="24.5" bestFit="1" customWidth="1"/>
    <col min="18" max="18" width="14.6640625" bestFit="1" customWidth="1"/>
    <col min="19" max="19" width="27.1640625" bestFit="1" customWidth="1"/>
    <col min="20" max="20" width="15" bestFit="1" customWidth="1"/>
    <col min="21" max="21" width="13.6640625" bestFit="1" customWidth="1"/>
    <col min="22" max="22" width="12.1640625" bestFit="1" customWidth="1"/>
    <col min="23" max="23" width="18.1640625" bestFit="1" customWidth="1"/>
    <col min="24" max="24" width="16.83203125" bestFit="1" customWidth="1"/>
  </cols>
  <sheetData>
    <row r="1" spans="1:24" x14ac:dyDescent="0.2">
      <c r="A1" t="s">
        <v>15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14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7" t="s">
        <v>16</v>
      </c>
      <c r="R1" s="8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</row>
    <row r="2" spans="1:24" ht="16" x14ac:dyDescent="0.2">
      <c r="A2" s="6">
        <v>9</v>
      </c>
      <c r="B2" s="3">
        <v>1</v>
      </c>
      <c r="C2" s="3">
        <v>20</v>
      </c>
      <c r="D2" s="3">
        <v>483.5</v>
      </c>
      <c r="E2" s="3">
        <v>10.74</v>
      </c>
      <c r="F2" s="4">
        <v>9.1999999999999998E-2</v>
      </c>
      <c r="G2" s="4">
        <v>0.105</v>
      </c>
      <c r="H2" s="4">
        <v>0.80300000000000005</v>
      </c>
      <c r="I2" s="4">
        <f>G2/(F2+G2)</f>
        <v>0.53299492385786795</v>
      </c>
      <c r="J2" s="3">
        <v>0.1336</v>
      </c>
      <c r="K2" s="3">
        <v>3.1600000000000003E-2</v>
      </c>
      <c r="L2" s="3">
        <v>0.83009999999999995</v>
      </c>
      <c r="M2" s="3">
        <v>3.3E-3</v>
      </c>
      <c r="N2" s="3">
        <v>1.4E-3</v>
      </c>
      <c r="O2" s="3">
        <v>0</v>
      </c>
      <c r="P2" s="5">
        <v>1.36</v>
      </c>
      <c r="Q2" s="10">
        <f>(10^-6)*(1.01325*E2*D2)/(C2*298)</f>
        <v>8.8281786367449672E-7</v>
      </c>
      <c r="R2" s="6">
        <f>(((3.5*10^-2)^2*PI()*(7*10^-2))/2)/Q2</f>
        <v>152.57482949203893</v>
      </c>
      <c r="S2" s="11">
        <f>R2/(P2*10^-3)</f>
        <v>112187.37462649921</v>
      </c>
      <c r="T2" s="12">
        <f>M2*((1.01325*10^5*E2*10^-6)/(8.3145*298))</f>
        <v>1.449380559796684E-6</v>
      </c>
      <c r="U2">
        <f>N2*(1.01325*10^5*E2*10^-6)/(8.3145*298)</f>
        <v>6.148887223379871E-7</v>
      </c>
      <c r="V2">
        <f>0.00030835*P2</f>
        <v>4.1935600000000001E-4</v>
      </c>
      <c r="W2">
        <f>T2/V2</f>
        <v>3.4562056100227107E-3</v>
      </c>
      <c r="X2">
        <f>U2/V2</f>
        <v>1.4662690466763016E-3</v>
      </c>
    </row>
    <row r="3" spans="1:24" ht="16" x14ac:dyDescent="0.2">
      <c r="A3" s="6">
        <v>9</v>
      </c>
      <c r="B3" s="3">
        <v>2</v>
      </c>
      <c r="C3" s="3">
        <v>20</v>
      </c>
      <c r="D3" s="3">
        <v>483.5</v>
      </c>
      <c r="E3" s="3">
        <v>15.68</v>
      </c>
      <c r="F3" s="4">
        <v>9.1999999999999998E-2</v>
      </c>
      <c r="G3" s="4">
        <v>0.105</v>
      </c>
      <c r="H3" s="4">
        <v>0.80300000000000005</v>
      </c>
      <c r="I3" s="4">
        <f t="shared" ref="I3:I16" si="0">G3/(F3+G3)</f>
        <v>0.53299492385786795</v>
      </c>
      <c r="J3" s="3">
        <v>0.1338</v>
      </c>
      <c r="K3" s="3">
        <v>3.1800000000000002E-2</v>
      </c>
      <c r="L3" s="3">
        <v>0.83109999999999995</v>
      </c>
      <c r="M3" s="3">
        <v>2.2000000000000001E-3</v>
      </c>
      <c r="N3" s="3">
        <v>1.1000000000000001E-3</v>
      </c>
      <c r="O3" s="3">
        <v>0</v>
      </c>
      <c r="P3" s="5">
        <v>1.36</v>
      </c>
      <c r="Q3" s="10">
        <f t="shared" ref="Q3:Q16" si="1">(10^-6)*(1.01325*E3*D3)/(C3*298)</f>
        <v>1.2888812013422817E-6</v>
      </c>
      <c r="R3" s="6">
        <f t="shared" ref="R3:R16" si="2">(((3.5*10^-2)^2*PI()*(7*10^-2))/2)/Q3</f>
        <v>104.50597377197056</v>
      </c>
      <c r="S3" s="11">
        <f t="shared" ref="S3:S16" si="3">R3/(P3*10^-3)</f>
        <v>76842.62777350776</v>
      </c>
      <c r="T3" s="12">
        <f t="shared" ref="T3:T16" si="4">M3*((1.01325*10^5*E3*10^-6)/(8.3145*298))</f>
        <v>1.4106944244327752E-6</v>
      </c>
      <c r="U3">
        <f t="shared" ref="U3:U16" si="5">N3*(1.01325*10^5*E3*10^-6)/(8.3145*298)</f>
        <v>7.0534721221638759E-7</v>
      </c>
      <c r="V3">
        <f t="shared" ref="V3:V16" si="6">0.00030835*P3</f>
        <v>4.1935600000000001E-4</v>
      </c>
      <c r="W3">
        <f t="shared" ref="W3:W16" si="7">T3/V3</f>
        <v>3.3639543119277538E-3</v>
      </c>
      <c r="X3">
        <f t="shared" ref="X3:X16" si="8">U3/V3</f>
        <v>1.6819771559638769E-3</v>
      </c>
    </row>
    <row r="4" spans="1:24" ht="16" x14ac:dyDescent="0.2">
      <c r="A4" s="6">
        <v>9</v>
      </c>
      <c r="B4" s="3">
        <v>3</v>
      </c>
      <c r="C4" s="3">
        <v>20</v>
      </c>
      <c r="D4" s="3">
        <v>483.5</v>
      </c>
      <c r="E4" s="3">
        <v>20.78</v>
      </c>
      <c r="F4" s="4">
        <v>9.1999999999999998E-2</v>
      </c>
      <c r="G4" s="4">
        <v>0.105</v>
      </c>
      <c r="H4" s="4">
        <v>0.80300000000000005</v>
      </c>
      <c r="I4" s="4">
        <f t="shared" si="0"/>
        <v>0.53299492385786795</v>
      </c>
      <c r="J4" s="3">
        <v>0.13420000000000001</v>
      </c>
      <c r="K4" s="3">
        <v>3.2000000000000001E-2</v>
      </c>
      <c r="L4" s="3">
        <v>0.83130000000000004</v>
      </c>
      <c r="M4" s="3">
        <v>1.6000000000000001E-3</v>
      </c>
      <c r="N4" s="3">
        <v>8.9999999999999998E-4</v>
      </c>
      <c r="O4" s="3">
        <v>0</v>
      </c>
      <c r="P4" s="5">
        <v>1.36</v>
      </c>
      <c r="Q4" s="10">
        <f t="shared" si="1"/>
        <v>1.7080963880033555E-6</v>
      </c>
      <c r="R4" s="6">
        <f t="shared" si="2"/>
        <v>78.857250661429177</v>
      </c>
      <c r="S4" s="11">
        <f t="shared" si="3"/>
        <v>57983.272545168511</v>
      </c>
      <c r="T4" s="12">
        <f t="shared" si="4"/>
        <v>1.359658169745504E-6</v>
      </c>
      <c r="U4">
        <f t="shared" si="5"/>
        <v>7.6480772048184604E-7</v>
      </c>
      <c r="V4">
        <f t="shared" si="6"/>
        <v>4.1935600000000001E-4</v>
      </c>
      <c r="W4">
        <f t="shared" si="7"/>
        <v>3.2422528108468794E-3</v>
      </c>
      <c r="X4">
        <f t="shared" si="8"/>
        <v>1.8237672061013697E-3</v>
      </c>
    </row>
    <row r="5" spans="1:24" ht="16" x14ac:dyDescent="0.2">
      <c r="A5" s="6">
        <v>9</v>
      </c>
      <c r="B5" s="3">
        <v>4</v>
      </c>
      <c r="C5" s="3">
        <v>20</v>
      </c>
      <c r="D5" s="3">
        <v>499.3</v>
      </c>
      <c r="E5" s="3">
        <v>6.54</v>
      </c>
      <c r="F5" s="4">
        <v>9.1999999999999998E-2</v>
      </c>
      <c r="G5" s="4">
        <v>0.105</v>
      </c>
      <c r="H5" s="4">
        <v>0.80300000000000005</v>
      </c>
      <c r="I5" s="4">
        <f t="shared" si="0"/>
        <v>0.53299492385786795</v>
      </c>
      <c r="J5" s="3">
        <v>0.129</v>
      </c>
      <c r="K5" s="3">
        <v>3.1199999999999999E-2</v>
      </c>
      <c r="L5" s="3">
        <v>0.82699999999999996</v>
      </c>
      <c r="M5" s="3">
        <v>1.03E-2</v>
      </c>
      <c r="N5" s="3">
        <v>2.5000000000000001E-3</v>
      </c>
      <c r="O5" s="3">
        <v>0</v>
      </c>
      <c r="P5" s="5">
        <v>1.36</v>
      </c>
      <c r="Q5" s="10">
        <f t="shared" si="1"/>
        <v>5.5514913447986568E-7</v>
      </c>
      <c r="R5" s="6">
        <f t="shared" si="2"/>
        <v>242.62991087766451</v>
      </c>
      <c r="S5" s="11">
        <f t="shared" si="3"/>
        <v>178404.34623357683</v>
      </c>
      <c r="T5" s="12">
        <f t="shared" si="4"/>
        <v>2.7547309200672718E-6</v>
      </c>
      <c r="U5">
        <f t="shared" si="5"/>
        <v>6.6862400972506592E-7</v>
      </c>
      <c r="V5">
        <f t="shared" si="6"/>
        <v>4.1935600000000001E-4</v>
      </c>
      <c r="W5">
        <f t="shared" si="7"/>
        <v>6.5689555415143017E-3</v>
      </c>
      <c r="X5">
        <f t="shared" si="8"/>
        <v>1.5944066848335684E-3</v>
      </c>
    </row>
    <row r="6" spans="1:24" ht="16" x14ac:dyDescent="0.2">
      <c r="A6" s="6">
        <v>9</v>
      </c>
      <c r="B6" s="3">
        <v>5</v>
      </c>
      <c r="C6" s="3">
        <v>20</v>
      </c>
      <c r="D6" s="3">
        <v>499.3</v>
      </c>
      <c r="E6" s="3">
        <v>12.35</v>
      </c>
      <c r="F6" s="4">
        <v>9.1999999999999998E-2</v>
      </c>
      <c r="G6" s="4">
        <v>0.105</v>
      </c>
      <c r="H6" s="4">
        <v>0.80300000000000005</v>
      </c>
      <c r="I6" s="4">
        <f t="shared" si="0"/>
        <v>0.53299492385786795</v>
      </c>
      <c r="J6" s="3">
        <v>0.13270000000000001</v>
      </c>
      <c r="K6" s="3">
        <v>3.15E-2</v>
      </c>
      <c r="L6" s="3">
        <v>0.82869999999999999</v>
      </c>
      <c r="M6" s="3">
        <v>5.3E-3</v>
      </c>
      <c r="N6" s="3">
        <v>1.8E-3</v>
      </c>
      <c r="O6" s="3">
        <v>0</v>
      </c>
      <c r="P6" s="5">
        <v>1.36</v>
      </c>
      <c r="Q6" s="10">
        <f t="shared" si="1"/>
        <v>1.0483320811661074E-6</v>
      </c>
      <c r="R6" s="6">
        <f t="shared" si="2"/>
        <v>128.48579895869844</v>
      </c>
      <c r="S6" s="11">
        <f t="shared" si="3"/>
        <v>94474.852175513544</v>
      </c>
      <c r="T6" s="12">
        <f t="shared" si="4"/>
        <v>2.67674523281677E-6</v>
      </c>
      <c r="U6">
        <f t="shared" si="5"/>
        <v>9.0908328661701611E-7</v>
      </c>
      <c r="V6">
        <f t="shared" si="6"/>
        <v>4.1935600000000001E-4</v>
      </c>
      <c r="W6">
        <f t="shared" si="7"/>
        <v>6.3829901868979336E-3</v>
      </c>
      <c r="X6">
        <f t="shared" si="8"/>
        <v>2.1678079880030716E-3</v>
      </c>
    </row>
    <row r="7" spans="1:24" ht="16" x14ac:dyDescent="0.2">
      <c r="A7" s="6">
        <v>9</v>
      </c>
      <c r="B7" s="3">
        <v>6</v>
      </c>
      <c r="C7" s="3">
        <v>20</v>
      </c>
      <c r="D7" s="3">
        <v>499.3</v>
      </c>
      <c r="E7" s="3">
        <v>18.079999999999998</v>
      </c>
      <c r="F7" s="4">
        <v>9.1999999999999998E-2</v>
      </c>
      <c r="G7" s="4">
        <v>0.105</v>
      </c>
      <c r="H7" s="4">
        <v>0.80300000000000005</v>
      </c>
      <c r="I7" s="4">
        <f t="shared" si="0"/>
        <v>0.53299492385786795</v>
      </c>
      <c r="J7" s="3">
        <v>0.1328</v>
      </c>
      <c r="K7" s="3">
        <v>3.1699999999999999E-2</v>
      </c>
      <c r="L7" s="3">
        <v>0.8306</v>
      </c>
      <c r="M7" s="3">
        <v>3.5000000000000001E-3</v>
      </c>
      <c r="N7" s="3">
        <v>1.4E-3</v>
      </c>
      <c r="O7" s="3">
        <v>0</v>
      </c>
      <c r="P7" s="5">
        <v>1.36</v>
      </c>
      <c r="Q7" s="10">
        <f t="shared" si="1"/>
        <v>1.5347242127516776E-6</v>
      </c>
      <c r="R7" s="6">
        <f t="shared" si="2"/>
        <v>87.76546554977466</v>
      </c>
      <c r="S7" s="11">
        <f t="shared" si="3"/>
        <v>64533.430551304889</v>
      </c>
      <c r="T7" s="12">
        <f t="shared" si="4"/>
        <v>2.5877998370276554E-6</v>
      </c>
      <c r="U7">
        <f t="shared" si="5"/>
        <v>1.0351199348110622E-6</v>
      </c>
      <c r="V7">
        <f t="shared" si="6"/>
        <v>4.1935600000000001E-4</v>
      </c>
      <c r="W7">
        <f t="shared" si="7"/>
        <v>6.1708902150622745E-3</v>
      </c>
      <c r="X7">
        <f t="shared" si="8"/>
        <v>2.46835608602491E-3</v>
      </c>
    </row>
    <row r="8" spans="1:24" ht="16" x14ac:dyDescent="0.2">
      <c r="A8" s="6">
        <v>9</v>
      </c>
      <c r="B8" s="3">
        <v>7</v>
      </c>
      <c r="C8" s="3">
        <v>20</v>
      </c>
      <c r="D8" s="3">
        <v>516.70000000000005</v>
      </c>
      <c r="E8" s="3">
        <v>8.6300000000000008</v>
      </c>
      <c r="F8" s="4">
        <v>9.1999999999999998E-2</v>
      </c>
      <c r="G8" s="4">
        <v>0.105</v>
      </c>
      <c r="H8" s="4">
        <v>0.80300000000000005</v>
      </c>
      <c r="I8" s="4">
        <f t="shared" si="0"/>
        <v>0.53299492385786795</v>
      </c>
      <c r="J8" s="3">
        <v>0.13109999999999999</v>
      </c>
      <c r="K8" s="3">
        <v>3.1600000000000003E-2</v>
      </c>
      <c r="L8" s="3">
        <v>0.82410000000000005</v>
      </c>
      <c r="M8" s="3">
        <v>1.09E-2</v>
      </c>
      <c r="N8" s="3">
        <v>2.3E-3</v>
      </c>
      <c r="O8" s="3">
        <v>0</v>
      </c>
      <c r="P8" s="5">
        <v>1.36</v>
      </c>
      <c r="Q8" s="10">
        <f t="shared" si="1"/>
        <v>7.5808797873322148E-7</v>
      </c>
      <c r="R8" s="6">
        <f t="shared" si="2"/>
        <v>177.67830225687192</v>
      </c>
      <c r="S8" s="11">
        <f t="shared" si="3"/>
        <v>130645.81048299404</v>
      </c>
      <c r="T8" s="12">
        <f t="shared" si="4"/>
        <v>3.8468168026182128E-6</v>
      </c>
      <c r="U8">
        <f t="shared" si="5"/>
        <v>8.1171363724971465E-7</v>
      </c>
      <c r="V8">
        <f t="shared" si="6"/>
        <v>4.1935600000000001E-4</v>
      </c>
      <c r="W8">
        <f t="shared" si="7"/>
        <v>9.1731531267424636E-3</v>
      </c>
      <c r="X8">
        <f t="shared" si="8"/>
        <v>1.9356194671107951E-3</v>
      </c>
    </row>
    <row r="9" spans="1:24" ht="16" x14ac:dyDescent="0.2">
      <c r="A9" s="6">
        <v>9</v>
      </c>
      <c r="B9" s="3">
        <v>8</v>
      </c>
      <c r="C9" s="3">
        <v>20</v>
      </c>
      <c r="D9" s="3">
        <v>516.70000000000005</v>
      </c>
      <c r="E9" s="3">
        <v>14.03</v>
      </c>
      <c r="F9" s="4">
        <v>9.1999999999999998E-2</v>
      </c>
      <c r="G9" s="4">
        <v>0.105</v>
      </c>
      <c r="H9" s="4">
        <v>0.80300000000000005</v>
      </c>
      <c r="I9" s="4">
        <f t="shared" si="0"/>
        <v>0.53299492385786795</v>
      </c>
      <c r="J9" s="3">
        <v>0.13400000000000001</v>
      </c>
      <c r="K9" s="3">
        <v>3.1800000000000002E-2</v>
      </c>
      <c r="L9" s="3">
        <v>0.82520000000000004</v>
      </c>
      <c r="M9" s="3">
        <v>7.0000000000000001E-3</v>
      </c>
      <c r="N9" s="3">
        <v>2E-3</v>
      </c>
      <c r="O9" s="3">
        <v>0</v>
      </c>
      <c r="P9" s="5">
        <v>1.36</v>
      </c>
      <c r="Q9" s="10">
        <f t="shared" si="1"/>
        <v>1.2324419862835571E-6</v>
      </c>
      <c r="R9" s="6">
        <f t="shared" si="2"/>
        <v>109.29178535116212</v>
      </c>
      <c r="S9" s="11">
        <f t="shared" si="3"/>
        <v>80361.606875854501</v>
      </c>
      <c r="T9" s="12">
        <f t="shared" si="4"/>
        <v>4.0162424461834078E-6</v>
      </c>
      <c r="U9">
        <f t="shared" si="5"/>
        <v>1.147497841766688E-6</v>
      </c>
      <c r="V9">
        <f t="shared" si="6"/>
        <v>4.1935600000000001E-4</v>
      </c>
      <c r="W9">
        <f t="shared" si="7"/>
        <v>9.5771670041287296E-3</v>
      </c>
      <c r="X9">
        <f t="shared" si="8"/>
        <v>2.736333429751066E-3</v>
      </c>
    </row>
    <row r="10" spans="1:24" ht="16" x14ac:dyDescent="0.2">
      <c r="A10" s="6">
        <v>9</v>
      </c>
      <c r="B10" s="3">
        <v>9</v>
      </c>
      <c r="C10" s="3">
        <v>20</v>
      </c>
      <c r="D10" s="3">
        <v>516.70000000000005</v>
      </c>
      <c r="E10" s="3">
        <v>17.73</v>
      </c>
      <c r="F10" s="4">
        <v>9.1999999999999998E-2</v>
      </c>
      <c r="G10" s="4">
        <v>0.105</v>
      </c>
      <c r="H10" s="4">
        <v>0.80300000000000005</v>
      </c>
      <c r="I10" s="4">
        <f t="shared" si="0"/>
        <v>0.53299492385786795</v>
      </c>
      <c r="J10" s="3">
        <v>0.13450000000000001</v>
      </c>
      <c r="K10" s="3">
        <v>3.2000000000000001E-2</v>
      </c>
      <c r="L10" s="3">
        <v>0.82630000000000003</v>
      </c>
      <c r="M10" s="3">
        <v>5.4000000000000003E-3</v>
      </c>
      <c r="N10" s="3">
        <v>1.8E-3</v>
      </c>
      <c r="O10" s="3">
        <v>0</v>
      </c>
      <c r="P10" s="5">
        <v>1.36</v>
      </c>
      <c r="Q10" s="10">
        <f t="shared" si="1"/>
        <v>1.5574623247902684E-6</v>
      </c>
      <c r="R10" s="6">
        <f t="shared" si="2"/>
        <v>86.484136969926936</v>
      </c>
      <c r="S10" s="11">
        <f t="shared" si="3"/>
        <v>63591.277183769802</v>
      </c>
      <c r="T10" s="12">
        <f t="shared" si="4"/>
        <v>3.9153149809845421E-6</v>
      </c>
      <c r="U10">
        <f t="shared" si="5"/>
        <v>1.3051049936615139E-6</v>
      </c>
      <c r="V10">
        <f t="shared" si="6"/>
        <v>4.1935600000000001E-4</v>
      </c>
      <c r="W10">
        <f t="shared" si="7"/>
        <v>9.3364944843630279E-3</v>
      </c>
      <c r="X10">
        <f t="shared" si="8"/>
        <v>3.112164828121009E-3</v>
      </c>
    </row>
    <row r="11" spans="1:24" ht="16" x14ac:dyDescent="0.2">
      <c r="A11" s="6">
        <v>9</v>
      </c>
      <c r="B11" s="3">
        <v>10</v>
      </c>
      <c r="C11" s="3">
        <v>20</v>
      </c>
      <c r="D11" s="3">
        <v>532.4</v>
      </c>
      <c r="E11" s="3">
        <v>11.61</v>
      </c>
      <c r="F11" s="4">
        <v>9.1999999999999998E-2</v>
      </c>
      <c r="G11" s="4">
        <v>0.105</v>
      </c>
      <c r="H11" s="4">
        <v>0.80300000000000005</v>
      </c>
      <c r="I11" s="4">
        <f t="shared" si="0"/>
        <v>0.53299492385786795</v>
      </c>
      <c r="J11" s="3">
        <v>0.12970000000000001</v>
      </c>
      <c r="K11" s="3">
        <v>3.1099999999999999E-2</v>
      </c>
      <c r="L11" s="3">
        <v>0.82720000000000005</v>
      </c>
      <c r="M11" s="3">
        <v>9.5999999999999992E-3</v>
      </c>
      <c r="N11" s="3">
        <v>2.3999999999999998E-3</v>
      </c>
      <c r="O11" s="3">
        <v>0</v>
      </c>
      <c r="P11" s="5">
        <v>1.36</v>
      </c>
      <c r="Q11" s="10">
        <f t="shared" si="1"/>
        <v>1.0508497354026844E-6</v>
      </c>
      <c r="R11" s="6">
        <f t="shared" si="2"/>
        <v>128.17796920417661</v>
      </c>
      <c r="S11" s="11">
        <f t="shared" si="3"/>
        <v>94248.506767776911</v>
      </c>
      <c r="T11" s="12">
        <f t="shared" si="4"/>
        <v>4.5579301301478249E-6</v>
      </c>
      <c r="U11">
        <f t="shared" si="5"/>
        <v>1.1394825325369562E-6</v>
      </c>
      <c r="V11">
        <f t="shared" si="6"/>
        <v>4.1935600000000001E-4</v>
      </c>
      <c r="W11">
        <f t="shared" si="7"/>
        <v>1.0868880211914995E-2</v>
      </c>
      <c r="X11">
        <f t="shared" si="8"/>
        <v>2.7172200529787488E-3</v>
      </c>
    </row>
    <row r="12" spans="1:24" ht="16" x14ac:dyDescent="0.2">
      <c r="A12" s="6">
        <v>9</v>
      </c>
      <c r="B12" s="3">
        <v>11</v>
      </c>
      <c r="C12" s="3">
        <v>20</v>
      </c>
      <c r="D12" s="3">
        <v>532.4</v>
      </c>
      <c r="E12" s="3">
        <v>18.899999999999999</v>
      </c>
      <c r="F12" s="4">
        <v>9.1999999999999998E-2</v>
      </c>
      <c r="G12" s="4">
        <v>0.105</v>
      </c>
      <c r="H12" s="4">
        <v>0.80300000000000005</v>
      </c>
      <c r="I12" s="4">
        <f t="shared" si="0"/>
        <v>0.53299492385786795</v>
      </c>
      <c r="J12" s="3">
        <v>0.1313</v>
      </c>
      <c r="K12" s="3">
        <v>3.15E-2</v>
      </c>
      <c r="L12" s="3">
        <v>0.82869999999999999</v>
      </c>
      <c r="M12" s="3">
        <v>6.4000000000000003E-3</v>
      </c>
      <c r="N12" s="3">
        <v>2.0999999999999999E-3</v>
      </c>
      <c r="O12" s="3">
        <v>0</v>
      </c>
      <c r="P12" s="5">
        <v>1.36</v>
      </c>
      <c r="Q12" s="10">
        <f t="shared" si="1"/>
        <v>1.7106856157718118E-6</v>
      </c>
      <c r="R12" s="6">
        <f t="shared" si="2"/>
        <v>78.737895368279908</v>
      </c>
      <c r="S12" s="11">
        <f t="shared" si="3"/>
        <v>57895.511300205813</v>
      </c>
      <c r="T12" s="12">
        <f t="shared" si="4"/>
        <v>4.9465908389201203E-6</v>
      </c>
      <c r="U12">
        <f t="shared" si="5"/>
        <v>1.6231001190206641E-6</v>
      </c>
      <c r="V12">
        <f t="shared" si="6"/>
        <v>4.1935600000000001E-4</v>
      </c>
      <c r="W12">
        <f t="shared" si="7"/>
        <v>1.1795683950915499E-2</v>
      </c>
      <c r="X12">
        <f t="shared" si="8"/>
        <v>3.8704587963941475E-3</v>
      </c>
    </row>
    <row r="13" spans="1:24" ht="16" x14ac:dyDescent="0.2">
      <c r="A13" s="6">
        <v>9</v>
      </c>
      <c r="B13" s="3">
        <v>12</v>
      </c>
      <c r="C13" s="3">
        <v>20</v>
      </c>
      <c r="D13" s="3">
        <v>532.4</v>
      </c>
      <c r="E13" s="3">
        <v>25.16</v>
      </c>
      <c r="F13" s="4">
        <v>9.1999999999999998E-2</v>
      </c>
      <c r="G13" s="4">
        <v>0.105</v>
      </c>
      <c r="H13" s="4">
        <v>0.80300000000000005</v>
      </c>
      <c r="I13" s="4">
        <f t="shared" si="0"/>
        <v>0.53299492385786795</v>
      </c>
      <c r="J13" s="3">
        <v>0.1321</v>
      </c>
      <c r="K13" s="3">
        <v>3.1600000000000003E-2</v>
      </c>
      <c r="L13" s="3">
        <v>0.82969999999999999</v>
      </c>
      <c r="M13" s="3">
        <v>4.8999999999999998E-3</v>
      </c>
      <c r="N13" s="3">
        <v>1.6999999999999999E-3</v>
      </c>
      <c r="O13" s="3">
        <v>0</v>
      </c>
      <c r="P13" s="5">
        <v>1.36</v>
      </c>
      <c r="Q13" s="10">
        <f t="shared" si="1"/>
        <v>2.2772936557046977E-6</v>
      </c>
      <c r="R13" s="6">
        <f t="shared" si="2"/>
        <v>59.147306139129185</v>
      </c>
      <c r="S13" s="11">
        <f t="shared" si="3"/>
        <v>43490.666278771459</v>
      </c>
      <c r="T13" s="12">
        <f t="shared" si="4"/>
        <v>5.0416295055012249E-6</v>
      </c>
      <c r="U13">
        <f t="shared" si="5"/>
        <v>1.7491367672147105E-6</v>
      </c>
      <c r="V13">
        <f t="shared" si="6"/>
        <v>4.1935600000000001E-4</v>
      </c>
      <c r="W13">
        <f t="shared" si="7"/>
        <v>1.2022313989787257E-2</v>
      </c>
      <c r="X13">
        <f t="shared" si="8"/>
        <v>4.1710068944159863E-3</v>
      </c>
    </row>
    <row r="14" spans="1:24" ht="16" x14ac:dyDescent="0.2">
      <c r="A14" s="6">
        <v>9</v>
      </c>
      <c r="B14" s="3">
        <v>13</v>
      </c>
      <c r="C14" s="3">
        <v>20</v>
      </c>
      <c r="D14" s="3">
        <v>547.79999999999995</v>
      </c>
      <c r="E14" s="3">
        <v>13.4</v>
      </c>
      <c r="F14" s="4">
        <v>9.1999999999999998E-2</v>
      </c>
      <c r="G14" s="4">
        <v>0.105</v>
      </c>
      <c r="H14" s="4">
        <v>0.80300000000000005</v>
      </c>
      <c r="I14" s="4">
        <f t="shared" si="0"/>
        <v>0.53299492385786795</v>
      </c>
      <c r="J14" s="3">
        <v>0.13059999999999999</v>
      </c>
      <c r="K14" s="3">
        <v>3.1E-2</v>
      </c>
      <c r="L14" s="3">
        <v>0.82799999999999996</v>
      </c>
      <c r="M14" s="3">
        <v>7.9000000000000008E-3</v>
      </c>
      <c r="N14" s="3">
        <v>2.5000000000000001E-3</v>
      </c>
      <c r="O14" s="3">
        <v>0</v>
      </c>
      <c r="P14" s="5">
        <v>1.36</v>
      </c>
      <c r="Q14" s="10">
        <f t="shared" si="1"/>
        <v>1.2479499815436239E-6</v>
      </c>
      <c r="R14" s="6">
        <f t="shared" si="2"/>
        <v>107.93364078266458</v>
      </c>
      <c r="S14" s="11">
        <f t="shared" si="3"/>
        <v>79362.971163723952</v>
      </c>
      <c r="T14" s="12">
        <f t="shared" si="4"/>
        <v>4.329084872752017E-6</v>
      </c>
      <c r="U14">
        <f t="shared" si="5"/>
        <v>1.3699635673265876E-6</v>
      </c>
      <c r="V14">
        <f t="shared" si="6"/>
        <v>4.1935600000000001E-4</v>
      </c>
      <c r="W14">
        <f t="shared" si="7"/>
        <v>1.0323173801619666E-2</v>
      </c>
      <c r="X14">
        <f t="shared" si="8"/>
        <v>3.2668271524112866E-3</v>
      </c>
    </row>
    <row r="15" spans="1:24" ht="16" x14ac:dyDescent="0.2">
      <c r="A15" s="6">
        <v>9</v>
      </c>
      <c r="B15" s="3">
        <v>14</v>
      </c>
      <c r="C15" s="3">
        <v>20</v>
      </c>
      <c r="D15" s="3">
        <v>547.79999999999995</v>
      </c>
      <c r="E15" s="3">
        <v>16.87</v>
      </c>
      <c r="F15" s="4">
        <v>9.1999999999999998E-2</v>
      </c>
      <c r="G15" s="4">
        <v>0.105</v>
      </c>
      <c r="H15" s="4">
        <v>0.80300000000000005</v>
      </c>
      <c r="I15" s="4">
        <f t="shared" si="0"/>
        <v>0.53299492385786795</v>
      </c>
      <c r="J15" s="3">
        <v>0.13189999999999999</v>
      </c>
      <c r="K15" s="3">
        <v>3.1099999999999999E-2</v>
      </c>
      <c r="L15" s="3">
        <v>0.82769999999999999</v>
      </c>
      <c r="M15" s="3">
        <v>6.8999999999999999E-3</v>
      </c>
      <c r="N15" s="3">
        <v>2.3999999999999998E-3</v>
      </c>
      <c r="O15" s="3">
        <v>0</v>
      </c>
      <c r="P15" s="5">
        <v>1.36</v>
      </c>
      <c r="Q15" s="10">
        <f t="shared" si="1"/>
        <v>1.5711131484060398E-6</v>
      </c>
      <c r="R15" s="6">
        <f t="shared" si="2"/>
        <v>85.732708149834352</v>
      </c>
      <c r="S15" s="11">
        <f t="shared" si="3"/>
        <v>63038.755992525257</v>
      </c>
      <c r="T15" s="12">
        <f t="shared" si="4"/>
        <v>4.7602348993288583E-6</v>
      </c>
      <c r="U15">
        <f t="shared" si="5"/>
        <v>1.655733878027429E-6</v>
      </c>
      <c r="V15">
        <f t="shared" si="6"/>
        <v>4.1935600000000001E-4</v>
      </c>
      <c r="W15">
        <f t="shared" si="7"/>
        <v>1.1351297940959133E-2</v>
      </c>
      <c r="X15">
        <f t="shared" si="8"/>
        <v>3.9482775446814371E-3</v>
      </c>
    </row>
    <row r="16" spans="1:24" ht="16" x14ac:dyDescent="0.2">
      <c r="A16" s="6">
        <v>9</v>
      </c>
      <c r="B16" s="3">
        <v>15</v>
      </c>
      <c r="C16" s="3">
        <v>20</v>
      </c>
      <c r="D16" s="3">
        <v>547.79999999999995</v>
      </c>
      <c r="E16" s="3">
        <v>22.73</v>
      </c>
      <c r="F16" s="4">
        <v>9.1999999999999998E-2</v>
      </c>
      <c r="G16" s="4">
        <v>0.105</v>
      </c>
      <c r="H16" s="4">
        <v>0.80300000000000005</v>
      </c>
      <c r="I16" s="4">
        <f t="shared" si="0"/>
        <v>0.53299492385786795</v>
      </c>
      <c r="J16" s="3">
        <v>0.1323</v>
      </c>
      <c r="K16" s="3">
        <v>3.1199999999999999E-2</v>
      </c>
      <c r="L16" s="3">
        <v>0.82930000000000004</v>
      </c>
      <c r="M16" s="3">
        <v>5.1999999999999998E-3</v>
      </c>
      <c r="N16" s="3">
        <v>2E-3</v>
      </c>
      <c r="O16" s="3">
        <v>0</v>
      </c>
      <c r="P16" s="5">
        <v>1.36</v>
      </c>
      <c r="Q16" s="10">
        <f t="shared" si="1"/>
        <v>2.1168584388422813E-6</v>
      </c>
      <c r="R16" s="6">
        <f t="shared" si="2"/>
        <v>63.63003900077895</v>
      </c>
      <c r="S16" s="11">
        <f t="shared" si="3"/>
        <v>46786.793382925694</v>
      </c>
      <c r="T16" s="12">
        <f t="shared" si="4"/>
        <v>4.8335586210069655E-6</v>
      </c>
      <c r="U16">
        <f t="shared" si="5"/>
        <v>1.8590610080796024E-6</v>
      </c>
      <c r="V16">
        <f t="shared" si="6"/>
        <v>4.1935600000000001E-4</v>
      </c>
      <c r="W16">
        <f t="shared" si="7"/>
        <v>1.1526146331534461E-2</v>
      </c>
      <c r="X16">
        <f t="shared" si="8"/>
        <v>4.4331332044363321E-3</v>
      </c>
    </row>
    <row r="17" spans="9:9" x14ac:dyDescent="0.2">
      <c r="I17" s="2"/>
    </row>
    <row r="18" spans="9:9" x14ac:dyDescent="0.2">
      <c r="I18" s="2"/>
    </row>
    <row r="19" spans="9:9" x14ac:dyDescent="0.2">
      <c r="I19" s="2"/>
    </row>
  </sheetData>
  <pageMargins left="1.25" right="1.25" top="1" bottom="0.79166666666666696" header="0.25" footer="0.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2020-11-09T16:23:10Z</dcterms:created>
  <dcterms:modified xsi:type="dcterms:W3CDTF">2022-03-22T20:40:30Z</dcterms:modified>
</cp:coreProperties>
</file>