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F:\YADI-2021\DIMAR\EXPEDICIÓN-PACÍFICO\RESULTADOS\"/>
    </mc:Choice>
  </mc:AlternateContent>
  <xr:revisionPtr revIDLastSave="0" documentId="13_ncr:1_{2C5A0A57-D76D-4B6C-91CE-350C00BCA4F0}" xr6:coauthVersionLast="37" xr6:coauthVersionMax="37" xr10:uidLastSave="{00000000-0000-0000-0000-000000000000}"/>
  <bookViews>
    <workbookView xWindow="0" yWindow="0" windowWidth="20490" windowHeight="7545" activeTab="1" xr2:uid="{00000000-000D-0000-FFFF-FFFF00000000}"/>
  </bookViews>
  <sheets>
    <sheet name="Solicitud 017" sheetId="1" r:id="rId1"/>
    <sheet name="Reporte 017" sheetId="2" r:id="rId2"/>
    <sheet name="ESRI_MAPINFO_SHEET" sheetId="3" state="hidden" r:id="rId3"/>
  </sheets>
  <calcPr calcId="179021"/>
</workbook>
</file>

<file path=xl/calcChain.xml><?xml version="1.0" encoding="utf-8"?>
<calcChain xmlns="http://schemas.openxmlformats.org/spreadsheetml/2006/main">
  <c r="X41" i="2" l="1"/>
  <c r="W41" i="2"/>
  <c r="V41" i="2"/>
  <c r="U41" i="2"/>
  <c r="T41" i="2"/>
  <c r="S41" i="2"/>
  <c r="X33" i="2"/>
  <c r="W33" i="2"/>
  <c r="V33" i="2"/>
  <c r="U33" i="2"/>
  <c r="T33" i="2"/>
  <c r="S33" i="2"/>
  <c r="X25" i="2"/>
  <c r="W25" i="2"/>
  <c r="V25" i="2"/>
  <c r="U25" i="2"/>
  <c r="T25" i="2"/>
  <c r="S25" i="2"/>
  <c r="X19" i="2"/>
  <c r="W19" i="2"/>
  <c r="V19" i="2"/>
  <c r="U19" i="2"/>
  <c r="T19" i="2"/>
  <c r="S19" i="2"/>
  <c r="X13" i="2"/>
  <c r="X6" i="2"/>
  <c r="T6" i="2"/>
  <c r="W13" i="2"/>
  <c r="V13" i="2"/>
  <c r="U13" i="2"/>
  <c r="T13" i="2"/>
  <c r="S13" i="2"/>
  <c r="W6" i="2"/>
  <c r="V6" i="2"/>
  <c r="U6" i="2"/>
  <c r="S6" i="2"/>
  <c r="AB41" i="2"/>
  <c r="AB40" i="2"/>
  <c r="AB39" i="2"/>
  <c r="AB38" i="2"/>
  <c r="AA41" i="2"/>
  <c r="AA40" i="2"/>
  <c r="AA39" i="2"/>
  <c r="AA38" i="2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B6" i="2"/>
  <c r="AA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Z6" i="2"/>
  <c r="Y6" i="2"/>
  <c r="W7" i="2"/>
  <c r="X7" i="2"/>
  <c r="W8" i="2"/>
  <c r="X8" i="2"/>
  <c r="W9" i="2"/>
  <c r="X9" i="2"/>
  <c r="W10" i="2"/>
  <c r="X10" i="2"/>
  <c r="W11" i="2"/>
  <c r="X11" i="2"/>
  <c r="W12" i="2"/>
  <c r="X12" i="2"/>
  <c r="W14" i="2"/>
  <c r="X14" i="2"/>
  <c r="W15" i="2"/>
  <c r="X15" i="2"/>
  <c r="W16" i="2"/>
  <c r="X16" i="2"/>
  <c r="W17" i="2"/>
  <c r="X17" i="2"/>
  <c r="W18" i="2"/>
  <c r="X18" i="2"/>
  <c r="W20" i="2"/>
  <c r="X20" i="2"/>
  <c r="W21" i="2"/>
  <c r="X21" i="2"/>
  <c r="W22" i="2"/>
  <c r="X22" i="2"/>
  <c r="W23" i="2"/>
  <c r="X23" i="2"/>
  <c r="W24" i="2"/>
  <c r="X24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U7" i="2"/>
  <c r="V7" i="2"/>
  <c r="U8" i="2"/>
  <c r="V8" i="2"/>
  <c r="U9" i="2"/>
  <c r="V9" i="2"/>
  <c r="U10" i="2"/>
  <c r="V10" i="2"/>
  <c r="U11" i="2"/>
  <c r="V11" i="2"/>
  <c r="U12" i="2"/>
  <c r="V12" i="2"/>
  <c r="U14" i="2"/>
  <c r="V14" i="2"/>
  <c r="U15" i="2"/>
  <c r="V15" i="2"/>
  <c r="U16" i="2"/>
  <c r="V16" i="2"/>
  <c r="U17" i="2"/>
  <c r="V17" i="2"/>
  <c r="U18" i="2"/>
  <c r="V18" i="2"/>
  <c r="U20" i="2"/>
  <c r="V20" i="2"/>
  <c r="U21" i="2"/>
  <c r="V21" i="2"/>
  <c r="U22" i="2"/>
  <c r="V22" i="2"/>
  <c r="U23" i="2"/>
  <c r="V23" i="2"/>
  <c r="U24" i="2"/>
  <c r="V24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S7" i="2"/>
  <c r="T7" i="2"/>
  <c r="S8" i="2"/>
  <c r="T8" i="2"/>
  <c r="S9" i="2"/>
  <c r="T9" i="2"/>
  <c r="S10" i="2"/>
  <c r="T10" i="2"/>
  <c r="S11" i="2"/>
  <c r="T11" i="2"/>
  <c r="S12" i="2"/>
  <c r="T12" i="2"/>
  <c r="S14" i="2"/>
  <c r="T14" i="2"/>
  <c r="S15" i="2"/>
  <c r="T15" i="2"/>
  <c r="S16" i="2"/>
  <c r="T16" i="2"/>
  <c r="S17" i="2"/>
  <c r="T17" i="2"/>
  <c r="S18" i="2"/>
  <c r="T18" i="2"/>
  <c r="S20" i="2"/>
  <c r="T20" i="2"/>
  <c r="S21" i="2"/>
  <c r="T21" i="2"/>
  <c r="S22" i="2"/>
  <c r="T22" i="2"/>
  <c r="S23" i="2"/>
  <c r="T23" i="2"/>
  <c r="S24" i="2"/>
  <c r="T24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R6" i="2"/>
  <c r="Q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P6" i="2"/>
  <c r="O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N6" i="2"/>
  <c r="M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L6" i="2"/>
  <c r="K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J6" i="2"/>
  <c r="I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H6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6" i="2"/>
  <c r="X77" i="1"/>
  <c r="X76" i="1"/>
  <c r="X75" i="1"/>
  <c r="X71" i="1"/>
  <c r="X70" i="1"/>
  <c r="X69" i="1"/>
  <c r="R71" i="1"/>
  <c r="R70" i="1"/>
  <c r="R69" i="1"/>
  <c r="L77" i="1"/>
  <c r="L76" i="1"/>
  <c r="L75" i="1"/>
  <c r="L71" i="1"/>
  <c r="L70" i="1"/>
  <c r="L69" i="1"/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D6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6" i="2"/>
  <c r="CF70" i="1"/>
  <c r="CF71" i="1"/>
  <c r="CF73" i="1"/>
  <c r="CF75" i="1"/>
  <c r="CF76" i="1"/>
  <c r="CF77" i="1"/>
  <c r="CF79" i="1"/>
  <c r="CF69" i="1"/>
  <c r="BR12" i="1" l="1"/>
  <c r="BP12" i="1" s="1"/>
  <c r="BO12" i="1" s="1"/>
  <c r="BU12" i="1" s="1"/>
  <c r="BR13" i="1"/>
  <c r="BP13" i="1" s="1"/>
  <c r="BO13" i="1" s="1"/>
  <c r="BU13" i="1" s="1"/>
  <c r="BR14" i="1"/>
  <c r="BP14" i="1" s="1"/>
  <c r="BO14" i="1" s="1"/>
  <c r="BU14" i="1" s="1"/>
  <c r="BR15" i="1"/>
  <c r="BP15" i="1" s="1"/>
  <c r="BO15" i="1" s="1"/>
  <c r="BU15" i="1" s="1"/>
  <c r="BR16" i="1"/>
  <c r="BP16" i="1" s="1"/>
  <c r="BO16" i="1" s="1"/>
  <c r="BU16" i="1" s="1"/>
  <c r="BR17" i="1"/>
  <c r="BP17" i="1" s="1"/>
  <c r="BO17" i="1" s="1"/>
  <c r="BU17" i="1" s="1"/>
  <c r="BO18" i="1"/>
  <c r="BU18" i="1" s="1"/>
  <c r="BP18" i="1"/>
  <c r="BR18" i="1"/>
  <c r="BO20" i="1"/>
  <c r="BU20" i="1" s="1"/>
  <c r="BP20" i="1"/>
  <c r="BR20" i="1"/>
  <c r="BR21" i="1"/>
  <c r="BP21" i="1" s="1"/>
  <c r="BO21" i="1" s="1"/>
  <c r="BU21" i="1" s="1"/>
  <c r="BO22" i="1"/>
  <c r="BU22" i="1" s="1"/>
  <c r="BP22" i="1"/>
  <c r="BR22" i="1"/>
  <c r="BR23" i="1"/>
  <c r="BP23" i="1" s="1"/>
  <c r="BO23" i="1" s="1"/>
  <c r="BU23" i="1" s="1"/>
  <c r="BO24" i="1"/>
  <c r="BU24" i="1" s="1"/>
  <c r="BP24" i="1"/>
  <c r="BR24" i="1"/>
  <c r="BR25" i="1"/>
  <c r="BP25" i="1" s="1"/>
  <c r="BO25" i="1" s="1"/>
  <c r="BU25" i="1" s="1"/>
  <c r="BR27" i="1"/>
  <c r="BP27" i="1" s="1"/>
  <c r="BO27" i="1" s="1"/>
  <c r="BU27" i="1" s="1"/>
  <c r="BO28" i="1"/>
  <c r="BU28" i="1" s="1"/>
  <c r="BP28" i="1"/>
  <c r="BR28" i="1"/>
  <c r="BR29" i="1"/>
  <c r="BP29" i="1" s="1"/>
  <c r="BO29" i="1" s="1"/>
  <c r="BU29" i="1" s="1"/>
  <c r="BO30" i="1"/>
  <c r="BU30" i="1" s="1"/>
  <c r="BP30" i="1"/>
  <c r="BR30" i="1"/>
  <c r="BR31" i="1"/>
  <c r="BP31" i="1" s="1"/>
  <c r="BO31" i="1" s="1"/>
  <c r="BU31" i="1" s="1"/>
  <c r="BO32" i="1"/>
  <c r="BU32" i="1" s="1"/>
  <c r="BP32" i="1"/>
  <c r="BR32" i="1"/>
  <c r="BO34" i="1"/>
  <c r="BU34" i="1" s="1"/>
  <c r="BP34" i="1"/>
  <c r="BR34" i="1"/>
  <c r="BR35" i="1"/>
  <c r="BP35" i="1" s="1"/>
  <c r="BO35" i="1" s="1"/>
  <c r="BU35" i="1" s="1"/>
  <c r="BO36" i="1"/>
  <c r="BU36" i="1" s="1"/>
  <c r="BP36" i="1"/>
  <c r="BR36" i="1"/>
  <c r="BR37" i="1"/>
  <c r="BP37" i="1" s="1"/>
  <c r="BO37" i="1" s="1"/>
  <c r="BU37" i="1" s="1"/>
  <c r="BO38" i="1"/>
  <c r="BU38" i="1" s="1"/>
  <c r="BP38" i="1"/>
  <c r="BR38" i="1"/>
  <c r="BR39" i="1"/>
  <c r="BP39" i="1" s="1"/>
  <c r="BO39" i="1" s="1"/>
  <c r="BU39" i="1" s="1"/>
  <c r="BO40" i="1"/>
  <c r="BU40" i="1" s="1"/>
  <c r="BP40" i="1"/>
  <c r="BR40" i="1"/>
  <c r="BR41" i="1"/>
  <c r="BP41" i="1" s="1"/>
  <c r="BO41" i="1" s="1"/>
  <c r="BU41" i="1" s="1"/>
  <c r="BR43" i="1"/>
  <c r="BP43" i="1" s="1"/>
  <c r="BO43" i="1" s="1"/>
  <c r="BU43" i="1" s="1"/>
  <c r="BO44" i="1"/>
  <c r="BU44" i="1" s="1"/>
  <c r="BP44" i="1"/>
  <c r="BR44" i="1"/>
  <c r="BR45" i="1"/>
  <c r="BP45" i="1" s="1"/>
  <c r="BO45" i="1" s="1"/>
  <c r="BU45" i="1" s="1"/>
  <c r="BO46" i="1"/>
  <c r="BU46" i="1" s="1"/>
  <c r="BP46" i="1"/>
  <c r="BR46" i="1"/>
  <c r="BR47" i="1"/>
  <c r="BP47" i="1" s="1"/>
  <c r="BO47" i="1" s="1"/>
  <c r="BU47" i="1" s="1"/>
  <c r="BO48" i="1"/>
  <c r="BU48" i="1" s="1"/>
  <c r="BP48" i="1"/>
  <c r="BR48" i="1"/>
  <c r="BR49" i="1"/>
  <c r="BP49" i="1" s="1"/>
  <c r="BO49" i="1" s="1"/>
  <c r="BU49" i="1" s="1"/>
  <c r="BO50" i="1"/>
  <c r="BU50" i="1" s="1"/>
  <c r="BP50" i="1"/>
  <c r="BR50" i="1"/>
  <c r="BR59" i="1"/>
  <c r="BP59" i="1" s="1"/>
  <c r="BO59" i="1" s="1"/>
  <c r="BU59" i="1" s="1"/>
  <c r="BO60" i="1"/>
  <c r="BU60" i="1" s="1"/>
  <c r="BP60" i="1"/>
  <c r="BR60" i="1"/>
  <c r="BR61" i="1"/>
  <c r="BP61" i="1" s="1"/>
  <c r="BO61" i="1" s="1"/>
  <c r="BU61" i="1" s="1"/>
  <c r="BR10" i="1"/>
  <c r="BP10" i="1" s="1"/>
  <c r="BO10" i="1" s="1"/>
  <c r="BU10" i="1" s="1"/>
  <c r="BH12" i="1"/>
  <c r="BG12" i="1" s="1"/>
  <c r="BM12" i="1" s="1"/>
  <c r="BJ12" i="1"/>
  <c r="BJ13" i="1"/>
  <c r="BH13" i="1" s="1"/>
  <c r="BG13" i="1" s="1"/>
  <c r="BM13" i="1" s="1"/>
  <c r="BH14" i="1"/>
  <c r="BG14" i="1" s="1"/>
  <c r="BM14" i="1" s="1"/>
  <c r="BJ14" i="1"/>
  <c r="BJ15" i="1"/>
  <c r="BH15" i="1" s="1"/>
  <c r="BG15" i="1" s="1"/>
  <c r="BM15" i="1" s="1"/>
  <c r="BH16" i="1"/>
  <c r="BG16" i="1" s="1"/>
  <c r="BM16" i="1" s="1"/>
  <c r="BJ16" i="1"/>
  <c r="BJ17" i="1"/>
  <c r="BH17" i="1" s="1"/>
  <c r="BG17" i="1" s="1"/>
  <c r="BM17" i="1" s="1"/>
  <c r="BH18" i="1"/>
  <c r="BG18" i="1" s="1"/>
  <c r="BM18" i="1" s="1"/>
  <c r="BJ18" i="1"/>
  <c r="BH20" i="1"/>
  <c r="BG20" i="1" s="1"/>
  <c r="BM20" i="1" s="1"/>
  <c r="BJ20" i="1"/>
  <c r="BJ21" i="1"/>
  <c r="BH21" i="1" s="1"/>
  <c r="BG21" i="1" s="1"/>
  <c r="BM21" i="1" s="1"/>
  <c r="BH22" i="1"/>
  <c r="BG22" i="1" s="1"/>
  <c r="BM22" i="1" s="1"/>
  <c r="BJ22" i="1"/>
  <c r="BJ23" i="1"/>
  <c r="BH23" i="1" s="1"/>
  <c r="BG23" i="1" s="1"/>
  <c r="BM23" i="1" s="1"/>
  <c r="BH24" i="1"/>
  <c r="BG24" i="1" s="1"/>
  <c r="BM24" i="1" s="1"/>
  <c r="BJ24" i="1"/>
  <c r="BJ25" i="1"/>
  <c r="BH25" i="1" s="1"/>
  <c r="BG25" i="1" s="1"/>
  <c r="BM25" i="1" s="1"/>
  <c r="BJ27" i="1"/>
  <c r="BH27" i="1" s="1"/>
  <c r="BG27" i="1" s="1"/>
  <c r="BM27" i="1" s="1"/>
  <c r="BH28" i="1"/>
  <c r="BG28" i="1" s="1"/>
  <c r="BM28" i="1" s="1"/>
  <c r="BJ28" i="1"/>
  <c r="BJ29" i="1"/>
  <c r="BH29" i="1" s="1"/>
  <c r="BG29" i="1" s="1"/>
  <c r="BM29" i="1" s="1"/>
  <c r="BH30" i="1"/>
  <c r="BG30" i="1" s="1"/>
  <c r="BM30" i="1" s="1"/>
  <c r="BJ30" i="1"/>
  <c r="BJ31" i="1"/>
  <c r="BH31" i="1" s="1"/>
  <c r="BG31" i="1" s="1"/>
  <c r="BM31" i="1" s="1"/>
  <c r="BH32" i="1"/>
  <c r="BG32" i="1" s="1"/>
  <c r="BM32" i="1" s="1"/>
  <c r="BJ32" i="1"/>
  <c r="BH34" i="1"/>
  <c r="BG34" i="1" s="1"/>
  <c r="BM34" i="1" s="1"/>
  <c r="BJ34" i="1"/>
  <c r="BJ35" i="1"/>
  <c r="BH35" i="1" s="1"/>
  <c r="BG35" i="1" s="1"/>
  <c r="BM35" i="1" s="1"/>
  <c r="BH36" i="1"/>
  <c r="BG36" i="1" s="1"/>
  <c r="BM36" i="1" s="1"/>
  <c r="BJ36" i="1"/>
  <c r="BJ37" i="1"/>
  <c r="BH37" i="1" s="1"/>
  <c r="BG37" i="1" s="1"/>
  <c r="BM37" i="1" s="1"/>
  <c r="BH38" i="1"/>
  <c r="BG38" i="1" s="1"/>
  <c r="BM38" i="1" s="1"/>
  <c r="BJ38" i="1"/>
  <c r="BJ39" i="1"/>
  <c r="BH39" i="1" s="1"/>
  <c r="BG39" i="1" s="1"/>
  <c r="BM39" i="1" s="1"/>
  <c r="BH40" i="1"/>
  <c r="BG40" i="1" s="1"/>
  <c r="BM40" i="1" s="1"/>
  <c r="BJ40" i="1"/>
  <c r="BJ41" i="1"/>
  <c r="BH41" i="1" s="1"/>
  <c r="BG41" i="1" s="1"/>
  <c r="BM41" i="1" s="1"/>
  <c r="BJ43" i="1"/>
  <c r="BH43" i="1" s="1"/>
  <c r="BG43" i="1" s="1"/>
  <c r="BM43" i="1" s="1"/>
  <c r="BH44" i="1"/>
  <c r="BG44" i="1" s="1"/>
  <c r="BM44" i="1" s="1"/>
  <c r="BJ44" i="1"/>
  <c r="BJ45" i="1"/>
  <c r="BH45" i="1" s="1"/>
  <c r="BG45" i="1" s="1"/>
  <c r="BM45" i="1" s="1"/>
  <c r="BH46" i="1"/>
  <c r="BG46" i="1" s="1"/>
  <c r="BM46" i="1" s="1"/>
  <c r="BJ46" i="1"/>
  <c r="BJ47" i="1"/>
  <c r="BH47" i="1" s="1"/>
  <c r="BG47" i="1" s="1"/>
  <c r="BM47" i="1" s="1"/>
  <c r="BH48" i="1"/>
  <c r="BG48" i="1" s="1"/>
  <c r="BM48" i="1" s="1"/>
  <c r="BJ48" i="1"/>
  <c r="BJ49" i="1"/>
  <c r="BH49" i="1" s="1"/>
  <c r="BG49" i="1" s="1"/>
  <c r="BM49" i="1" s="1"/>
  <c r="BH50" i="1"/>
  <c r="BG50" i="1" s="1"/>
  <c r="BM50" i="1" s="1"/>
  <c r="BJ50" i="1"/>
  <c r="BH62" i="1"/>
  <c r="BG62" i="1" s="1"/>
  <c r="BM62" i="1" s="1"/>
  <c r="BJ62" i="1"/>
  <c r="BJ63" i="1"/>
  <c r="BH63" i="1" s="1"/>
  <c r="BG63" i="1" s="1"/>
  <c r="BM63" i="1" s="1"/>
  <c r="BH64" i="1"/>
  <c r="BG64" i="1" s="1"/>
  <c r="BM64" i="1" s="1"/>
  <c r="BJ64" i="1"/>
  <c r="BJ10" i="1"/>
  <c r="BH10" i="1"/>
  <c r="BG10" i="1"/>
  <c r="BM10" i="1" s="1"/>
  <c r="AU12" i="1"/>
  <c r="BE12" i="1" s="1"/>
  <c r="AW12" i="1"/>
  <c r="AX12" i="1" s="1"/>
  <c r="AZ12" i="1"/>
  <c r="AU13" i="1"/>
  <c r="BE13" i="1" s="1"/>
  <c r="AW13" i="1"/>
  <c r="AX13" i="1" s="1"/>
  <c r="AZ13" i="1"/>
  <c r="BA13" i="1" s="1"/>
  <c r="BB13" i="1" s="1"/>
  <c r="AU14" i="1"/>
  <c r="BE14" i="1" s="1"/>
  <c r="AW14" i="1"/>
  <c r="AX14" i="1" s="1"/>
  <c r="AZ14" i="1"/>
  <c r="BA14" i="1" s="1"/>
  <c r="BB14" i="1" s="1"/>
  <c r="AU15" i="1"/>
  <c r="BE15" i="1" s="1"/>
  <c r="AW15" i="1"/>
  <c r="AX15" i="1" s="1"/>
  <c r="AZ15" i="1"/>
  <c r="AU16" i="1"/>
  <c r="BE16" i="1" s="1"/>
  <c r="AW16" i="1"/>
  <c r="AX16" i="1" s="1"/>
  <c r="AZ16" i="1"/>
  <c r="BA16" i="1"/>
  <c r="BB16" i="1" s="1"/>
  <c r="AU17" i="1"/>
  <c r="BE17" i="1" s="1"/>
  <c r="AW17" i="1"/>
  <c r="AX17" i="1"/>
  <c r="AZ17" i="1"/>
  <c r="AU18" i="1"/>
  <c r="BE18" i="1" s="1"/>
  <c r="AW18" i="1"/>
  <c r="AX18" i="1" s="1"/>
  <c r="AZ18" i="1"/>
  <c r="AU20" i="1"/>
  <c r="BE20" i="1" s="1"/>
  <c r="AW20" i="1"/>
  <c r="AX20" i="1" s="1"/>
  <c r="AZ20" i="1"/>
  <c r="BA20" i="1" s="1"/>
  <c r="BB20" i="1" s="1"/>
  <c r="AU21" i="1"/>
  <c r="BE21" i="1" s="1"/>
  <c r="AW21" i="1"/>
  <c r="AX21" i="1" s="1"/>
  <c r="AZ21" i="1"/>
  <c r="AU22" i="1"/>
  <c r="BE22" i="1" s="1"/>
  <c r="AW22" i="1"/>
  <c r="AX22" i="1" s="1"/>
  <c r="AZ22" i="1"/>
  <c r="BA22" i="1" s="1"/>
  <c r="BB22" i="1" s="1"/>
  <c r="AU23" i="1"/>
  <c r="BE23" i="1" s="1"/>
  <c r="AW23" i="1"/>
  <c r="AX23" i="1" s="1"/>
  <c r="AZ23" i="1"/>
  <c r="AU24" i="1"/>
  <c r="BE24" i="1" s="1"/>
  <c r="AW24" i="1"/>
  <c r="AX24" i="1" s="1"/>
  <c r="AZ24" i="1"/>
  <c r="BA24" i="1"/>
  <c r="BB24" i="1" s="1"/>
  <c r="AU25" i="1"/>
  <c r="BE25" i="1" s="1"/>
  <c r="AW25" i="1"/>
  <c r="BA25" i="1" s="1"/>
  <c r="BB25" i="1" s="1"/>
  <c r="AX25" i="1"/>
  <c r="AZ25" i="1"/>
  <c r="AU27" i="1"/>
  <c r="BE27" i="1" s="1"/>
  <c r="AW27" i="1"/>
  <c r="AX27" i="1" s="1"/>
  <c r="AZ27" i="1"/>
  <c r="BA27" i="1" s="1"/>
  <c r="BB27" i="1" s="1"/>
  <c r="AU28" i="1"/>
  <c r="BE28" i="1" s="1"/>
  <c r="AW28" i="1"/>
  <c r="AX28" i="1" s="1"/>
  <c r="AZ28" i="1"/>
  <c r="AU29" i="1"/>
  <c r="BE29" i="1" s="1"/>
  <c r="AW29" i="1"/>
  <c r="AX29" i="1" s="1"/>
  <c r="AZ29" i="1"/>
  <c r="BA29" i="1" s="1"/>
  <c r="BB29" i="1" s="1"/>
  <c r="AU30" i="1"/>
  <c r="BE30" i="1" s="1"/>
  <c r="AW30" i="1"/>
  <c r="AX30" i="1"/>
  <c r="AZ30" i="1"/>
  <c r="AU31" i="1"/>
  <c r="BE31" i="1" s="1"/>
  <c r="AW31" i="1"/>
  <c r="AX31" i="1"/>
  <c r="AZ31" i="1"/>
  <c r="BA31" i="1" s="1"/>
  <c r="BB31" i="1" s="1"/>
  <c r="AU32" i="1"/>
  <c r="BE32" i="1" s="1"/>
  <c r="AW32" i="1"/>
  <c r="AX32" i="1"/>
  <c r="AZ32" i="1"/>
  <c r="BA32" i="1"/>
  <c r="BB32" i="1" s="1"/>
  <c r="AU34" i="1"/>
  <c r="BE34" i="1" s="1"/>
  <c r="AW34" i="1"/>
  <c r="AX34" i="1" s="1"/>
  <c r="AZ34" i="1"/>
  <c r="BA34" i="1"/>
  <c r="BB34" i="1" s="1"/>
  <c r="AU35" i="1"/>
  <c r="BE35" i="1" s="1"/>
  <c r="AW35" i="1"/>
  <c r="AX35" i="1" s="1"/>
  <c r="AZ35" i="1"/>
  <c r="AU36" i="1"/>
  <c r="BE36" i="1" s="1"/>
  <c r="AW36" i="1"/>
  <c r="AX36" i="1" s="1"/>
  <c r="AZ36" i="1"/>
  <c r="BA36" i="1" s="1"/>
  <c r="BB36" i="1" s="1"/>
  <c r="AU37" i="1"/>
  <c r="BE37" i="1" s="1"/>
  <c r="AW37" i="1"/>
  <c r="AX37" i="1" s="1"/>
  <c r="AZ37" i="1"/>
  <c r="AU38" i="1"/>
  <c r="BE38" i="1" s="1"/>
  <c r="AW38" i="1"/>
  <c r="AX38" i="1"/>
  <c r="AZ38" i="1"/>
  <c r="AU39" i="1"/>
  <c r="BE39" i="1" s="1"/>
  <c r="AW39" i="1"/>
  <c r="AX39" i="1"/>
  <c r="AZ39" i="1"/>
  <c r="BA39" i="1" s="1"/>
  <c r="BB39" i="1" s="1"/>
  <c r="AU40" i="1"/>
  <c r="BE40" i="1" s="1"/>
  <c r="AW40" i="1"/>
  <c r="AX40" i="1" s="1"/>
  <c r="AZ40" i="1"/>
  <c r="AU41" i="1"/>
  <c r="BE41" i="1" s="1"/>
  <c r="AW41" i="1"/>
  <c r="AX41" i="1" s="1"/>
  <c r="AZ41" i="1"/>
  <c r="BA41" i="1"/>
  <c r="BB41" i="1"/>
  <c r="AU43" i="1"/>
  <c r="BE43" i="1" s="1"/>
  <c r="AW43" i="1"/>
  <c r="AX43" i="1" s="1"/>
  <c r="AZ43" i="1"/>
  <c r="AU44" i="1"/>
  <c r="BE44" i="1" s="1"/>
  <c r="AW44" i="1"/>
  <c r="AX44" i="1" s="1"/>
  <c r="AZ44" i="1"/>
  <c r="BA44" i="1" s="1"/>
  <c r="BB44" i="1" s="1"/>
  <c r="AU45" i="1"/>
  <c r="BE45" i="1" s="1"/>
  <c r="AW45" i="1"/>
  <c r="AX45" i="1" s="1"/>
  <c r="AZ45" i="1"/>
  <c r="AU46" i="1"/>
  <c r="BE46" i="1" s="1"/>
  <c r="AW46" i="1"/>
  <c r="AX46" i="1" s="1"/>
  <c r="AZ46" i="1"/>
  <c r="BA46" i="1" s="1"/>
  <c r="BB46" i="1" s="1"/>
  <c r="AU47" i="1"/>
  <c r="BE47" i="1" s="1"/>
  <c r="AW47" i="1"/>
  <c r="AX47" i="1" s="1"/>
  <c r="AZ47" i="1"/>
  <c r="AU48" i="1"/>
  <c r="BE48" i="1" s="1"/>
  <c r="AW48" i="1"/>
  <c r="AX48" i="1"/>
  <c r="AZ48" i="1"/>
  <c r="BA48" i="1"/>
  <c r="BB48" i="1" s="1"/>
  <c r="AU49" i="1"/>
  <c r="BE49" i="1" s="1"/>
  <c r="AW49" i="1"/>
  <c r="AX49" i="1"/>
  <c r="AZ49" i="1"/>
  <c r="BA49" i="1" s="1"/>
  <c r="BB49" i="1" s="1"/>
  <c r="AU50" i="1"/>
  <c r="BE50" i="1" s="1"/>
  <c r="AW50" i="1"/>
  <c r="AX50" i="1" s="1"/>
  <c r="AZ50" i="1"/>
  <c r="AW65" i="1"/>
  <c r="AX65" i="1" s="1"/>
  <c r="AZ65" i="1"/>
  <c r="AW66" i="1"/>
  <c r="AX66" i="1"/>
  <c r="AZ66" i="1"/>
  <c r="AW67" i="1"/>
  <c r="AX67" i="1" s="1"/>
  <c r="AZ67" i="1"/>
  <c r="AZ10" i="1"/>
  <c r="AW10" i="1"/>
  <c r="AX10" i="1" s="1"/>
  <c r="AU10" i="1"/>
  <c r="BE10" i="1" s="1"/>
  <c r="AP12" i="1"/>
  <c r="AN12" i="1" s="1"/>
  <c r="AM12" i="1" s="1"/>
  <c r="AS12" i="1" s="1"/>
  <c r="AN13" i="1"/>
  <c r="AM13" i="1" s="1"/>
  <c r="AS13" i="1" s="1"/>
  <c r="AP13" i="1"/>
  <c r="AP14" i="1"/>
  <c r="AN14" i="1" s="1"/>
  <c r="AM14" i="1" s="1"/>
  <c r="AS14" i="1" s="1"/>
  <c r="AN15" i="1"/>
  <c r="AM15" i="1" s="1"/>
  <c r="AS15" i="1" s="1"/>
  <c r="AP15" i="1"/>
  <c r="AP16" i="1"/>
  <c r="AN16" i="1" s="1"/>
  <c r="AM16" i="1" s="1"/>
  <c r="AS16" i="1" s="1"/>
  <c r="AN17" i="1"/>
  <c r="AM17" i="1" s="1"/>
  <c r="AS17" i="1" s="1"/>
  <c r="AP17" i="1"/>
  <c r="AP18" i="1"/>
  <c r="AN18" i="1" s="1"/>
  <c r="AM18" i="1" s="1"/>
  <c r="AS18" i="1" s="1"/>
  <c r="AP20" i="1"/>
  <c r="AN20" i="1" s="1"/>
  <c r="AM20" i="1" s="1"/>
  <c r="AS20" i="1" s="1"/>
  <c r="AN21" i="1"/>
  <c r="AM21" i="1" s="1"/>
  <c r="AS21" i="1" s="1"/>
  <c r="AP21" i="1"/>
  <c r="AP22" i="1"/>
  <c r="AN22" i="1" s="1"/>
  <c r="AM22" i="1" s="1"/>
  <c r="AS22" i="1" s="1"/>
  <c r="AN23" i="1"/>
  <c r="AM23" i="1" s="1"/>
  <c r="AS23" i="1" s="1"/>
  <c r="AP23" i="1"/>
  <c r="AP24" i="1"/>
  <c r="AN24" i="1" s="1"/>
  <c r="AM24" i="1" s="1"/>
  <c r="AS24" i="1" s="1"/>
  <c r="AN25" i="1"/>
  <c r="AM25" i="1" s="1"/>
  <c r="AS25" i="1" s="1"/>
  <c r="AP25" i="1"/>
  <c r="AN27" i="1"/>
  <c r="AM27" i="1" s="1"/>
  <c r="AS27" i="1" s="1"/>
  <c r="AP27" i="1"/>
  <c r="AP28" i="1"/>
  <c r="AN28" i="1" s="1"/>
  <c r="AM28" i="1" s="1"/>
  <c r="AS28" i="1" s="1"/>
  <c r="AN29" i="1"/>
  <c r="AM29" i="1" s="1"/>
  <c r="AS29" i="1" s="1"/>
  <c r="AP29" i="1"/>
  <c r="AP30" i="1"/>
  <c r="AN30" i="1" s="1"/>
  <c r="AM30" i="1" s="1"/>
  <c r="AS30" i="1" s="1"/>
  <c r="AN31" i="1"/>
  <c r="AM31" i="1" s="1"/>
  <c r="AS31" i="1" s="1"/>
  <c r="AP31" i="1"/>
  <c r="AP32" i="1"/>
  <c r="AN32" i="1" s="1"/>
  <c r="AM32" i="1" s="1"/>
  <c r="AS32" i="1" s="1"/>
  <c r="AP34" i="1"/>
  <c r="AN34" i="1" s="1"/>
  <c r="AM34" i="1" s="1"/>
  <c r="AS34" i="1" s="1"/>
  <c r="AN35" i="1"/>
  <c r="AM35" i="1" s="1"/>
  <c r="AS35" i="1" s="1"/>
  <c r="AP35" i="1"/>
  <c r="AP36" i="1"/>
  <c r="AN36" i="1" s="1"/>
  <c r="AM36" i="1" s="1"/>
  <c r="AS36" i="1" s="1"/>
  <c r="AN37" i="1"/>
  <c r="AM37" i="1" s="1"/>
  <c r="AS37" i="1" s="1"/>
  <c r="AP37" i="1"/>
  <c r="AP38" i="1"/>
  <c r="AN38" i="1" s="1"/>
  <c r="AM38" i="1" s="1"/>
  <c r="AS38" i="1" s="1"/>
  <c r="AN39" i="1"/>
  <c r="AM39" i="1" s="1"/>
  <c r="AS39" i="1" s="1"/>
  <c r="AP39" i="1"/>
  <c r="AP40" i="1"/>
  <c r="AN40" i="1" s="1"/>
  <c r="AM40" i="1" s="1"/>
  <c r="AS40" i="1" s="1"/>
  <c r="AN41" i="1"/>
  <c r="AM41" i="1" s="1"/>
  <c r="AS41" i="1" s="1"/>
  <c r="AP41" i="1"/>
  <c r="AN43" i="1"/>
  <c r="AM43" i="1" s="1"/>
  <c r="AS43" i="1" s="1"/>
  <c r="AP43" i="1"/>
  <c r="AP44" i="1"/>
  <c r="AN44" i="1" s="1"/>
  <c r="AM44" i="1" s="1"/>
  <c r="AS44" i="1" s="1"/>
  <c r="AN45" i="1"/>
  <c r="AM45" i="1" s="1"/>
  <c r="AS45" i="1" s="1"/>
  <c r="AP45" i="1"/>
  <c r="AP46" i="1"/>
  <c r="AN46" i="1" s="1"/>
  <c r="AM46" i="1" s="1"/>
  <c r="AS46" i="1" s="1"/>
  <c r="AN47" i="1"/>
  <c r="AM47" i="1" s="1"/>
  <c r="AS47" i="1" s="1"/>
  <c r="AP47" i="1"/>
  <c r="AP48" i="1"/>
  <c r="AN48" i="1" s="1"/>
  <c r="AM48" i="1" s="1"/>
  <c r="AS48" i="1" s="1"/>
  <c r="AN49" i="1"/>
  <c r="AM49" i="1" s="1"/>
  <c r="AS49" i="1" s="1"/>
  <c r="AP49" i="1"/>
  <c r="AP50" i="1"/>
  <c r="AN50" i="1" s="1"/>
  <c r="AM50" i="1" s="1"/>
  <c r="AS50" i="1" s="1"/>
  <c r="AP10" i="1"/>
  <c r="AN10" i="1" s="1"/>
  <c r="AM10" i="1" s="1"/>
  <c r="AS10" i="1" s="1"/>
  <c r="AN62" i="1"/>
  <c r="AM62" i="1" s="1"/>
  <c r="AS62" i="1" s="1"/>
  <c r="AP62" i="1"/>
  <c r="AN63" i="1"/>
  <c r="AM63" i="1" s="1"/>
  <c r="AS63" i="1" s="1"/>
  <c r="AP63" i="1"/>
  <c r="AN64" i="1"/>
  <c r="AM64" i="1" s="1"/>
  <c r="AS64" i="1" s="1"/>
  <c r="AP64" i="1"/>
  <c r="AG12" i="1"/>
  <c r="AE12" i="1" s="1"/>
  <c r="AD12" i="1" s="1"/>
  <c r="AG13" i="1"/>
  <c r="AG14" i="1"/>
  <c r="AG15" i="1"/>
  <c r="AG16" i="1"/>
  <c r="AE16" i="1" s="1"/>
  <c r="AD16" i="1" s="1"/>
  <c r="AG17" i="1"/>
  <c r="AG18" i="1"/>
  <c r="AE18" i="1" s="1"/>
  <c r="AD18" i="1" s="1"/>
  <c r="AG20" i="1"/>
  <c r="AE20" i="1" s="1"/>
  <c r="AD20" i="1" s="1"/>
  <c r="AG21" i="1"/>
  <c r="AG22" i="1"/>
  <c r="AG23" i="1"/>
  <c r="AG24" i="1"/>
  <c r="AE24" i="1" s="1"/>
  <c r="AD24" i="1" s="1"/>
  <c r="AG25" i="1"/>
  <c r="AG27" i="1"/>
  <c r="AG28" i="1"/>
  <c r="AE28" i="1" s="1"/>
  <c r="AD28" i="1" s="1"/>
  <c r="AG29" i="1"/>
  <c r="AG30" i="1"/>
  <c r="AE30" i="1" s="1"/>
  <c r="AD30" i="1" s="1"/>
  <c r="AG31" i="1"/>
  <c r="AG32" i="1"/>
  <c r="AE32" i="1" s="1"/>
  <c r="AD32" i="1" s="1"/>
  <c r="AG34" i="1"/>
  <c r="AE34" i="1" s="1"/>
  <c r="AD34" i="1" s="1"/>
  <c r="AG35" i="1"/>
  <c r="AG36" i="1"/>
  <c r="AE36" i="1" s="1"/>
  <c r="AD36" i="1" s="1"/>
  <c r="AG37" i="1"/>
  <c r="AG38" i="1"/>
  <c r="AG39" i="1"/>
  <c r="AG40" i="1"/>
  <c r="AE40" i="1" s="1"/>
  <c r="AD40" i="1" s="1"/>
  <c r="AG41" i="1"/>
  <c r="AG43" i="1"/>
  <c r="AG44" i="1"/>
  <c r="AE44" i="1" s="1"/>
  <c r="AD44" i="1" s="1"/>
  <c r="AG45" i="1"/>
  <c r="AG46" i="1"/>
  <c r="AG47" i="1"/>
  <c r="AE47" i="1" s="1"/>
  <c r="AD47" i="1" s="1"/>
  <c r="AG48" i="1"/>
  <c r="AE48" i="1" s="1"/>
  <c r="AD48" i="1" s="1"/>
  <c r="AG49" i="1"/>
  <c r="AG50" i="1"/>
  <c r="AG56" i="1"/>
  <c r="AE56" i="1" s="1"/>
  <c r="AD56" i="1" s="1"/>
  <c r="AG57" i="1"/>
  <c r="AG58" i="1"/>
  <c r="AG10" i="1"/>
  <c r="AE10" i="1" s="1"/>
  <c r="AD10" i="1" s="1"/>
  <c r="AE13" i="1"/>
  <c r="AD13" i="1" s="1"/>
  <c r="AE14" i="1"/>
  <c r="AD14" i="1" s="1"/>
  <c r="AE15" i="1"/>
  <c r="AD15" i="1" s="1"/>
  <c r="AE17" i="1"/>
  <c r="AD17" i="1" s="1"/>
  <c r="AE21" i="1"/>
  <c r="AD21" i="1" s="1"/>
  <c r="AE22" i="1"/>
  <c r="AD22" i="1" s="1"/>
  <c r="AE23" i="1"/>
  <c r="AD23" i="1" s="1"/>
  <c r="AE25" i="1"/>
  <c r="AD25" i="1" s="1"/>
  <c r="AE27" i="1"/>
  <c r="AD27" i="1" s="1"/>
  <c r="AE29" i="1"/>
  <c r="AD29" i="1" s="1"/>
  <c r="AE31" i="1"/>
  <c r="AD31" i="1" s="1"/>
  <c r="AE35" i="1"/>
  <c r="AD35" i="1" s="1"/>
  <c r="AE37" i="1"/>
  <c r="AD37" i="1" s="1"/>
  <c r="AE38" i="1"/>
  <c r="AD38" i="1" s="1"/>
  <c r="AE39" i="1"/>
  <c r="AD39" i="1" s="1"/>
  <c r="AE41" i="1"/>
  <c r="AD41" i="1" s="1"/>
  <c r="AE43" i="1"/>
  <c r="AD43" i="1" s="1"/>
  <c r="AE45" i="1"/>
  <c r="AD45" i="1" s="1"/>
  <c r="AE46" i="1"/>
  <c r="AD46" i="1" s="1"/>
  <c r="AE49" i="1"/>
  <c r="AD49" i="1" s="1"/>
  <c r="AE50" i="1"/>
  <c r="AD50" i="1" s="1"/>
  <c r="AE58" i="1"/>
  <c r="AD58" i="1" s="1"/>
  <c r="AE57" i="1"/>
  <c r="AD57" i="1" s="1"/>
  <c r="BA17" i="1" l="1"/>
  <c r="BB17" i="1" s="1"/>
  <c r="BA66" i="1"/>
  <c r="BB66" i="1" s="1"/>
  <c r="AU66" i="1" s="1"/>
  <c r="BE66" i="1" s="1"/>
  <c r="BA65" i="1"/>
  <c r="BB65" i="1" s="1"/>
  <c r="AU65" i="1" s="1"/>
  <c r="BE65" i="1" s="1"/>
  <c r="BA35" i="1"/>
  <c r="BB35" i="1" s="1"/>
  <c r="BA50" i="1"/>
  <c r="BB50" i="1" s="1"/>
  <c r="BA40" i="1"/>
  <c r="BB40" i="1" s="1"/>
  <c r="BA30" i="1"/>
  <c r="BB30" i="1" s="1"/>
  <c r="BA18" i="1"/>
  <c r="BB18" i="1" s="1"/>
  <c r="BA43" i="1"/>
  <c r="BB43" i="1" s="1"/>
  <c r="BA47" i="1"/>
  <c r="BB47" i="1" s="1"/>
  <c r="BA23" i="1"/>
  <c r="BB23" i="1" s="1"/>
  <c r="BA15" i="1"/>
  <c r="BB15" i="1" s="1"/>
  <c r="BA38" i="1"/>
  <c r="BB38" i="1" s="1"/>
  <c r="BA67" i="1"/>
  <c r="BB67" i="1" s="1"/>
  <c r="AU67" i="1" s="1"/>
  <c r="BE67" i="1" s="1"/>
  <c r="BA28" i="1"/>
  <c r="BB28" i="1" s="1"/>
  <c r="BA12" i="1"/>
  <c r="BB12" i="1" s="1"/>
  <c r="BA45" i="1"/>
  <c r="BB45" i="1" s="1"/>
  <c r="BA37" i="1"/>
  <c r="BB37" i="1" s="1"/>
  <c r="BA21" i="1"/>
  <c r="BB21" i="1" s="1"/>
  <c r="BA10" i="1"/>
  <c r="BB10" i="1" s="1"/>
  <c r="CV46" i="1" l="1"/>
  <c r="CV47" i="1"/>
  <c r="AG69" i="1"/>
  <c r="AE69" i="1" s="1"/>
  <c r="AP69" i="1"/>
  <c r="AN69" i="1" s="1"/>
  <c r="AM69" i="1" s="1"/>
  <c r="AW69" i="1"/>
  <c r="BA69" i="1" s="1"/>
  <c r="BB69" i="1" s="1"/>
  <c r="AX69" i="1"/>
  <c r="BJ69" i="1"/>
  <c r="BJ71" i="1" s="1"/>
  <c r="BH71" i="1" s="1"/>
  <c r="BG71" i="1" s="1"/>
  <c r="BM71" i="1" s="1"/>
  <c r="BR69" i="1"/>
  <c r="BP69" i="1" s="1"/>
  <c r="BO69" i="1" s="1"/>
  <c r="BW69" i="1"/>
  <c r="CU69" i="1"/>
  <c r="CV69" i="1"/>
  <c r="CY69" i="1"/>
  <c r="CZ69" i="1"/>
  <c r="AP70" i="1"/>
  <c r="AN70" i="1" s="1"/>
  <c r="AM70" i="1" s="1"/>
  <c r="AS70" i="1" s="1"/>
  <c r="BR70" i="1"/>
  <c r="BP70" i="1" s="1"/>
  <c r="BO70" i="1" s="1"/>
  <c r="BU70" i="1" s="1"/>
  <c r="BW70" i="1"/>
  <c r="AP71" i="1"/>
  <c r="AN71" i="1" s="1"/>
  <c r="AM71" i="1" s="1"/>
  <c r="AS71" i="1" s="1"/>
  <c r="AW71" i="1"/>
  <c r="AX71" i="1" s="1"/>
  <c r="BA71" i="1"/>
  <c r="BB71" i="1" s="1"/>
  <c r="BR71" i="1"/>
  <c r="BP71" i="1" s="1"/>
  <c r="BO71" i="1" s="1"/>
  <c r="BU71" i="1" s="1"/>
  <c r="BW71" i="1"/>
  <c r="L73" i="1"/>
  <c r="R73" i="1"/>
  <c r="X73" i="1"/>
  <c r="AW75" i="1"/>
  <c r="AX75" i="1" s="1"/>
  <c r="BW75" i="1"/>
  <c r="AW76" i="1"/>
  <c r="AX76" i="1" s="1"/>
  <c r="BW76" i="1"/>
  <c r="BR77" i="1"/>
  <c r="BP77" i="1" s="1"/>
  <c r="BO77" i="1" s="1"/>
  <c r="BU77" i="1" s="1"/>
  <c r="BW77" i="1"/>
  <c r="L79" i="1"/>
  <c r="X79" i="1"/>
  <c r="CZ55" i="1"/>
  <c r="CY55" i="1"/>
  <c r="CV55" i="1"/>
  <c r="CU55" i="1"/>
  <c r="AG76" i="1" l="1"/>
  <c r="AE76" i="1" s="1"/>
  <c r="AD76" i="1" s="1"/>
  <c r="AK76" i="1" s="1"/>
  <c r="BJ70" i="1"/>
  <c r="BH70" i="1" s="1"/>
  <c r="BG70" i="1" s="1"/>
  <c r="BM70" i="1" s="1"/>
  <c r="BW73" i="1"/>
  <c r="AG77" i="1"/>
  <c r="AE77" i="1" s="1"/>
  <c r="AD77" i="1" s="1"/>
  <c r="AK77" i="1" s="1"/>
  <c r="AG70" i="1"/>
  <c r="AE70" i="1" s="1"/>
  <c r="DA55" i="1"/>
  <c r="CR55" i="1" s="1"/>
  <c r="DF55" i="1" s="1"/>
  <c r="AG75" i="1"/>
  <c r="AE75" i="1" s="1"/>
  <c r="AD75" i="1" s="1"/>
  <c r="AG83" i="1"/>
  <c r="AE83" i="1" s="1"/>
  <c r="AU69" i="1"/>
  <c r="AP76" i="1"/>
  <c r="AN76" i="1" s="1"/>
  <c r="AM76" i="1" s="1"/>
  <c r="AS76" i="1" s="1"/>
  <c r="AP75" i="1"/>
  <c r="AN75" i="1" s="1"/>
  <c r="AM75" i="1" s="1"/>
  <c r="AU71" i="1"/>
  <c r="BE71" i="1" s="1"/>
  <c r="AG82" i="1"/>
  <c r="AE82" i="1" s="1"/>
  <c r="BJ77" i="1"/>
  <c r="BH77" i="1" s="1"/>
  <c r="BG77" i="1" s="1"/>
  <c r="BM77" i="1" s="1"/>
  <c r="BR76" i="1"/>
  <c r="BP76" i="1" s="1"/>
  <c r="BO76" i="1" s="1"/>
  <c r="BU76" i="1" s="1"/>
  <c r="BR75" i="1"/>
  <c r="BP75" i="1" s="1"/>
  <c r="BO75" i="1" s="1"/>
  <c r="BU75" i="1" s="1"/>
  <c r="BJ75" i="1"/>
  <c r="BH75" i="1" s="1"/>
  <c r="BG75" i="1" s="1"/>
  <c r="BM75" i="1" s="1"/>
  <c r="BW79" i="1"/>
  <c r="AW77" i="1"/>
  <c r="AX77" i="1" s="1"/>
  <c r="BA76" i="1"/>
  <c r="BB76" i="1" s="1"/>
  <c r="BA75" i="1"/>
  <c r="BB75" i="1" s="1"/>
  <c r="AU75" i="1" s="1"/>
  <c r="BH69" i="1"/>
  <c r="BG69" i="1" s="1"/>
  <c r="BM69" i="1" s="1"/>
  <c r="AG81" i="1"/>
  <c r="AE81" i="1" s="1"/>
  <c r="BJ76" i="1"/>
  <c r="BH76" i="1" s="1"/>
  <c r="BG76" i="1" s="1"/>
  <c r="BM76" i="1" s="1"/>
  <c r="AG71" i="1"/>
  <c r="AE71" i="1" s="1"/>
  <c r="AE73" i="1" s="1"/>
  <c r="AP77" i="1"/>
  <c r="AN77" i="1" s="1"/>
  <c r="AM77" i="1" s="1"/>
  <c r="AS77" i="1" s="1"/>
  <c r="AW70" i="1"/>
  <c r="DA69" i="1"/>
  <c r="CR69" i="1" s="1"/>
  <c r="DF69" i="1" s="1"/>
  <c r="BO79" i="1"/>
  <c r="BU79" i="1" s="1"/>
  <c r="BO73" i="1"/>
  <c r="BU73" i="1" s="1"/>
  <c r="BU69" i="1"/>
  <c r="BE69" i="1"/>
  <c r="AM73" i="1"/>
  <c r="AS73" i="1" s="1"/>
  <c r="AS69" i="1"/>
  <c r="AS75" i="1"/>
  <c r="AU76" i="1"/>
  <c r="BE76" i="1" s="1"/>
  <c r="AE79" i="1" l="1"/>
  <c r="AM79" i="1"/>
  <c r="AS79" i="1" s="1"/>
  <c r="BG79" i="1"/>
  <c r="BA77" i="1"/>
  <c r="BB77" i="1" s="1"/>
  <c r="AU77" i="1" s="1"/>
  <c r="BE77" i="1" s="1"/>
  <c r="BG73" i="1"/>
  <c r="BM73" i="1" s="1"/>
  <c r="AX70" i="1"/>
  <c r="BA70" i="1"/>
  <c r="BB70" i="1" s="1"/>
  <c r="AK75" i="1"/>
  <c r="AD79" i="1"/>
  <c r="AK79" i="1" s="1"/>
  <c r="BE75" i="1"/>
  <c r="BW12" i="1"/>
  <c r="AU70" i="1" l="1"/>
  <c r="AU79" i="1"/>
  <c r="BE79" i="1" s="1"/>
  <c r="BW11" i="1"/>
  <c r="CF12" i="1"/>
  <c r="BW13" i="1"/>
  <c r="CF13" i="1" s="1"/>
  <c r="BW14" i="1"/>
  <c r="CF14" i="1" s="1"/>
  <c r="BW15" i="1"/>
  <c r="CF15" i="1" s="1"/>
  <c r="BW16" i="1"/>
  <c r="CF16" i="1" s="1"/>
  <c r="BW17" i="1"/>
  <c r="CF17" i="1" s="1"/>
  <c r="BW18" i="1"/>
  <c r="CF18" i="1" s="1"/>
  <c r="BW20" i="1"/>
  <c r="CF20" i="1" s="1"/>
  <c r="BW21" i="1"/>
  <c r="CF21" i="1" s="1"/>
  <c r="BW22" i="1"/>
  <c r="CF22" i="1" s="1"/>
  <c r="BW23" i="1"/>
  <c r="CF23" i="1" s="1"/>
  <c r="BW24" i="1"/>
  <c r="CF24" i="1" s="1"/>
  <c r="BW25" i="1"/>
  <c r="CF25" i="1" s="1"/>
  <c r="BW27" i="1"/>
  <c r="CF27" i="1" s="1"/>
  <c r="BW28" i="1"/>
  <c r="CF28" i="1" s="1"/>
  <c r="BW29" i="1"/>
  <c r="CF29" i="1" s="1"/>
  <c r="BW30" i="1"/>
  <c r="CF30" i="1" s="1"/>
  <c r="BW31" i="1"/>
  <c r="CF31" i="1" s="1"/>
  <c r="BW32" i="1"/>
  <c r="CF32" i="1" s="1"/>
  <c r="BW34" i="1"/>
  <c r="CF34" i="1" s="1"/>
  <c r="BW35" i="1"/>
  <c r="CF35" i="1" s="1"/>
  <c r="BW36" i="1"/>
  <c r="CF36" i="1" s="1"/>
  <c r="BW37" i="1"/>
  <c r="CF37" i="1" s="1"/>
  <c r="BW38" i="1"/>
  <c r="CF38" i="1" s="1"/>
  <c r="BW39" i="1"/>
  <c r="CF39" i="1" s="1"/>
  <c r="BW40" i="1"/>
  <c r="CF40" i="1" s="1"/>
  <c r="BW41" i="1"/>
  <c r="CF41" i="1" s="1"/>
  <c r="BW43" i="1"/>
  <c r="CF43" i="1" s="1"/>
  <c r="BW44" i="1"/>
  <c r="CF44" i="1" s="1"/>
  <c r="BW45" i="1"/>
  <c r="CF45" i="1" s="1"/>
  <c r="BW46" i="1"/>
  <c r="CF46" i="1" s="1"/>
  <c r="BW47" i="1"/>
  <c r="CF47" i="1" s="1"/>
  <c r="BW48" i="1"/>
  <c r="CF48" i="1" s="1"/>
  <c r="BW49" i="1"/>
  <c r="CF49" i="1" s="1"/>
  <c r="BW50" i="1"/>
  <c r="CF50" i="1" s="1"/>
  <c r="BE70" i="1" l="1"/>
  <c r="AU73" i="1"/>
  <c r="BE73" i="1" s="1"/>
  <c r="AK12" i="1" l="1"/>
  <c r="AK13" i="1"/>
  <c r="AK14" i="1"/>
  <c r="AK15" i="1"/>
  <c r="AK16" i="1"/>
  <c r="AK17" i="1"/>
  <c r="AK18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4" i="1"/>
  <c r="AK35" i="1"/>
  <c r="AK36" i="1"/>
  <c r="AK37" i="1"/>
  <c r="AK38" i="1"/>
  <c r="AK39" i="1"/>
  <c r="AK40" i="1"/>
  <c r="AK41" i="1"/>
  <c r="AK45" i="1"/>
  <c r="AK46" i="1"/>
  <c r="AK47" i="1"/>
  <c r="AK48" i="1"/>
  <c r="AK49" i="1"/>
  <c r="AK5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AB9" i="1" l="1"/>
  <c r="V9" i="1"/>
  <c r="P9" i="1"/>
  <c r="AK10" i="1"/>
  <c r="AB10" i="1"/>
  <c r="AB8" i="1"/>
  <c r="V10" i="1"/>
  <c r="V8" i="1"/>
  <c r="P10" i="1"/>
  <c r="P8" i="1"/>
  <c r="AH7" i="1"/>
  <c r="AB7" i="1"/>
  <c r="V7" i="1"/>
  <c r="P7" i="1"/>
  <c r="CH43" i="1"/>
  <c r="CG43" i="1" s="1"/>
  <c r="CP43" i="1" s="1"/>
  <c r="CH10" i="1"/>
  <c r="CG10" i="1" s="1"/>
  <c r="CP10" i="1" s="1"/>
  <c r="CH12" i="1"/>
  <c r="CG12" i="1" s="1"/>
  <c r="CP12" i="1" s="1"/>
  <c r="CH13" i="1"/>
  <c r="CG13" i="1" s="1"/>
  <c r="CP13" i="1" s="1"/>
  <c r="CH14" i="1"/>
  <c r="CG14" i="1" s="1"/>
  <c r="CP14" i="1" s="1"/>
  <c r="CH15" i="1"/>
  <c r="CG15" i="1" s="1"/>
  <c r="CP15" i="1" s="1"/>
  <c r="CH16" i="1"/>
  <c r="CG16" i="1" s="1"/>
  <c r="CP16" i="1" s="1"/>
  <c r="CH17" i="1"/>
  <c r="CG17" i="1" s="1"/>
  <c r="CP17" i="1" s="1"/>
  <c r="CH18" i="1"/>
  <c r="CG18" i="1" s="1"/>
  <c r="CP18" i="1" s="1"/>
  <c r="CH20" i="1"/>
  <c r="CG20" i="1" s="1"/>
  <c r="CP20" i="1" s="1"/>
  <c r="CH21" i="1"/>
  <c r="CG21" i="1" s="1"/>
  <c r="CP21" i="1" s="1"/>
  <c r="CH22" i="1"/>
  <c r="CG22" i="1" s="1"/>
  <c r="CP22" i="1" s="1"/>
  <c r="CZ44" i="1"/>
  <c r="CH45" i="1" l="1"/>
  <c r="CG45" i="1" s="1"/>
  <c r="CP45" i="1" s="1"/>
  <c r="CH44" i="1"/>
  <c r="CG44" i="1" s="1"/>
  <c r="CP44" i="1" s="1"/>
  <c r="CU45" i="1"/>
  <c r="CV45" i="1"/>
  <c r="CY45" i="1"/>
  <c r="CZ45" i="1"/>
  <c r="CU46" i="1"/>
  <c r="CY46" i="1"/>
  <c r="CZ46" i="1"/>
  <c r="CU47" i="1"/>
  <c r="CY47" i="1"/>
  <c r="CZ47" i="1"/>
  <c r="CU48" i="1"/>
  <c r="CV48" i="1"/>
  <c r="CY48" i="1"/>
  <c r="CZ48" i="1"/>
  <c r="CU49" i="1"/>
  <c r="CV49" i="1"/>
  <c r="CY49" i="1"/>
  <c r="CZ49" i="1"/>
  <c r="CU50" i="1"/>
  <c r="CV50" i="1"/>
  <c r="CY50" i="1"/>
  <c r="CZ50" i="1"/>
  <c r="CU52" i="1"/>
  <c r="CV52" i="1"/>
  <c r="CY52" i="1"/>
  <c r="CZ52" i="1"/>
  <c r="CU53" i="1"/>
  <c r="CV53" i="1"/>
  <c r="CY53" i="1"/>
  <c r="CZ53" i="1"/>
  <c r="CU54" i="1"/>
  <c r="CV54" i="1"/>
  <c r="CY54" i="1"/>
  <c r="CZ54" i="1"/>
  <c r="CU10" i="1"/>
  <c r="CV10" i="1"/>
  <c r="CY10" i="1"/>
  <c r="CZ10" i="1"/>
  <c r="CU12" i="1"/>
  <c r="CV12" i="1"/>
  <c r="CY12" i="1"/>
  <c r="CZ12" i="1"/>
  <c r="CU13" i="1"/>
  <c r="CV13" i="1"/>
  <c r="CY13" i="1"/>
  <c r="CZ13" i="1"/>
  <c r="CU14" i="1"/>
  <c r="CV14" i="1"/>
  <c r="CY14" i="1"/>
  <c r="CZ14" i="1"/>
  <c r="CU15" i="1"/>
  <c r="CV15" i="1"/>
  <c r="CY15" i="1"/>
  <c r="CZ15" i="1"/>
  <c r="CU16" i="1"/>
  <c r="CV16" i="1"/>
  <c r="CY16" i="1"/>
  <c r="CZ16" i="1"/>
  <c r="CU17" i="1"/>
  <c r="CV17" i="1"/>
  <c r="CY17" i="1"/>
  <c r="CZ17" i="1"/>
  <c r="CU18" i="1"/>
  <c r="CV18" i="1"/>
  <c r="CY18" i="1"/>
  <c r="CZ18" i="1"/>
  <c r="CU20" i="1"/>
  <c r="CV20" i="1"/>
  <c r="CY20" i="1"/>
  <c r="CZ20" i="1"/>
  <c r="CU21" i="1"/>
  <c r="CV21" i="1"/>
  <c r="CY21" i="1"/>
  <c r="CZ21" i="1"/>
  <c r="CU22" i="1"/>
  <c r="CV22" i="1"/>
  <c r="CY22" i="1"/>
  <c r="CZ22" i="1"/>
  <c r="CU23" i="1"/>
  <c r="CV23" i="1"/>
  <c r="CY23" i="1"/>
  <c r="CZ23" i="1"/>
  <c r="CU24" i="1"/>
  <c r="CV24" i="1"/>
  <c r="CY24" i="1"/>
  <c r="CZ24" i="1"/>
  <c r="CU25" i="1"/>
  <c r="CV25" i="1"/>
  <c r="CY25" i="1"/>
  <c r="CZ25" i="1"/>
  <c r="CU27" i="1"/>
  <c r="CV27" i="1"/>
  <c r="CY27" i="1"/>
  <c r="CZ27" i="1"/>
  <c r="CU28" i="1"/>
  <c r="CV28" i="1"/>
  <c r="CY28" i="1"/>
  <c r="CZ28" i="1"/>
  <c r="CU29" i="1"/>
  <c r="CV29" i="1"/>
  <c r="CY29" i="1"/>
  <c r="CZ29" i="1"/>
  <c r="CU30" i="1"/>
  <c r="CV30" i="1"/>
  <c r="CY30" i="1"/>
  <c r="CZ30" i="1"/>
  <c r="CU31" i="1"/>
  <c r="CV31" i="1"/>
  <c r="CY31" i="1"/>
  <c r="CZ31" i="1"/>
  <c r="CU32" i="1"/>
  <c r="CV32" i="1"/>
  <c r="CY32" i="1"/>
  <c r="CZ32" i="1"/>
  <c r="CU34" i="1"/>
  <c r="CV34" i="1"/>
  <c r="CY34" i="1"/>
  <c r="CZ34" i="1"/>
  <c r="CU35" i="1"/>
  <c r="CV35" i="1"/>
  <c r="CY35" i="1"/>
  <c r="CZ35" i="1"/>
  <c r="CU36" i="1"/>
  <c r="CV36" i="1"/>
  <c r="CY36" i="1"/>
  <c r="CZ36" i="1"/>
  <c r="CU37" i="1"/>
  <c r="CV37" i="1"/>
  <c r="CY37" i="1"/>
  <c r="CZ37" i="1"/>
  <c r="CU38" i="1"/>
  <c r="CV38" i="1"/>
  <c r="CY38" i="1"/>
  <c r="CZ38" i="1"/>
  <c r="CU39" i="1"/>
  <c r="CV39" i="1"/>
  <c r="CY39" i="1"/>
  <c r="CZ39" i="1"/>
  <c r="CU40" i="1"/>
  <c r="CV40" i="1"/>
  <c r="CY40" i="1"/>
  <c r="CZ40" i="1"/>
  <c r="CU41" i="1"/>
  <c r="CV41" i="1"/>
  <c r="CY41" i="1"/>
  <c r="CZ41" i="1"/>
  <c r="BW10" i="1"/>
  <c r="CF10" i="1" s="1"/>
  <c r="CH23" i="1"/>
  <c r="CG23" i="1" s="1"/>
  <c r="CP23" i="1" s="1"/>
  <c r="CH24" i="1"/>
  <c r="CG24" i="1" s="1"/>
  <c r="CP24" i="1" s="1"/>
  <c r="CH25" i="1"/>
  <c r="CG25" i="1" s="1"/>
  <c r="CP25" i="1" s="1"/>
  <c r="CH27" i="1"/>
  <c r="CG27" i="1" s="1"/>
  <c r="CP27" i="1" s="1"/>
  <c r="CH28" i="1"/>
  <c r="CG28" i="1" s="1"/>
  <c r="CP28" i="1" s="1"/>
  <c r="CH29" i="1"/>
  <c r="CG29" i="1" s="1"/>
  <c r="CP29" i="1" s="1"/>
  <c r="CH30" i="1"/>
  <c r="CG30" i="1" s="1"/>
  <c r="CP30" i="1" s="1"/>
  <c r="CH31" i="1"/>
  <c r="CG31" i="1" s="1"/>
  <c r="CP31" i="1" s="1"/>
  <c r="CH32" i="1"/>
  <c r="CG32" i="1" s="1"/>
  <c r="CP32" i="1" s="1"/>
  <c r="CH34" i="1"/>
  <c r="CG34" i="1" s="1"/>
  <c r="CP34" i="1" s="1"/>
  <c r="CH35" i="1"/>
  <c r="CG35" i="1" s="1"/>
  <c r="CP35" i="1" s="1"/>
  <c r="CH36" i="1"/>
  <c r="CG36" i="1" s="1"/>
  <c r="CP36" i="1" s="1"/>
  <c r="CH37" i="1"/>
  <c r="CG37" i="1" s="1"/>
  <c r="CP37" i="1" s="1"/>
  <c r="CH38" i="1"/>
  <c r="CG38" i="1" s="1"/>
  <c r="CP38" i="1" s="1"/>
  <c r="CH39" i="1"/>
  <c r="CG39" i="1" s="1"/>
  <c r="CP39" i="1" s="1"/>
  <c r="DA39" i="1" l="1"/>
  <c r="CR39" i="1" s="1"/>
  <c r="DF39" i="1" s="1"/>
  <c r="DA37" i="1"/>
  <c r="CR37" i="1" s="1"/>
  <c r="DF37" i="1" s="1"/>
  <c r="DA30" i="1"/>
  <c r="CR30" i="1" s="1"/>
  <c r="DF30" i="1" s="1"/>
  <c r="DA54" i="1"/>
  <c r="CR54" i="1" s="1"/>
  <c r="DF54" i="1" s="1"/>
  <c r="DA52" i="1"/>
  <c r="CR52" i="1" s="1"/>
  <c r="DF52" i="1" s="1"/>
  <c r="DA47" i="1"/>
  <c r="DA45" i="1"/>
  <c r="CR45" i="1" s="1"/>
  <c r="DF45" i="1" s="1"/>
  <c r="DA28" i="1"/>
  <c r="CR28" i="1" s="1"/>
  <c r="DF28" i="1" s="1"/>
  <c r="DA23" i="1"/>
  <c r="CR23" i="1" s="1"/>
  <c r="DF23" i="1" s="1"/>
  <c r="DA13" i="1"/>
  <c r="CR13" i="1" s="1"/>
  <c r="DF13" i="1" s="1"/>
  <c r="DA36" i="1"/>
  <c r="CR36" i="1" s="1"/>
  <c r="DF36" i="1" s="1"/>
  <c r="DA27" i="1"/>
  <c r="CR27" i="1" s="1"/>
  <c r="DF27" i="1" s="1"/>
  <c r="DA12" i="1"/>
  <c r="CR12" i="1" s="1"/>
  <c r="DF12" i="1" s="1"/>
  <c r="CH46" i="1"/>
  <c r="CG46" i="1" s="1"/>
  <c r="CP46" i="1" s="1"/>
  <c r="DA20" i="1"/>
  <c r="CR20" i="1" s="1"/>
  <c r="DF20" i="1" s="1"/>
  <c r="DA24" i="1"/>
  <c r="CR24" i="1" s="1"/>
  <c r="DF24" i="1" s="1"/>
  <c r="DA53" i="1"/>
  <c r="CR53" i="1" s="1"/>
  <c r="DA49" i="1"/>
  <c r="CR49" i="1" s="1"/>
  <c r="DF49" i="1" s="1"/>
  <c r="DA31" i="1"/>
  <c r="CR31" i="1" s="1"/>
  <c r="DF31" i="1" s="1"/>
  <c r="DA29" i="1"/>
  <c r="CR29" i="1" s="1"/>
  <c r="DF29" i="1" s="1"/>
  <c r="DA18" i="1"/>
  <c r="CR18" i="1" s="1"/>
  <c r="DF18" i="1" s="1"/>
  <c r="DA14" i="1"/>
  <c r="CR14" i="1" s="1"/>
  <c r="DF14" i="1" s="1"/>
  <c r="DA10" i="1"/>
  <c r="CR10" i="1" s="1"/>
  <c r="DF10" i="1" s="1"/>
  <c r="DA50" i="1"/>
  <c r="CR50" i="1" s="1"/>
  <c r="DF50" i="1" s="1"/>
  <c r="DA46" i="1"/>
  <c r="CR46" i="1" s="1"/>
  <c r="DF46" i="1" s="1"/>
  <c r="DA40" i="1"/>
  <c r="CR40" i="1" s="1"/>
  <c r="DF40" i="1" s="1"/>
  <c r="DA25" i="1"/>
  <c r="CR25" i="1" s="1"/>
  <c r="DF25" i="1" s="1"/>
  <c r="DA22" i="1"/>
  <c r="CR22" i="1" s="1"/>
  <c r="DF22" i="1" s="1"/>
  <c r="DA16" i="1"/>
  <c r="CR16" i="1" s="1"/>
  <c r="DF16" i="1" s="1"/>
  <c r="DA17" i="1"/>
  <c r="CR17" i="1" s="1"/>
  <c r="DF17" i="1" s="1"/>
  <c r="DA15" i="1"/>
  <c r="CR15" i="1" s="1"/>
  <c r="DF15" i="1" s="1"/>
  <c r="DA34" i="1"/>
  <c r="CR34" i="1" s="1"/>
  <c r="DF34" i="1" s="1"/>
  <c r="DA21" i="1"/>
  <c r="CR21" i="1" s="1"/>
  <c r="DF21" i="1" s="1"/>
  <c r="DA48" i="1"/>
  <c r="CR48" i="1" s="1"/>
  <c r="DF48" i="1" s="1"/>
  <c r="DA38" i="1"/>
  <c r="CR38" i="1" s="1"/>
  <c r="DF38" i="1" s="1"/>
  <c r="DA32" i="1"/>
  <c r="CR32" i="1" s="1"/>
  <c r="DF32" i="1" s="1"/>
  <c r="DA35" i="1"/>
  <c r="CR35" i="1" s="1"/>
  <c r="DF35" i="1" s="1"/>
  <c r="DA41" i="1"/>
  <c r="CR41" i="1" s="1"/>
  <c r="DF41" i="1" s="1"/>
  <c r="CR47" i="1" l="1"/>
  <c r="DF47" i="1" s="1"/>
  <c r="DF53" i="1"/>
  <c r="CH47" i="1"/>
  <c r="CG47" i="1" s="1"/>
  <c r="CP47" i="1" s="1"/>
  <c r="CY44" i="1"/>
  <c r="CV44" i="1"/>
  <c r="CU44" i="1"/>
  <c r="CZ43" i="1"/>
  <c r="CY43" i="1"/>
  <c r="CV43" i="1"/>
  <c r="CU43" i="1"/>
  <c r="CH41" i="1"/>
  <c r="CG41" i="1" s="1"/>
  <c r="CP41" i="1" s="1"/>
  <c r="CH40" i="1"/>
  <c r="CG40" i="1" s="1"/>
  <c r="CP40" i="1" s="1"/>
  <c r="CH48" i="1" l="1"/>
  <c r="CG48" i="1" s="1"/>
  <c r="CP48" i="1" s="1"/>
  <c r="DA44" i="1"/>
  <c r="CR44" i="1" s="1"/>
  <c r="DF44" i="1" s="1"/>
  <c r="DA43" i="1"/>
  <c r="CR43" i="1" s="1"/>
  <c r="DF43" i="1" s="1"/>
  <c r="CH49" i="1" l="1"/>
  <c r="CG49" i="1" s="1"/>
  <c r="CP49" i="1" s="1"/>
  <c r="CH50" i="1" l="1"/>
  <c r="CG50" i="1" s="1"/>
  <c r="CP50" i="1" s="1"/>
  <c r="AD70" i="1" l="1"/>
  <c r="AK70" i="1" s="1"/>
  <c r="AD71" i="1"/>
  <c r="AK71" i="1" s="1"/>
  <c r="AD82" i="1"/>
  <c r="AK82" i="1" s="1"/>
  <c r="AD81" i="1"/>
  <c r="AD83" i="1"/>
  <c r="AK83" i="1" s="1"/>
  <c r="AD69" i="1"/>
  <c r="AK44" i="1"/>
  <c r="AK43" i="1"/>
  <c r="AK81" i="1" l="1"/>
  <c r="AD85" i="1"/>
  <c r="AK85" i="1" s="1"/>
  <c r="AK69" i="1"/>
  <c r="AD73" i="1"/>
  <c r="AK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jreyesn</author>
    <author>Robinson Casanova</author>
  </authors>
  <commentList>
    <comment ref="AO1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ID#AAAAMhvPNfQ
Jesus Reyes    (2021-06-15 01:00:10)
Pendiente de curva de  concentración alta para nitritos realizada 2020-12-17</t>
        </r>
      </text>
    </comment>
    <comment ref="BI1" authorId="0" shapeId="0" xr:uid="{00000000-0006-0000-0000-000002000000}">
      <text>
        <r>
          <rPr>
            <sz val="10"/>
            <color rgb="FF000000"/>
            <rFont val="Arial"/>
            <family val="2"/>
          </rPr>
          <t>======
ID#AAAAMhvPNdA
Robinson Casanova    (2021-06-15 01:00:10)
Pendiente de Curva de  concentración alta para fosfatos realizada 2020-11-25</t>
        </r>
      </text>
    </comment>
    <comment ref="BR1" authorId="0" shapeId="0" xr:uid="{00000000-0006-0000-0000-000003000000}">
      <text>
        <r>
          <rPr>
            <sz val="10"/>
            <color rgb="FF000000"/>
            <rFont val="Arial"/>
            <family val="2"/>
          </rPr>
          <t>======
ID#AAAAMhvPNdc
Jesus Reyes    (2021-06-15 01:00:10)
Pendiente de Curva de concentración alta para silicato del 2020-12-02</t>
        </r>
      </text>
    </comment>
    <comment ref="AO2" authorId="0" shapeId="0" xr:uid="{00000000-0006-0000-0000-000004000000}">
      <text>
        <r>
          <rPr>
            <sz val="10"/>
            <color rgb="FF000000"/>
            <rFont val="Arial"/>
            <family val="2"/>
          </rPr>
          <t>======
ID#AAAAMhvPNdE
Robinson Casanova    (2021-06-15 01:00:10)
Intercepto de curva de alta concentración</t>
        </r>
      </text>
    </comment>
    <comment ref="BI2" authorId="0" shapeId="0" xr:uid="{00000000-0006-0000-0000-000005000000}">
      <text>
        <r>
          <rPr>
            <sz val="10"/>
            <color rgb="FF000000"/>
            <rFont val="Arial"/>
            <family val="2"/>
          </rPr>
          <t>======
ID#AAAAMhvPNfM
Robinson Casanova    (2021-06-15 01:00:10)
Intercepto de curva de alta concentración</t>
        </r>
      </text>
    </comment>
    <comment ref="BR2" authorId="0" shapeId="0" xr:uid="{00000000-0006-0000-0000-000006000000}">
      <text>
        <r>
          <rPr>
            <sz val="10"/>
            <color rgb="FF000000"/>
            <rFont val="Arial"/>
            <family val="2"/>
          </rPr>
          <t>======
ID#AAAAMhvPNfA
Robinson Casanova    (2021-06-15 01:00:10)
Intercepto de Curva de alta concentración</t>
        </r>
      </text>
    </comment>
    <comment ref="AO3" authorId="0" shapeId="0" xr:uid="{00000000-0006-0000-0000-000007000000}">
      <text>
        <r>
          <rPr>
            <sz val="10"/>
            <color rgb="FF000000"/>
            <rFont val="Arial"/>
            <family val="2"/>
          </rPr>
          <t>======
ID#AAAAMhvPNdI
Robinson Casanova    (2021-06-15 01:00:10)
Pendiente de Curva de  concentración baja para nitritos realizada 2020-12-17</t>
        </r>
      </text>
    </comment>
    <comment ref="BI3" authorId="0" shapeId="0" xr:uid="{00000000-0006-0000-0000-000008000000}">
      <text>
        <r>
          <rPr>
            <sz val="10"/>
            <color rgb="FF000000"/>
            <rFont val="Arial"/>
            <family val="2"/>
          </rPr>
          <t>======
ID#AAAAMhvPNa8
Robinson Casanova    (2021-06-15 01:00:10)
Pendiente de curva de concentración baja para fosfatos realizada 2020-11-25</t>
        </r>
      </text>
    </comment>
    <comment ref="BR3" authorId="0" shapeId="0" xr:uid="{00000000-0006-0000-0000-000009000000}">
      <text>
        <r>
          <rPr>
            <sz val="10"/>
            <color rgb="FF000000"/>
            <rFont val="Arial"/>
            <family val="2"/>
          </rPr>
          <t>======
ID#AAAAMhvPNew
Robinson Casanova    (2021-06-15 01:00:10)
Pendiente de curva de  concentración baja de silicato realizada 2020-12-02</t>
        </r>
      </text>
    </comment>
    <comment ref="AO4" authorId="0" shapeId="0" xr:uid="{00000000-0006-0000-0000-00000A000000}">
      <text>
        <r>
          <rPr>
            <sz val="10"/>
            <color rgb="FF000000"/>
            <rFont val="Arial"/>
            <family val="2"/>
          </rPr>
          <t>======
ID#AAAAMhvPNc4
Robinson Casanova    (2021-06-15 01:00:10)
Intercepto de curva de baja concentración</t>
        </r>
      </text>
    </comment>
    <comment ref="BI4" authorId="0" shapeId="0" xr:uid="{00000000-0006-0000-0000-00000B000000}">
      <text>
        <r>
          <rPr>
            <sz val="10"/>
            <color rgb="FF000000"/>
            <rFont val="Arial"/>
            <family val="2"/>
          </rPr>
          <t>======
ID#AAAAMhvPNbY
Robinson Casanova    (2021-06-15 01:00:10)
Intercepto de curva de baja concentación</t>
        </r>
      </text>
    </comment>
    <comment ref="BR4" authorId="0" shapeId="0" xr:uid="{00000000-0006-0000-0000-00000C000000}">
      <text>
        <r>
          <rPr>
            <sz val="10"/>
            <color rgb="FF000000"/>
            <rFont val="Arial"/>
            <family val="2"/>
          </rPr>
          <t>======
ID#AAAAMhvPNdM
Robinson Casanova    (2021-06-15 01:00:10)
Intercepto de Curva de baja concetración</t>
        </r>
      </text>
    </comment>
    <comment ref="R5" authorId="0" shapeId="0" xr:uid="{00000000-0006-0000-0000-00000D000000}">
      <text>
        <r>
          <rPr>
            <sz val="10"/>
            <color rgb="FF000000"/>
            <rFont val="Arial"/>
            <family val="2"/>
          </rPr>
          <t>======
ID#AAAAMhvPNdg
Robinson Casanova    (2021-06-15 01:00:10)
Unidades prácticas de salinidad</t>
        </r>
      </text>
    </comment>
    <comment ref="AD6" authorId="0" shapeId="0" xr:uid="{00000000-0006-0000-0000-00000E000000}">
      <text>
        <r>
          <rPr>
            <sz val="10"/>
            <color rgb="FF000000"/>
            <rFont val="Arial"/>
            <family val="2"/>
          </rPr>
          <t>======
ID#AAAAMhvPNeE
Robinson Casanova    (2021-06-15 01:00:10)
Concentración del ión amonio como nitrógeno</t>
        </r>
      </text>
    </comment>
    <comment ref="AH6" authorId="0" shapeId="0" xr:uid="{00000000-0006-0000-0000-00000F000000}">
      <text>
        <r>
          <rPr>
            <sz val="10"/>
            <color rgb="FF000000"/>
            <rFont val="Arial"/>
            <family val="2"/>
          </rPr>
          <t>======
ID#AAAAMhvPNbk
Robinson Casanova    (2021-06-15 01:00:10)
Factor de Cuantificación determinado para un nivel de 3 uM</t>
        </r>
      </text>
    </comment>
    <comment ref="AM6" authorId="0" shapeId="0" xr:uid="{00000000-0006-0000-0000-000010000000}">
      <text>
        <r>
          <rPr>
            <sz val="10"/>
            <color rgb="FF000000"/>
            <rFont val="Arial"/>
            <family val="2"/>
          </rPr>
          <t>======
ID#AAAAMhvPNbc
Robinson Casanova    (2021-06-15 01:00:10)
Concentración del ión Nitrito como nitrógeno</t>
        </r>
      </text>
    </comment>
    <comment ref="AU6" authorId="0" shapeId="0" xr:uid="{00000000-0006-0000-0000-000011000000}">
      <text>
        <r>
          <rPr>
            <sz val="10"/>
            <color rgb="FF000000"/>
            <rFont val="Arial"/>
            <family val="2"/>
          </rPr>
          <t>======
ID#AAAAMhvPNbw
Robinson Casanova    (2021-06-15 01:00:10)
Concentración del ión nitrato como nitrógeno</t>
        </r>
      </text>
    </comment>
    <comment ref="BG6" authorId="0" shapeId="0" xr:uid="{00000000-0006-0000-0000-000012000000}">
      <text>
        <r>
          <rPr>
            <sz val="10"/>
            <color rgb="FF000000"/>
            <rFont val="Arial"/>
            <family val="2"/>
          </rPr>
          <t>======
ID#AAAAMhvPNcE
Robinson Casanova    (2021-06-15 01:00:10)
Concentración del ión fosfato como fósforo</t>
        </r>
      </text>
    </comment>
    <comment ref="BO6" authorId="0" shapeId="0" xr:uid="{00000000-0006-0000-0000-000013000000}">
      <text>
        <r>
          <rPr>
            <sz val="10"/>
            <color rgb="FF000000"/>
            <rFont val="Arial"/>
            <family val="2"/>
          </rPr>
          <t>======
ID#AAAAMhvPNcI
Robinson Casanova    (2021-06-15 01:00:10)
Concentración de Silicatos como Silicio (Si)</t>
        </r>
      </text>
    </comment>
    <comment ref="CH6" authorId="0" shapeId="0" xr:uid="{00000000-0006-0000-0000-000014000000}">
      <text>
        <r>
          <rPr>
            <sz val="10"/>
            <color rgb="FF000000"/>
            <rFont val="Arial"/>
            <family val="2"/>
          </rPr>
          <t>======
ID#AAAAMhvPNbQ
Robinson Casanova    (2021-06-15 01:00:10)
Valor Promedio de la normalidad determinda en la valoración del tiosulfato</t>
        </r>
      </text>
    </comment>
    <comment ref="CI6" authorId="0" shapeId="0" xr:uid="{00000000-0006-0000-0000-000015000000}">
      <text>
        <r>
          <rPr>
            <sz val="10"/>
            <color rgb="FF000000"/>
            <rFont val="Arial"/>
            <family val="2"/>
          </rPr>
          <t>======
ID#AAAAMhvPNbs
Robinson Casanova    (2021-06-15 01:00:10)
Volumen de Tiosulfato gastado en la titulación de la primera alícuota de Yodato de potasio (Lote 182404N)</t>
        </r>
      </text>
    </comment>
    <comment ref="CJ6" authorId="0" shapeId="0" xr:uid="{00000000-0006-0000-0000-000016000000}">
      <text>
        <r>
          <rPr>
            <sz val="10"/>
            <color rgb="FF000000"/>
            <rFont val="Arial"/>
            <family val="2"/>
          </rPr>
          <t>======
ID#AAAAMhvPNcM
Robinson Casanova    (2021-06-15 01:00:10)
Volumen del yodato gastado en la titulación de la segunda alícuota de tiosulfato</t>
        </r>
      </text>
    </comment>
    <comment ref="CK6" authorId="0" shapeId="0" xr:uid="{00000000-0006-0000-0000-000017000000}">
      <text>
        <r>
          <rPr>
            <sz val="10"/>
            <color rgb="FF000000"/>
            <rFont val="Arial"/>
            <family val="2"/>
          </rPr>
          <t>======
ID#AAAAMhvPNds
Robinson Casanova    (2021-06-15 01:00:10)
Volumen de Tiosulfato gastado en la titulación de la tercera alícuota de Yodato de potasio</t>
        </r>
      </text>
    </comment>
    <comment ref="CL6" authorId="0" shapeId="0" xr:uid="{00000000-0006-0000-0000-000018000000}">
      <text>
        <r>
          <rPr>
            <sz val="10"/>
            <color rgb="FF000000"/>
            <rFont val="Arial"/>
            <family val="2"/>
          </rPr>
          <t>======
ID#AAAAMhvPNbI
Robinson Casanova    (2021-06-15 01:00:10)
Volumen de Tiosulfato gastado en la titulación de primera alícuota de la muestra</t>
        </r>
      </text>
    </comment>
    <comment ref="CM6" authorId="0" shapeId="0" xr:uid="{00000000-0006-0000-0000-000019000000}">
      <text>
        <r>
          <rPr>
            <sz val="10"/>
            <color rgb="FF000000"/>
            <rFont val="Arial"/>
            <family val="2"/>
          </rPr>
          <t>======
ID#AAAAMhvPNd4
Robinson Casanova    (2021-06-15 01:00:10)
Volumen del tiosulfato gastado en la titulación de la segunda alícuota de la muesta</t>
        </r>
      </text>
    </comment>
    <comment ref="N7" authorId="1" shapeId="0" xr:uid="{00000000-0006-0000-0000-00001A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del equipo SCHOTT</t>
        </r>
      </text>
    </comment>
    <comment ref="T7" authorId="1" shapeId="0" xr:uid="{00000000-0006-0000-0000-00001B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del equipo SCHOTT</t>
        </r>
      </text>
    </comment>
    <comment ref="Z7" authorId="1" shapeId="0" xr:uid="{00000000-0006-0000-0000-00001C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multiparametro SCHOTT</t>
        </r>
      </text>
    </comment>
    <comment ref="AH7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Factor de cuantificación para amomio</t>
        </r>
      </text>
    </comment>
    <comment ref="AI7" authorId="2" shapeId="0" xr:uid="{00000000-0006-0000-0000-00001E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Incertudumbre estimada para los resutados de ensayos de amonio</t>
        </r>
      </text>
    </comment>
    <comment ref="AQ7" authorId="2" shapeId="0" xr:uid="{00000000-0006-0000-0000-00001F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Incertudumbre estimada para los resutados de ensayos de de nitritos  en eltervalo 0.01 - 1,5 uM</t>
        </r>
      </text>
    </comment>
    <comment ref="BC7" authorId="2" shapeId="0" xr:uid="{00000000-0006-0000-0000-000020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Incertudumbre estimada para los resutados de ensayos de de nitratos  en eltervalo 0.12 - 3,0 uM</t>
        </r>
      </text>
    </comment>
    <comment ref="BK7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Incertidumbre estimada </t>
        </r>
      </text>
    </comment>
    <comment ref="BS7" authorId="2" shapeId="0" xr:uid="{00000000-0006-0000-0000-000022000000}">
      <text>
        <r>
          <rPr>
            <b/>
            <sz val="9"/>
            <color indexed="81"/>
            <rFont val="Tahoma"/>
            <family val="2"/>
          </rPr>
          <t xml:space="preserve">Robinson C Incert para Baj Conc
</t>
        </r>
      </text>
    </comment>
    <comment ref="CN7" authorId="1" shapeId="0" xr:uid="{00000000-0006-0000-0000-000023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(u) EQUIPO MULTIDOSIMAT</t>
        </r>
      </text>
    </comment>
    <comment ref="DD7" authorId="1" shapeId="0" xr:uid="{00000000-0006-0000-0000-000024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combinada en el intervalo 0,8 - 5 mg/L</t>
        </r>
      </text>
    </comment>
    <comment ref="AQ8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Incertudumbre estimada para los resutados de ensayos de de nitritos  en eltervalo  1,5 - 5,0 uM</t>
        </r>
      </text>
    </comment>
    <comment ref="BC8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Incertudumbre estimada para los resutados de ensayos en el intervalo de 3 - 20 uM</t>
        </r>
      </text>
    </comment>
    <comment ref="BS8" authorId="2" shapeId="0" xr:uid="{00000000-0006-0000-0000-000027000000}">
      <text>
        <r>
          <rPr>
            <b/>
            <sz val="9"/>
            <color indexed="81"/>
            <rFont val="Tahoma"/>
            <family val="2"/>
          </rPr>
          <t>Robinson Casanova:</t>
        </r>
        <r>
          <rPr>
            <sz val="9"/>
            <color indexed="81"/>
            <rFont val="Tahoma"/>
            <family val="2"/>
          </rPr>
          <t xml:space="preserve">
Incert para Alt Conc</t>
        </r>
      </text>
    </comment>
    <comment ref="DD8" authorId="1" shapeId="0" xr:uid="{00000000-0006-0000-0000-000028000000}">
      <text>
        <r>
          <rPr>
            <b/>
            <sz val="8"/>
            <color indexed="81"/>
            <rFont val="Tahoma"/>
            <family val="2"/>
          </rPr>
          <t>jreyesn:</t>
        </r>
        <r>
          <rPr>
            <sz val="8"/>
            <color indexed="81"/>
            <rFont val="Tahoma"/>
            <family val="2"/>
          </rPr>
          <t xml:space="preserve">
incertidumbre combinada en el intervalo 5-20 mg/L</t>
        </r>
      </text>
    </comment>
    <comment ref="DD9" authorId="0" shapeId="0" xr:uid="{00000000-0006-0000-0000-000029000000}">
      <text>
        <r>
          <rPr>
            <sz val="10"/>
            <color rgb="FF000000"/>
            <rFont val="Arial"/>
            <family val="2"/>
          </rPr>
          <t>======
ID#AAAAMhvPNc8
jreyesn    (2021-06-15 01:00:10)
Incertidumbre combinada valores mayores a  5 mg/L</t>
        </r>
      </text>
    </comment>
    <comment ref="K69" authorId="0" shapeId="0" xr:uid="{00000000-0006-0000-0000-000033000000}">
      <text>
        <r>
          <rPr>
            <sz val="10"/>
            <color rgb="FF000000"/>
            <rFont val="Arial"/>
            <family val="2"/>
          </rPr>
          <t>======
ID#AAAAMhvPNdU
Robinson Casanova    (2021-06-15 01:00:10)
Patrón de control ajuste de constante de celda de condutivdad (1413 uS/cm), primera lectura. Lote 4265</t>
        </r>
      </text>
    </comment>
    <comment ref="Q69" authorId="0" shapeId="0" xr:uid="{00000000-0006-0000-0000-000034000000}">
      <text>
        <r>
          <rPr>
            <sz val="10"/>
            <color rgb="FF000000"/>
            <rFont val="Arial"/>
            <family val="2"/>
          </rPr>
          <t>======
ID#AAAAMhvPNd8
Robinson Casanova    (2021-06-15 01:00:10)
Puntos de control 35 psu, primera lectura. Patr´n preparado de KCl (Lote A0404127)</t>
        </r>
      </text>
    </comment>
    <comment ref="W69" authorId="0" shapeId="0" xr:uid="{00000000-0006-0000-0000-000035000000}">
      <text>
        <r>
          <rPr>
            <sz val="10"/>
            <color rgb="FF000000"/>
            <rFont val="Arial"/>
            <family val="2"/>
          </rPr>
          <t>======
ID#AAAAMhvPNcg
Robinson Casanova    (2021-06-15 01:00:10)
Puntos de control, Solución Buffer pH 7,00, primera lectura. Lote 1733603</t>
        </r>
      </text>
    </comment>
    <comment ref="AC69" authorId="0" shapeId="0" xr:uid="{00000000-0006-0000-0000-000036000000}">
      <text>
        <r>
          <rPr>
            <sz val="10"/>
            <color rgb="FF000000"/>
            <rFont val="Arial"/>
            <family val="2"/>
          </rPr>
          <t>======
ID#AAAAMhvPNb0
Robinson Casanova    (2021-06-15 01:00:10)
Puntos de control de amonio concentración baja (1 uM). Lote 217025005</t>
        </r>
      </text>
    </comment>
    <comment ref="AL69" authorId="0" shapeId="0" xr:uid="{00000000-0006-0000-0000-000037000000}">
      <text>
        <r>
          <rPr>
            <sz val="10"/>
            <color rgb="FF000000"/>
            <rFont val="Arial"/>
            <family val="2"/>
          </rPr>
          <t>======
ID#AAAAMhvPNcc
Robinson Casanova    (2021-06-15 01:00:10)
Puntos de control de  nitritos, baja concentración  (0,2 uM). Lote T0350409</t>
        </r>
      </text>
    </comment>
    <comment ref="AT69" authorId="0" shapeId="0" xr:uid="{00000000-0006-0000-0000-000038000000}">
      <text>
        <r>
          <rPr>
            <sz val="10"/>
            <color rgb="FF000000"/>
            <rFont val="Arial"/>
            <family val="2"/>
          </rPr>
          <t>======
ID#AAAAMhvPNe8
Robinson Casanova    (2021-06-15 01:00:10)
Puntos de control de  nitratos, concentración baja(0,5 uM). Lote 219055036</t>
        </r>
      </text>
    </comment>
    <comment ref="BF69" authorId="0" shapeId="0" xr:uid="{00000000-0006-0000-0000-000039000000}">
      <text>
        <r>
          <rPr>
            <sz val="10"/>
            <color rgb="FF000000"/>
            <rFont val="Arial"/>
            <family val="2"/>
          </rPr>
          <t>======
ID#AAAAMhvPNbg
Robinson Casanova    (2021-06-15 01:00:10)
Puntos de control de fosfatos, concentración baja (0,3 uM). Lote 1077662-1</t>
        </r>
      </text>
    </comment>
    <comment ref="BN69" authorId="0" shapeId="0" xr:uid="{00000000-0006-0000-0000-00003A000000}">
      <text>
        <r>
          <rPr>
            <sz val="10"/>
            <color rgb="FF000000"/>
            <rFont val="Arial"/>
            <family val="2"/>
          </rPr>
          <t>======
ID#AAAAMhvPNeI
Robinson Casanova    (2021-06-15 01:00:10)
Puntos de control de concentración baja para Silicatos (1 uM). Lote 218055129-01</t>
        </r>
      </text>
    </comment>
    <comment ref="BV69" authorId="0" shapeId="0" xr:uid="{00000000-0006-0000-0000-00003B000000}">
      <text>
        <r>
          <rPr>
            <sz val="10"/>
            <color rgb="FF000000"/>
            <rFont val="Arial"/>
            <family val="2"/>
          </rPr>
          <t>======
ID#AAAAMhvPNd0
Robinson Casanova    (2021-06-15 01:00:10)
Puntos de control de concentración baja para Clorofila (0,5 mg/m3)- Lote SLBQ1513V</t>
        </r>
      </text>
    </comment>
    <comment ref="CQ69" authorId="0" shapeId="0" xr:uid="{00000000-0006-0000-0000-00003C000000}">
      <text>
        <r>
          <rPr>
            <sz val="10"/>
            <color rgb="FF000000"/>
            <rFont val="Arial"/>
            <family val="2"/>
          </rPr>
          <t>======
ID#AAAAMhvPNb4
Robinson Casanova    (2021-06-15 01:00:10)
Lote 2HG0350</t>
        </r>
      </text>
    </comment>
    <comment ref="K70" authorId="0" shapeId="0" xr:uid="{00000000-0006-0000-0000-00003D000000}">
      <text>
        <r>
          <rPr>
            <sz val="10"/>
            <color rgb="FF000000"/>
            <rFont val="Arial"/>
            <family val="2"/>
          </rPr>
          <t>======
ID#AAAAMhvPNdw
Robinson Casanova    (2021-06-15 01:00:10)
Puntos de control ajuste de constante de celda de condutivdad (1413 uS/cm), segunda lectura.</t>
        </r>
      </text>
    </comment>
    <comment ref="Q70" authorId="0" shapeId="0" xr:uid="{00000000-0006-0000-0000-00003E000000}">
      <text>
        <r>
          <rPr>
            <sz val="10"/>
            <color rgb="FF000000"/>
            <rFont val="Arial"/>
            <family val="2"/>
          </rPr>
          <t>======
ID#AAAAMhvPNbE
Robinson Casanova    (2021-06-15 01:00:10)
Puntos de control 35 psu, segunda lectura.</t>
        </r>
      </text>
    </comment>
    <comment ref="W70" authorId="0" shapeId="0" xr:uid="{00000000-0006-0000-0000-00003F000000}">
      <text>
        <r>
          <rPr>
            <sz val="10"/>
            <color rgb="FF000000"/>
            <rFont val="Arial"/>
            <family val="2"/>
          </rPr>
          <t>======
ID#AAAAMhvPNeg
Robinson Casanova    (2021-06-15 01:00:10)
Puntos de control, Solución Buffer pH 7,00, segunda lectura. Lote 1733603</t>
        </r>
      </text>
    </comment>
    <comment ref="K71" authorId="0" shapeId="0" xr:uid="{00000000-0006-0000-0000-000040000000}">
      <text>
        <r>
          <rPr>
            <sz val="10"/>
            <color rgb="FF000000"/>
            <rFont val="Arial"/>
            <family val="2"/>
          </rPr>
          <t>======
ID#AAAAMhvPNc0
Robinson Casanova    (2021-06-15 01:00:10)
Puntos de control ajuste de constante de celda de condutivdad (1413 uS/cm), tercera lectura.</t>
        </r>
      </text>
    </comment>
    <comment ref="Q71" authorId="0" shapeId="0" xr:uid="{00000000-0006-0000-0000-000041000000}">
      <text>
        <r>
          <rPr>
            <sz val="10"/>
            <color rgb="FF000000"/>
            <rFont val="Arial"/>
            <family val="2"/>
          </rPr>
          <t>======
ID#AAAAMhvPNco
Robinson Casanova    (2021-06-15 01:00:10)
Puntos de control 35 psu, tercera lectura.</t>
        </r>
      </text>
    </comment>
    <comment ref="W71" authorId="0" shapeId="0" xr:uid="{00000000-0006-0000-0000-000042000000}">
      <text>
        <r>
          <rPr>
            <sz val="10"/>
            <color rgb="FF000000"/>
            <rFont val="Arial"/>
            <family val="2"/>
          </rPr>
          <t>======
ID#AAAAMhvPNe4
Robinson Casanova    (2021-06-15 01:00:10)
Puntos de control, Solución Buffer pH 7,00, tercera lectura. Lote 1733603</t>
        </r>
      </text>
    </comment>
    <comment ref="K75" authorId="0" shapeId="0" xr:uid="{00000000-0006-0000-0000-000043000000}">
      <text>
        <r>
          <rPr>
            <sz val="10"/>
            <color rgb="FF000000"/>
            <rFont val="Arial"/>
            <family val="2"/>
          </rPr>
          <t>======
ID#AAAAMhvPNcY
Robinson Casanova    (2021-06-15 01:00:10)
Puntos de control (50.000 uS/cm = 50 mS/cm), primera lectura.Patron 21A100019</t>
        </r>
      </text>
    </comment>
    <comment ref="W75" authorId="0" shapeId="0" xr:uid="{00000000-0006-0000-0000-000044000000}">
      <text>
        <r>
          <rPr>
            <sz val="10"/>
            <color rgb="FF000000"/>
            <rFont val="Arial"/>
            <family val="2"/>
          </rPr>
          <t>======
ID#AAAAMhvPNdY
Robinson Casanova    (2021-06-15 01:00:10)
Puntos de control, Solución Buffer pH 10,01, primera lectura. Lote 4283</t>
        </r>
      </text>
    </comment>
    <comment ref="AC75" authorId="0" shapeId="0" xr:uid="{00000000-0006-0000-0000-000045000000}">
      <text>
        <r>
          <rPr>
            <sz val="10"/>
            <color rgb="FF000000"/>
            <rFont val="Arial"/>
            <family val="2"/>
          </rPr>
          <t>======
ID#AAAAMhvPNcA
Robinson Casanova    (2021-06-15 01:00:10)
Factores de cuantificación de 3 uM</t>
        </r>
      </text>
    </comment>
    <comment ref="AL75" authorId="0" shapeId="0" xr:uid="{00000000-0006-0000-0000-000046000000}">
      <text>
        <r>
          <rPr>
            <sz val="10"/>
            <color rgb="FF000000"/>
            <rFont val="Arial"/>
            <family val="2"/>
          </rPr>
          <t>======
ID#AAAAMhvPNeY
Robinson Casanova    (2021-06-15 01:00:10)
Puntos de control de nitritos, concentación alta (3 uM)</t>
        </r>
      </text>
    </comment>
    <comment ref="AT75" authorId="0" shapeId="0" xr:uid="{00000000-0006-0000-0000-000047000000}">
      <text>
        <r>
          <rPr>
            <sz val="10"/>
            <color rgb="FF000000"/>
            <rFont val="Arial"/>
            <family val="2"/>
          </rPr>
          <t>======
ID#AAAAMhvPNbU
Robinson Casanova    (2021-06-15 01:00:10)
Puntos de control de nitratos, concentración alta (3 uM)</t>
        </r>
      </text>
    </comment>
    <comment ref="BF75" authorId="0" shapeId="0" xr:uid="{00000000-0006-0000-0000-000048000000}">
      <text>
        <r>
          <rPr>
            <sz val="10"/>
            <color rgb="FF000000"/>
            <rFont val="Arial"/>
            <family val="2"/>
          </rPr>
          <t>======
ID#AAAAMhvPNeA
Robinson Casanova    (2021-06-15 01:00:10)
Puntos de Control para concentración alta de fosfatos (1,5 uM)</t>
        </r>
      </text>
    </comment>
    <comment ref="BN75" authorId="0" shapeId="0" xr:uid="{00000000-0006-0000-0000-000049000000}">
      <text>
        <r>
          <rPr>
            <sz val="10"/>
            <color rgb="FF000000"/>
            <rFont val="Arial"/>
            <family val="2"/>
          </rPr>
          <t>======
ID#AAAAMhvPNdo
Robinson Casanova    (2021-06-15 01:00:10)
Puntos de control de concentración alta (10 uM)</t>
        </r>
      </text>
    </comment>
    <comment ref="BV75" authorId="0" shapeId="0" xr:uid="{00000000-0006-0000-0000-00004A000000}">
      <text>
        <r>
          <rPr>
            <sz val="10"/>
            <color rgb="FF000000"/>
            <rFont val="Arial"/>
            <family val="2"/>
          </rPr>
          <t>======
ID#AAAAMhvPNcs
Robinson Casanova    (2021-06-15 01:00:10)
Puntos de control de concentración alta (5 mg/L)</t>
        </r>
      </text>
    </comment>
    <comment ref="K76" authorId="0" shapeId="0" xr:uid="{00000000-0006-0000-0000-00004B000000}">
      <text>
        <r>
          <rPr>
            <sz val="10"/>
            <color rgb="FF000000"/>
            <rFont val="Arial"/>
            <family val="2"/>
          </rPr>
          <t>======
ID#AAAAMhvPNbM
Robinson Casanova    (2021-06-15 01:00:10)
Puntos de control (50.000 uS/cm), segunda lectura.</t>
        </r>
      </text>
    </comment>
    <comment ref="W76" authorId="0" shapeId="0" xr:uid="{00000000-0006-0000-0000-00004C000000}">
      <text>
        <r>
          <rPr>
            <sz val="10"/>
            <color rgb="FF000000"/>
            <rFont val="Arial"/>
            <family val="2"/>
          </rPr>
          <t>======
ID#AAAAMhvPNfE
Robinson Casanova    (2021-06-15 01:00:10)
Puntos de control, Solución Buffer pH 10,01, segunda lectura.</t>
        </r>
      </text>
    </comment>
    <comment ref="K77" authorId="0" shapeId="0" xr:uid="{00000000-0006-0000-0000-00004D000000}">
      <text>
        <r>
          <rPr>
            <sz val="10"/>
            <color rgb="FF000000"/>
            <rFont val="Arial"/>
            <family val="2"/>
          </rPr>
          <t>======
ID#AAAAMhvPNeQ
Robinson Casanova    (2021-06-15 01:00:10)
Puntos de control (50.000 uS/cm), tercera lectura.</t>
        </r>
      </text>
    </comment>
    <comment ref="W77" authorId="0" shapeId="0" xr:uid="{00000000-0006-0000-0000-00004E000000}">
      <text>
        <r>
          <rPr>
            <sz val="10"/>
            <color rgb="FF000000"/>
            <rFont val="Arial"/>
            <family val="2"/>
          </rPr>
          <t>======
ID#AAAAMhvPNcU
Robinson Casanova    (2021-06-15 01:00:10)
Puntos de control, Solución Buffer pH 10,01, tercera lectura.</t>
        </r>
      </text>
    </comment>
    <comment ref="AC81" authorId="0" shapeId="0" xr:uid="{00000000-0006-0000-0000-00004F000000}">
      <text>
        <r>
          <rPr>
            <sz val="10"/>
            <color rgb="FF000000"/>
            <rFont val="Arial"/>
            <family val="2"/>
          </rPr>
          <t>======
ID#AAAAMhvPNfI
Robinson Casanova    (2021-06-15 01:00:10)
Puntos de Control de amonio concentración alta (5 uM)</t>
        </r>
      </text>
    </comment>
  </commentList>
</comments>
</file>

<file path=xl/sharedStrings.xml><?xml version="1.0" encoding="utf-8"?>
<sst xmlns="http://schemas.openxmlformats.org/spreadsheetml/2006/main" count="482" uniqueCount="291">
  <si>
    <t>M</t>
  </si>
  <si>
    <t>A</t>
  </si>
  <si>
    <t>m</t>
  </si>
  <si>
    <t>a</t>
  </si>
  <si>
    <t>Descripción de la muestra  y/u observaciones</t>
  </si>
  <si>
    <t>yyyy-mm-dd</t>
  </si>
  <si>
    <t>hh:mm:ss</t>
  </si>
  <si>
    <t>(m)</t>
  </si>
  <si>
    <t>mS/cm</t>
  </si>
  <si>
    <t>PSU</t>
  </si>
  <si>
    <t>unidades de pH</t>
  </si>
  <si>
    <r>
      <rPr>
        <sz val="10"/>
        <color theme="1"/>
        <rFont val="Noto Sans Symbols"/>
      </rPr>
      <t>m</t>
    </r>
    <r>
      <rPr>
        <sz val="10"/>
        <color theme="1"/>
        <rFont val="Arial"/>
        <family val="2"/>
      </rPr>
      <t>M</t>
    </r>
  </si>
  <si>
    <r>
      <rPr>
        <sz val="10"/>
        <color theme="1"/>
        <rFont val="Noto Sans Symbols"/>
      </rPr>
      <t>m</t>
    </r>
    <r>
      <rPr>
        <sz val="10"/>
        <color theme="1"/>
        <rFont val="Arial"/>
        <family val="2"/>
      </rPr>
      <t>M</t>
    </r>
  </si>
  <si>
    <r>
      <rPr>
        <sz val="10"/>
        <color theme="1"/>
        <rFont val="Noto Sans Symbols"/>
      </rPr>
      <t>m</t>
    </r>
    <r>
      <rPr>
        <sz val="10"/>
        <color theme="1"/>
        <rFont val="Arial"/>
        <family val="2"/>
      </rPr>
      <t>M</t>
    </r>
  </si>
  <si>
    <r>
      <rPr>
        <sz val="10"/>
        <color theme="1"/>
        <rFont val="Noto Sans Symbols"/>
      </rPr>
      <t>m</t>
    </r>
    <r>
      <rPr>
        <sz val="10"/>
        <color theme="1"/>
        <rFont val="Arial"/>
        <family val="2"/>
      </rPr>
      <t>M</t>
    </r>
  </si>
  <si>
    <t>µM</t>
  </si>
  <si>
    <r>
      <rPr>
        <sz val="10"/>
        <color theme="1"/>
        <rFont val="Open Sans"/>
      </rPr>
      <t>(ug/L  = mg/m</t>
    </r>
    <r>
      <rPr>
        <vertAlign val="superscript"/>
        <sz val="10"/>
        <color theme="1"/>
        <rFont val="MS Sans Serif"/>
      </rPr>
      <t>3</t>
    </r>
    <r>
      <rPr>
        <sz val="10"/>
        <color theme="1"/>
        <rFont val="MS Sans Serif"/>
      </rPr>
      <t>)</t>
    </r>
  </si>
  <si>
    <t>mg O2/L</t>
  </si>
  <si>
    <r>
      <rPr>
        <b/>
        <sz val="12"/>
        <color theme="1"/>
        <rFont val="Arial"/>
        <family val="2"/>
      </rPr>
      <t>[SST</t>
    </r>
    <r>
      <rPr>
        <b/>
        <sz val="12"/>
        <color theme="1"/>
        <rFont val="Calibri"/>
        <family val="2"/>
      </rPr>
      <t>] (mg/L)</t>
    </r>
  </si>
  <si>
    <t>Peso inical capsula/filtro+ Vial (g)</t>
  </si>
  <si>
    <t xml:space="preserve">Diferencia de peso de Cápsula/Filtro/Vial                          </t>
  </si>
  <si>
    <t>Peso Inicial Promedio filtro (g)</t>
  </si>
  <si>
    <t>Peso Capsula(Filtro /Vial + Rresiduo (g)</t>
  </si>
  <si>
    <t>Peso Filtro/ residuo promedio (g)</t>
  </si>
  <si>
    <t>Peso sólidos (g)</t>
  </si>
  <si>
    <t>Volumen filtrado (L)</t>
  </si>
  <si>
    <t xml:space="preserve">Filtro </t>
  </si>
  <si>
    <t>Incertidumbre Combinada</t>
  </si>
  <si>
    <t>Factor de Cobertura K (95%)</t>
  </si>
  <si>
    <t>Incertidumbre Expandida (U)</t>
  </si>
  <si>
    <t>Código de Muestra</t>
  </si>
  <si>
    <t>Identificación de la muestra</t>
  </si>
  <si>
    <t>Fecha de recepción</t>
  </si>
  <si>
    <t>Hora de Recepción</t>
  </si>
  <si>
    <t>Fecha de Muestreo</t>
  </si>
  <si>
    <t>Hora de Muestreo</t>
  </si>
  <si>
    <t>Latitud</t>
  </si>
  <si>
    <t>Longitud</t>
  </si>
  <si>
    <t>Profundidad</t>
  </si>
  <si>
    <t>Puntos de Control</t>
  </si>
  <si>
    <t>Conductividad</t>
  </si>
  <si>
    <t>Temperatura ºC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</si>
  <si>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</si>
  <si>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t>Salinidad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</si>
  <si>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</si>
  <si>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t>pH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</si>
  <si>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</si>
  <si>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Open Sans"/>
      </rPr>
      <t>[NH</t>
    </r>
    <r>
      <rPr>
        <b/>
        <vertAlign val="subscript"/>
        <sz val="10"/>
        <color theme="1"/>
        <rFont val="MS Sans Serif"/>
      </rPr>
      <t>4-N</t>
    </r>
    <r>
      <rPr>
        <b/>
        <sz val="10"/>
        <color theme="1"/>
        <rFont val="MS Sans Serif"/>
      </rPr>
      <t>]</t>
    </r>
    <r>
      <rPr>
        <b/>
        <vertAlign val="superscript"/>
        <sz val="10"/>
        <color theme="1"/>
        <rFont val="MS Sans Serif"/>
      </rPr>
      <t>+</t>
    </r>
    <r>
      <rPr>
        <b/>
        <sz val="10"/>
        <color theme="1"/>
        <rFont val="MS Sans Serif"/>
      </rPr>
      <t xml:space="preserve"> </t>
    </r>
  </si>
  <si>
    <t>Absorbancia Corregida Muestra</t>
  </si>
  <si>
    <t>Absorbancia Muestra</t>
  </si>
  <si>
    <t>Absorbancia Blanco</t>
  </si>
  <si>
    <t xml:space="preserve"> FC (3 uM)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</si>
  <si>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</si>
  <si>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Open Sans"/>
      </rPr>
      <t>[NO</t>
    </r>
    <r>
      <rPr>
        <b/>
        <vertAlign val="subscript"/>
        <sz val="10"/>
        <color theme="1"/>
        <rFont val="MS Sans Serif"/>
      </rPr>
      <t>2-N</t>
    </r>
    <r>
      <rPr>
        <b/>
        <sz val="10"/>
        <color theme="1"/>
        <rFont val="MS Sans Serif"/>
      </rPr>
      <t>]</t>
    </r>
    <r>
      <rPr>
        <b/>
        <vertAlign val="superscript"/>
        <sz val="10"/>
        <color theme="1"/>
        <rFont val="MS Sans Serif"/>
      </rPr>
      <t>-</t>
    </r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</si>
  <si>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</si>
  <si>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Open Sans"/>
      </rPr>
      <t>[NO</t>
    </r>
    <r>
      <rPr>
        <b/>
        <vertAlign val="subscript"/>
        <sz val="10"/>
        <color theme="1"/>
        <rFont val="MS Sans Serif"/>
      </rPr>
      <t>3-N</t>
    </r>
    <r>
      <rPr>
        <b/>
        <sz val="10"/>
        <color theme="1"/>
        <rFont val="MS Sans Serif"/>
      </rPr>
      <t>]</t>
    </r>
    <r>
      <rPr>
        <b/>
        <vertAlign val="superscript"/>
        <sz val="10"/>
        <color theme="1"/>
        <rFont val="MS Sans Serif"/>
      </rPr>
      <t>-</t>
    </r>
  </si>
  <si>
    <t>No. De columna</t>
  </si>
  <si>
    <t>Absorbancia de columna</t>
  </si>
  <si>
    <t>Absorbancia corregida</t>
  </si>
  <si>
    <t>Eficiencia de la columna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</si>
  <si>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</si>
  <si>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Open Sans"/>
      </rPr>
      <t>[PO</t>
    </r>
    <r>
      <rPr>
        <b/>
        <vertAlign val="subscript"/>
        <sz val="10"/>
        <color theme="1"/>
        <rFont val="MS Sans Serif"/>
      </rPr>
      <t>4-P</t>
    </r>
    <r>
      <rPr>
        <b/>
        <sz val="10"/>
        <color theme="1"/>
        <rFont val="MS Sans Serif"/>
      </rPr>
      <t>]</t>
    </r>
    <r>
      <rPr>
        <b/>
        <vertAlign val="superscript"/>
        <sz val="10"/>
        <color theme="1"/>
        <rFont val="MS Sans Serif"/>
      </rPr>
      <t>-3</t>
    </r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</si>
  <si>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</si>
  <si>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[SiO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-Si]</t>
    </r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</si>
  <si>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</si>
  <si>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Open Sans"/>
      </rPr>
      <t xml:space="preserve">Clorofila </t>
    </r>
    <r>
      <rPr>
        <b/>
        <i/>
        <sz val="10"/>
        <color theme="1"/>
        <rFont val="MS Sans Serif"/>
      </rPr>
      <t>a</t>
    </r>
  </si>
  <si>
    <t>Absorbancia 664 nm</t>
  </si>
  <si>
    <t>Absorbancia  647 nm</t>
  </si>
  <si>
    <t>Absorbancia 630 nm</t>
  </si>
  <si>
    <t>Absorbancia  750 nm</t>
  </si>
  <si>
    <t>Volumen del extracto (mL)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</si>
  <si>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</si>
  <si>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t>Oxígeno Disuelto</t>
  </si>
  <si>
    <t>Nomalidad del Tiosulfato</t>
  </si>
  <si>
    <t>VN1</t>
  </si>
  <si>
    <t>VN2</t>
  </si>
  <si>
    <t>VN3</t>
  </si>
  <si>
    <t>Valor 1</t>
  </si>
  <si>
    <t>Valor 2</t>
  </si>
  <si>
    <r>
      <rPr>
        <b/>
        <sz val="10"/>
        <color theme="1"/>
        <rFont val="Arial"/>
        <family val="2"/>
      </rPr>
      <t>Incertidumbre combinada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Arial"/>
        <family val="2"/>
      </rPr>
      <t>)</t>
    </r>
  </si>
  <si>
    <t>1º</t>
  </si>
  <si>
    <t>2º</t>
  </si>
  <si>
    <t>INFORMACIÓN CONTROLES  ANALÍTICOS</t>
  </si>
  <si>
    <t>PC1413R1</t>
  </si>
  <si>
    <t xml:space="preserve"> </t>
  </si>
  <si>
    <t>PC35R1</t>
  </si>
  <si>
    <t>PC pH 7.00 R1</t>
  </si>
  <si>
    <t>PCBR1</t>
  </si>
  <si>
    <t>Patrón de 20 mg/L</t>
  </si>
  <si>
    <t>PC14132</t>
  </si>
  <si>
    <t>PC35R2</t>
  </si>
  <si>
    <t>PC pH 7.00 R2</t>
  </si>
  <si>
    <t>PCBR2</t>
  </si>
  <si>
    <t>PC1413R3</t>
  </si>
  <si>
    <t>PC35R3</t>
  </si>
  <si>
    <t>PC pH 7.00 R 3</t>
  </si>
  <si>
    <t>PCBR3</t>
  </si>
  <si>
    <t>PROM</t>
  </si>
  <si>
    <t>PC50R1</t>
  </si>
  <si>
    <t>PC pH 10.01 R1</t>
  </si>
  <si>
    <t>FCR1</t>
  </si>
  <si>
    <t>PCAR1</t>
  </si>
  <si>
    <t>PC50R2</t>
  </si>
  <si>
    <t>PC pH 10.01 R2</t>
  </si>
  <si>
    <t>FCR2</t>
  </si>
  <si>
    <t>PCAR2</t>
  </si>
  <si>
    <t>PC50R3</t>
  </si>
  <si>
    <t>PC pH 10.01 R3</t>
  </si>
  <si>
    <t>FCR3</t>
  </si>
  <si>
    <t>PCAR3</t>
  </si>
  <si>
    <t>Fecha muestreo/ Sampling date</t>
  </si>
  <si>
    <t>Hora muestreo/Sampling Hour</t>
  </si>
  <si>
    <t>Latit.</t>
  </si>
  <si>
    <t>Long</t>
  </si>
  <si>
    <t>Identificación de la Muestra/ Reference</t>
  </si>
  <si>
    <t xml:space="preserve">Código/  code </t>
  </si>
  <si>
    <t>Fecha Análisis/ Analysis date</t>
  </si>
  <si>
    <r>
      <rPr>
        <b/>
        <sz val="10"/>
        <color rgb="FF000000"/>
        <rFont val="Calibri"/>
        <family val="2"/>
      </rPr>
      <t>[NH</t>
    </r>
    <r>
      <rPr>
        <b/>
        <vertAlign val="subscript"/>
        <sz val="10"/>
        <color rgb="FF000000"/>
        <rFont val="Calibri"/>
        <family val="2"/>
      </rPr>
      <t>4</t>
    </r>
    <r>
      <rPr>
        <b/>
        <sz val="10"/>
        <color rgb="FF000000"/>
        <rFont val="Calibri"/>
        <family val="2"/>
      </rPr>
      <t>-N]</t>
    </r>
    <r>
      <rPr>
        <b/>
        <vertAlign val="superscript"/>
        <sz val="10"/>
        <color rgb="FF000000"/>
        <rFont val="Calibri"/>
        <family val="2"/>
      </rPr>
      <t>+</t>
    </r>
  </si>
  <si>
    <t>U</t>
  </si>
  <si>
    <r>
      <rPr>
        <b/>
        <sz val="10"/>
        <color rgb="FF000000"/>
        <rFont val="Calibri"/>
        <family val="2"/>
      </rPr>
      <t>[NO2-N</t>
    </r>
    <r>
      <rPr>
        <b/>
        <sz val="10"/>
        <color rgb="FF000000"/>
        <rFont val="Calibri"/>
        <family val="2"/>
      </rPr>
      <t>]</t>
    </r>
    <r>
      <rPr>
        <b/>
        <vertAlign val="superscript"/>
        <sz val="10"/>
        <color rgb="FF000000"/>
        <rFont val="Calibri"/>
        <family val="2"/>
      </rPr>
      <t>-</t>
    </r>
    <r>
      <rPr>
        <b/>
        <sz val="10"/>
        <color rgb="FF000000"/>
        <rFont val="Calibri"/>
        <family val="2"/>
      </rPr>
      <t xml:space="preserve"> </t>
    </r>
  </si>
  <si>
    <r>
      <rPr>
        <b/>
        <sz val="10"/>
        <color rgb="FF000000"/>
        <rFont val="Calibri"/>
        <family val="2"/>
      </rPr>
      <t>[NO3-N</t>
    </r>
    <r>
      <rPr>
        <b/>
        <sz val="10"/>
        <color rgb="FF000000"/>
        <rFont val="Calibri"/>
        <family val="2"/>
      </rPr>
      <t>]</t>
    </r>
    <r>
      <rPr>
        <b/>
        <vertAlign val="superscript"/>
        <sz val="10"/>
        <color rgb="FF000000"/>
        <rFont val="Calibri"/>
        <family val="2"/>
      </rPr>
      <t>-</t>
    </r>
    <r>
      <rPr>
        <b/>
        <sz val="10"/>
        <color rgb="FF000000"/>
        <rFont val="Calibri"/>
        <family val="2"/>
      </rPr>
      <t xml:space="preserve">  </t>
    </r>
  </si>
  <si>
    <r>
      <rPr>
        <b/>
        <sz val="10"/>
        <color rgb="FF000000"/>
        <rFont val="Calibri"/>
        <family val="2"/>
      </rPr>
      <t>[PO4-P</t>
    </r>
    <r>
      <rPr>
        <b/>
        <sz val="10"/>
        <color rgb="FF000000"/>
        <rFont val="Calibri"/>
        <family val="2"/>
      </rPr>
      <t>]</t>
    </r>
    <r>
      <rPr>
        <b/>
        <vertAlign val="superscript"/>
        <sz val="10"/>
        <color rgb="FF000000"/>
        <rFont val="Calibri"/>
        <family val="2"/>
      </rPr>
      <t>-3</t>
    </r>
    <r>
      <rPr>
        <b/>
        <sz val="10"/>
        <color rgb="FF000000"/>
        <rFont val="Calibri"/>
        <family val="2"/>
      </rPr>
      <t xml:space="preserve"> </t>
    </r>
  </si>
  <si>
    <r>
      <rPr>
        <b/>
        <sz val="10"/>
        <color rgb="FF000000"/>
        <rFont val="Calibri"/>
        <family val="2"/>
      </rPr>
      <t>[SiO2-Si</t>
    </r>
    <r>
      <rPr>
        <b/>
        <sz val="10"/>
        <color rgb="FF000000"/>
        <rFont val="Calibri"/>
        <family val="2"/>
      </rPr>
      <t>]</t>
    </r>
  </si>
  <si>
    <r>
      <rPr>
        <b/>
        <sz val="10"/>
        <color rgb="FF000000"/>
        <rFont val="Calibri"/>
        <family val="2"/>
      </rPr>
      <t>[Clorofila-a</t>
    </r>
    <r>
      <rPr>
        <b/>
        <sz val="10"/>
        <color rgb="FF000000"/>
        <rFont val="Calibri"/>
        <family val="2"/>
      </rPr>
      <t>]</t>
    </r>
  </si>
  <si>
    <t>OD</t>
  </si>
  <si>
    <t>SST</t>
  </si>
  <si>
    <t>°N</t>
  </si>
  <si>
    <t>°W</t>
  </si>
  <si>
    <r>
      <rPr>
        <b/>
        <i/>
        <sz val="10"/>
        <color rgb="FF000000"/>
        <rFont val="Calibri"/>
        <family val="2"/>
      </rPr>
      <t>u</t>
    </r>
    <r>
      <rPr>
        <b/>
        <sz val="10"/>
        <color rgb="FF000000"/>
        <rFont val="Calibri"/>
        <family val="2"/>
      </rPr>
      <t>M</t>
    </r>
  </si>
  <si>
    <r>
      <rPr>
        <b/>
        <i/>
        <sz val="10"/>
        <color rgb="FF000000"/>
        <rFont val="Calibri"/>
        <family val="2"/>
      </rPr>
      <t>u</t>
    </r>
    <r>
      <rPr>
        <b/>
        <sz val="10"/>
        <color rgb="FF000000"/>
        <rFont val="Calibri"/>
        <family val="2"/>
      </rPr>
      <t>M</t>
    </r>
  </si>
  <si>
    <r>
      <rPr>
        <b/>
        <i/>
        <sz val="10"/>
        <color rgb="FF000000"/>
        <rFont val="Calibri"/>
        <family val="2"/>
      </rPr>
      <t>u</t>
    </r>
    <r>
      <rPr>
        <b/>
        <sz val="10"/>
        <color rgb="FF000000"/>
        <rFont val="Calibri"/>
        <family val="2"/>
      </rPr>
      <t>M</t>
    </r>
  </si>
  <si>
    <r>
      <rPr>
        <b/>
        <i/>
        <sz val="10"/>
        <color rgb="FF000000"/>
        <rFont val="Calibri"/>
        <family val="2"/>
      </rPr>
      <t>u</t>
    </r>
    <r>
      <rPr>
        <b/>
        <sz val="10"/>
        <color rgb="FF000000"/>
        <rFont val="Calibri"/>
        <family val="2"/>
      </rPr>
      <t>M</t>
    </r>
  </si>
  <si>
    <r>
      <rPr>
        <b/>
        <i/>
        <sz val="10"/>
        <color rgb="FF000000"/>
        <rFont val="Calibri"/>
        <family val="2"/>
      </rPr>
      <t>u</t>
    </r>
    <r>
      <rPr>
        <b/>
        <sz val="10"/>
        <color rgb="FF000000"/>
        <rFont val="Calibri"/>
        <family val="2"/>
      </rPr>
      <t>M</t>
    </r>
  </si>
  <si>
    <r>
      <rPr>
        <b/>
        <i/>
        <sz val="10"/>
        <color rgb="FF000000"/>
        <rFont val="Calibri"/>
        <family val="2"/>
      </rPr>
      <t>u</t>
    </r>
    <r>
      <rPr>
        <b/>
        <sz val="10"/>
        <color rgb="FF000000"/>
        <rFont val="Calibri"/>
        <family val="2"/>
      </rPr>
      <t>M</t>
    </r>
  </si>
  <si>
    <r>
      <rPr>
        <b/>
        <i/>
        <sz val="10"/>
        <color rgb="FF000000"/>
        <rFont val="Calibri"/>
        <family val="2"/>
      </rPr>
      <t>u</t>
    </r>
    <r>
      <rPr>
        <b/>
        <sz val="10"/>
        <color rgb="FF000000"/>
        <rFont val="Calibri"/>
        <family val="2"/>
      </rPr>
      <t>M</t>
    </r>
  </si>
  <si>
    <r>
      <rPr>
        <b/>
        <i/>
        <sz val="10"/>
        <color rgb="FF000000"/>
        <rFont val="Calibri"/>
        <family val="2"/>
      </rPr>
      <t>u</t>
    </r>
    <r>
      <rPr>
        <b/>
        <sz val="10"/>
        <color rgb="FF000000"/>
        <rFont val="Calibri"/>
        <family val="2"/>
      </rPr>
      <t>M</t>
    </r>
  </si>
  <si>
    <r>
      <rPr>
        <b/>
        <i/>
        <sz val="10"/>
        <color rgb="FF000000"/>
        <rFont val="Calibri"/>
        <family val="2"/>
      </rPr>
      <t>u</t>
    </r>
    <r>
      <rPr>
        <b/>
        <sz val="10"/>
        <color rgb="FF000000"/>
        <rFont val="Calibri"/>
        <family val="2"/>
      </rPr>
      <t>M</t>
    </r>
  </si>
  <si>
    <r>
      <rPr>
        <b/>
        <i/>
        <sz val="10"/>
        <color rgb="FF000000"/>
        <rFont val="Calibri"/>
        <family val="2"/>
      </rPr>
      <t>u</t>
    </r>
    <r>
      <rPr>
        <b/>
        <sz val="10"/>
        <color rgb="FF000000"/>
        <rFont val="Calibri"/>
        <family val="2"/>
      </rPr>
      <t>M</t>
    </r>
  </si>
  <si>
    <t>ug/L</t>
  </si>
  <si>
    <t>psu</t>
  </si>
  <si>
    <t xml:space="preserve">mg O2/L </t>
  </si>
  <si>
    <t>mg/L</t>
  </si>
  <si>
    <t>Diferencia(Pesada Cápsula/Filtro + Vial)+Residuo                        (g)</t>
  </si>
  <si>
    <t>S - 06 MAREA BAJA</t>
  </si>
  <si>
    <t>S - 05 MAREA BAJA</t>
  </si>
  <si>
    <t>S - 02 MAREA BAJA</t>
  </si>
  <si>
    <t>S - 04 MAREA BAJA</t>
  </si>
  <si>
    <t>S - 06 MAREA ALTA</t>
  </si>
  <si>
    <t>S - 05 MAREA ALTA</t>
  </si>
  <si>
    <t>S - 04 MAREA ALTA</t>
  </si>
  <si>
    <t>S - 03 MAREA ALTA</t>
  </si>
  <si>
    <t>S - 03 MAREA BAJA</t>
  </si>
  <si>
    <t>G - 05 MAREA ALTA</t>
  </si>
  <si>
    <t>G - 06 MAREA ALTA</t>
  </si>
  <si>
    <t>G - 04 MAREA ALTA</t>
  </si>
  <si>
    <t>G - 06 MAREA BAJA</t>
  </si>
  <si>
    <t>G - 05 MAREA BAJA</t>
  </si>
  <si>
    <t>G - 02 MAREA BAJA</t>
  </si>
  <si>
    <t>G - 04 MAREA BAJA</t>
  </si>
  <si>
    <t>G - 03 MAREA ALTA</t>
  </si>
  <si>
    <t>G - 02 MAREA ALTA</t>
  </si>
  <si>
    <t>G - 01 MAREA ALTA</t>
  </si>
  <si>
    <t>G - 03 MAREA BAJA</t>
  </si>
  <si>
    <t>G - 01 MAREA BAJA</t>
  </si>
  <si>
    <t>A - 06 MAREA ALTA</t>
  </si>
  <si>
    <t>A - 05 MAREA ALTA</t>
  </si>
  <si>
    <t>A - 02 MAREA ALTA</t>
  </si>
  <si>
    <t>A - 04 MAREA ALTA</t>
  </si>
  <si>
    <t>A - 03 MAREA ALTA</t>
  </si>
  <si>
    <t>A - 06 MAREA BAJA</t>
  </si>
  <si>
    <t>A - 05 MAREA BAJA</t>
  </si>
  <si>
    <t>A - 04 MAREA BAJA</t>
  </si>
  <si>
    <t>A - 03 MAREA BAJA</t>
  </si>
  <si>
    <t>S - 02 MAREA ALTA</t>
  </si>
  <si>
    <t>A - 01  MAREA ALTA</t>
  </si>
  <si>
    <t>S - 01  MAREA ALTA</t>
  </si>
  <si>
    <t>S - 01  MAREA BAJA</t>
  </si>
  <si>
    <t>A - 02 MAREA BAJA</t>
  </si>
  <si>
    <t>A - 01  MAREA BAJA</t>
  </si>
  <si>
    <t>SP-21-0208</t>
  </si>
  <si>
    <t xml:space="preserve"> 10:33:00 </t>
  </si>
  <si>
    <t>SP-21-0212</t>
  </si>
  <si>
    <t>SP-21-0216</t>
  </si>
  <si>
    <t>SP-21-0219</t>
  </si>
  <si>
    <t>SP-21-0222</t>
  </si>
  <si>
    <t>SP-21-0225</t>
  </si>
  <si>
    <t>SP-21-0228</t>
  </si>
  <si>
    <t>SP-21-0232</t>
  </si>
  <si>
    <t>SP-21-0236</t>
  </si>
  <si>
    <t>SP-21-0239</t>
  </si>
  <si>
    <t>SP-21-0242</t>
  </si>
  <si>
    <t>SP-21-0245</t>
  </si>
  <si>
    <t>SP-21-0249</t>
  </si>
  <si>
    <t>SP-21-0253</t>
  </si>
  <si>
    <t>SP-21-0257</t>
  </si>
  <si>
    <t>SP-21-0260</t>
  </si>
  <si>
    <t>SP-21-0263</t>
  </si>
  <si>
    <t>SP-21-0266</t>
  </si>
  <si>
    <t>SP-21-0269</t>
  </si>
  <si>
    <t>SP-21-0272</t>
  </si>
  <si>
    <t>SP-21-0275</t>
  </si>
  <si>
    <t>SP-21-0278</t>
  </si>
  <si>
    <t>SP-21-0281</t>
  </si>
  <si>
    <t>SP-21-0284</t>
  </si>
  <si>
    <t>SP-21-0287</t>
  </si>
  <si>
    <t>SP-21-0291</t>
  </si>
  <si>
    <t>SP-21-0295</t>
  </si>
  <si>
    <t>SP-21-0299</t>
  </si>
  <si>
    <t>SP-21-0303</t>
  </si>
  <si>
    <t>SP-21-0306</t>
  </si>
  <si>
    <t>SP-21-0312</t>
  </si>
  <si>
    <t>SP-21-0309</t>
  </si>
  <si>
    <t>SP-21-0315</t>
  </si>
  <si>
    <t>SP-21-0318</t>
  </si>
  <si>
    <t>SP-21-0321</t>
  </si>
  <si>
    <t>SP-21-0324</t>
  </si>
  <si>
    <t>2° 40' 12.731""</t>
  </si>
  <si>
    <t xml:space="preserve">78° 19' 10.102"" </t>
  </si>
  <si>
    <t>2° 42' 9.912""</t>
  </si>
  <si>
    <t>78° 19' 10.208""</t>
  </si>
  <si>
    <t>2° 44' 7.094""</t>
  </si>
  <si>
    <t>78° 19' 10.314""</t>
  </si>
  <si>
    <t>2° 46' 4.276""</t>
  </si>
  <si>
    <t xml:space="preserve">78° 19' 10.422"" </t>
  </si>
  <si>
    <t>2° 37' 16.676""</t>
  </si>
  <si>
    <t>78° 24' 1.235""</t>
  </si>
  <si>
    <t>2° 39' 13.855""</t>
  </si>
  <si>
    <t>78° 24' 1.346""</t>
  </si>
  <si>
    <t>2° 41' 11.034""</t>
  </si>
  <si>
    <t>78° 24' 1.459""</t>
  </si>
  <si>
    <t xml:space="preserve">2° 43' 8.213"" </t>
  </si>
  <si>
    <t xml:space="preserve">78° 24' 1.573"" </t>
  </si>
  <si>
    <t>2° 45' 5.391""</t>
  </si>
  <si>
    <t>78° 24' 1.688""</t>
  </si>
  <si>
    <t>2° 47' 2.513""</t>
  </si>
  <si>
    <t>78° 24' 1.902""</t>
  </si>
  <si>
    <t>2° 41' 11.647""</t>
  </si>
  <si>
    <t>78° 13' 20.561""</t>
  </si>
  <si>
    <t>2° 43' 8.831""</t>
  </si>
  <si>
    <t>78° 13' 20.661""</t>
  </si>
  <si>
    <t>2° 45' 6.015""</t>
  </si>
  <si>
    <t>78° 13' 20.761""</t>
  </si>
  <si>
    <t>2° 47' 3.199""</t>
  </si>
  <si>
    <t>78° 13' 20.862""</t>
  </si>
  <si>
    <t>2° 48' 1.457""</t>
  </si>
  <si>
    <t>78° 19' 10.531""</t>
  </si>
  <si>
    <t>2° 49' 58.568""</t>
  </si>
  <si>
    <t>78° 19' 10.763""</t>
  </si>
  <si>
    <t>2° 49' 0.383""</t>
  </si>
  <si>
    <t>78° 13' 20.965""</t>
  </si>
  <si>
    <t xml:space="preserve">2° 50' 57.483"" </t>
  </si>
  <si>
    <t xml:space="preserve">78° 13' 21.223"" </t>
  </si>
  <si>
    <t>Blanco transporte A- Agua de mar sintética Silicato</t>
  </si>
  <si>
    <t>SP-21-0196</t>
  </si>
  <si>
    <t>Blanco transporte B1- Agua de mar sintética Silicato</t>
  </si>
  <si>
    <t>SP-21-0197</t>
  </si>
  <si>
    <t>Blanco transporte B2- Agua de mar sintética Silicato</t>
  </si>
  <si>
    <t>SP-21-0198</t>
  </si>
  <si>
    <t>Blanco transporte A- Agua de mar sintética Nitratos</t>
  </si>
  <si>
    <t>SP-21-0199</t>
  </si>
  <si>
    <t>SP-21-0200</t>
  </si>
  <si>
    <t>SP-21-0201</t>
  </si>
  <si>
    <t>Blanco transporte A- Agua  Sintética excenta amonio</t>
  </si>
  <si>
    <t>Blanco transporte B1- Agua Sintética excenta amonio</t>
  </si>
  <si>
    <t>Blanco transporte B2- Agua Sintética excenta amonio</t>
  </si>
  <si>
    <t>SP-21-0202</t>
  </si>
  <si>
    <t>SP-21-0203</t>
  </si>
  <si>
    <t>SP-21-0204</t>
  </si>
  <si>
    <t>SP-21-0205</t>
  </si>
  <si>
    <t>SP-21-0206</t>
  </si>
  <si>
    <t>SP-21-0207</t>
  </si>
  <si>
    <t>Transparencia</t>
  </si>
  <si>
    <t>S - 02 MAREA BAJA - Dup SST</t>
  </si>
  <si>
    <t>S - 01  MAREA BAJA - Dup SST</t>
  </si>
  <si>
    <t>A - 02 MAREA BAJA - Dup SST</t>
  </si>
  <si>
    <t>A - 01  MAREA BAJA - Dup SST</t>
  </si>
  <si>
    <t>Blanco transporte B1- Agua de mar sintética Nitratos</t>
  </si>
  <si>
    <t>Blanco transporte B2- Agua de mar sintética Nitratos</t>
  </si>
  <si>
    <t>Blanco transporte A- Agua desionizada Nitritos Fosfátos</t>
  </si>
  <si>
    <t>Blanco transporte B1- Agua desionizada Nitritos Fosfátos</t>
  </si>
  <si>
    <t>Blanco transporte B2- Agua desionizada Nitritos Fosfátos</t>
  </si>
  <si>
    <t>S - 06 MAREA BAJA- Dup pH Con Sal</t>
  </si>
  <si>
    <t>S - 03 MAREA BAJA -Dup pH Con Sal</t>
  </si>
  <si>
    <t>G - 04 MAREA BAJA - Dup pH Con Sal</t>
  </si>
  <si>
    <t>G - 01 MAREA BAJA -Dup pH Con Sal</t>
  </si>
  <si>
    <t>A - 03 MAREA BAJA - Dup pH Con Sal</t>
  </si>
  <si>
    <t>A - 01  MAREA BAJA - Dup pH Con Sal</t>
  </si>
  <si>
    <t>2021-06-XX</t>
  </si>
  <si>
    <t>2021-04-29/ 2021-06-09</t>
  </si>
  <si>
    <t>29/04/2021 a 04/05/2021</t>
  </si>
  <si>
    <t>26/04/2021 a 10/'5/2021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</si>
</sst>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"/>
    <numFmt numFmtId="166" formatCode="0.00000"/>
    <numFmt numFmtId="167" formatCode="yyyy\-mm\-dd"/>
    <numFmt numFmtId="168" formatCode="0.0"/>
    <numFmt numFmtId="169" formatCode="0.000000"/>
    <numFmt numFmtId="170" formatCode="yyyy\-mm\-dd;@"/>
  </numFmts>
  <fonts count="36">
    <font>
      <sz val="10"/>
      <color rgb="FF000000"/>
      <name val="Arial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Open Sans"/>
    </font>
    <font>
      <sz val="10"/>
      <color theme="1"/>
      <name val="Noto Sans Symbols"/>
    </font>
    <font>
      <b/>
      <sz val="10"/>
      <color theme="1"/>
      <name val="Open Sans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b/>
      <sz val="12"/>
      <color theme="1"/>
      <name val="Open Sans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vertAlign val="superscript"/>
      <sz val="10"/>
      <color theme="1"/>
      <name val="MS Sans Serif"/>
    </font>
    <font>
      <sz val="10"/>
      <color theme="1"/>
      <name val="MS Sans Serif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vertAlign val="subscript"/>
      <sz val="10"/>
      <color theme="1"/>
      <name val="MS Sans Serif"/>
    </font>
    <font>
      <b/>
      <sz val="10"/>
      <color theme="1"/>
      <name val="MS Sans Serif"/>
    </font>
    <font>
      <b/>
      <vertAlign val="superscript"/>
      <sz val="10"/>
      <color theme="1"/>
      <name val="MS Sans Serif"/>
    </font>
    <font>
      <b/>
      <vertAlign val="subscript"/>
      <sz val="10"/>
      <color theme="1"/>
      <name val="Arial"/>
      <family val="2"/>
    </font>
    <font>
      <b/>
      <i/>
      <sz val="10"/>
      <color theme="1"/>
      <name val="MS Sans Serif"/>
    </font>
    <font>
      <b/>
      <vertAlign val="subscript"/>
      <sz val="10"/>
      <color rgb="FF000000"/>
      <name val="Calibri"/>
      <family val="2"/>
    </font>
    <font>
      <b/>
      <vertAlign val="superscript"/>
      <sz val="10"/>
      <color rgb="FF000000"/>
      <name val="Calibri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164" fontId="2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/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/>
    <xf numFmtId="0" fontId="3" fillId="0" borderId="0" xfId="0" applyFont="1" applyAlignment="1"/>
    <xf numFmtId="166" fontId="2" fillId="0" borderId="0" xfId="0" applyNumberFormat="1" applyFont="1" applyAlignment="1"/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7" fontId="1" fillId="0" borderId="12" xfId="0" applyNumberFormat="1" applyFont="1" applyBorder="1" applyAlignment="1">
      <alignment horizontal="center" vertical="center" wrapText="1"/>
    </xf>
    <xf numFmtId="21" fontId="1" fillId="0" borderId="1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8" fontId="1" fillId="0" borderId="10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8" fontId="1" fillId="0" borderId="1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4" fillId="0" borderId="0" xfId="0" applyFont="1" applyAlignment="1"/>
    <xf numFmtId="1" fontId="1" fillId="0" borderId="0" xfId="0" applyNumberFormat="1" applyFont="1" applyAlignment="1">
      <alignment horizontal="center" vertical="center"/>
    </xf>
    <xf numFmtId="165" fontId="1" fillId="0" borderId="10" xfId="0" applyNumberFormat="1" applyFont="1" applyBorder="1" applyAlignment="1"/>
    <xf numFmtId="2" fontId="1" fillId="0" borderId="1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/>
    <xf numFmtId="2" fontId="1" fillId="0" borderId="3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1" fontId="1" fillId="0" borderId="14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/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1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2" fontId="3" fillId="0" borderId="0" xfId="0" applyNumberFormat="1" applyFont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/>
    <xf numFmtId="0" fontId="3" fillId="0" borderId="16" xfId="0" applyFont="1" applyBorder="1" applyAlignment="1"/>
    <xf numFmtId="0" fontId="1" fillId="0" borderId="17" xfId="0" applyFont="1" applyBorder="1" applyAlignment="1"/>
    <xf numFmtId="0" fontId="1" fillId="0" borderId="15" xfId="0" applyFont="1" applyBorder="1" applyAlignment="1"/>
    <xf numFmtId="2" fontId="1" fillId="0" borderId="16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/>
    <xf numFmtId="0" fontId="1" fillId="0" borderId="2" xfId="0" applyFont="1" applyBorder="1" applyAlignment="1">
      <alignment horizontal="center" vertical="center"/>
    </xf>
    <xf numFmtId="168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3" xfId="0" applyFont="1" applyBorder="1" applyAlignment="1"/>
    <xf numFmtId="165" fontId="1" fillId="0" borderId="8" xfId="0" applyNumberFormat="1" applyFont="1" applyBorder="1" applyAlignment="1">
      <alignment horizontal="center"/>
    </xf>
    <xf numFmtId="165" fontId="1" fillId="0" borderId="8" xfId="0" applyNumberFormat="1" applyFont="1" applyBorder="1" applyAlignment="1"/>
    <xf numFmtId="2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10" xfId="0" applyFont="1" applyBorder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/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167" fontId="1" fillId="0" borderId="37" xfId="0" applyNumberFormat="1" applyFont="1" applyBorder="1" applyAlignment="1">
      <alignment horizontal="center" vertical="center" wrapText="1"/>
    </xf>
    <xf numFmtId="21" fontId="1" fillId="0" borderId="38" xfId="0" applyNumberFormat="1" applyFont="1" applyBorder="1" applyAlignment="1">
      <alignment horizontal="center" vertical="center" wrapText="1"/>
    </xf>
    <xf numFmtId="21" fontId="1" fillId="0" borderId="38" xfId="0" applyNumberFormat="1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2" fontId="0" fillId="0" borderId="38" xfId="0" applyNumberFormat="1" applyFont="1" applyBorder="1" applyAlignment="1">
      <alignment horizontal="center" vertical="center" wrapText="1"/>
    </xf>
    <xf numFmtId="2" fontId="1" fillId="0" borderId="42" xfId="0" applyNumberFormat="1" applyFont="1" applyBorder="1" applyAlignment="1">
      <alignment horizontal="center" vertical="center" wrapText="1"/>
    </xf>
    <xf numFmtId="2" fontId="1" fillId="0" borderId="40" xfId="0" applyNumberFormat="1" applyFont="1" applyBorder="1" applyAlignment="1">
      <alignment horizontal="center" vertical="center" wrapText="1"/>
    </xf>
    <xf numFmtId="2" fontId="1" fillId="0" borderId="41" xfId="0" applyNumberFormat="1" applyFont="1" applyBorder="1" applyAlignment="1">
      <alignment horizontal="center" vertical="center" wrapText="1"/>
    </xf>
    <xf numFmtId="2" fontId="0" fillId="0" borderId="41" xfId="0" applyNumberFormat="1" applyFont="1" applyBorder="1" applyAlignment="1">
      <alignment horizontal="center" vertical="center" wrapText="1"/>
    </xf>
    <xf numFmtId="168" fontId="0" fillId="0" borderId="41" xfId="0" applyNumberFormat="1" applyFont="1" applyBorder="1" applyAlignment="1">
      <alignment horizontal="center" vertical="center" wrapText="1"/>
    </xf>
    <xf numFmtId="2" fontId="0" fillId="0" borderId="30" xfId="0" applyNumberFormat="1" applyFont="1" applyBorder="1" applyAlignment="1">
      <alignment horizontal="center" vertical="center" wrapText="1"/>
    </xf>
    <xf numFmtId="2" fontId="0" fillId="0" borderId="31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170" fontId="4" fillId="0" borderId="57" xfId="0" applyNumberFormat="1" applyFont="1" applyFill="1" applyBorder="1" applyAlignment="1">
      <alignment horizontal="center" vertical="center" wrapText="1"/>
    </xf>
    <xf numFmtId="21" fontId="4" fillId="0" borderId="57" xfId="0" applyNumberFormat="1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 wrapText="1"/>
    </xf>
    <xf numFmtId="168" fontId="4" fillId="0" borderId="60" xfId="0" applyNumberFormat="1" applyFont="1" applyFill="1" applyBorder="1" applyAlignment="1">
      <alignment horizontal="center" vertical="center" wrapText="1"/>
    </xf>
    <xf numFmtId="164" fontId="4" fillId="0" borderId="60" xfId="0" applyNumberFormat="1" applyFont="1" applyFill="1" applyBorder="1" applyAlignment="1">
      <alignment horizontal="center" vertical="center" wrapText="1"/>
    </xf>
    <xf numFmtId="1" fontId="4" fillId="0" borderId="60" xfId="0" applyNumberFormat="1" applyFont="1" applyFill="1" applyBorder="1" applyAlignment="1">
      <alignment horizontal="center" vertical="center" wrapText="1"/>
    </xf>
    <xf numFmtId="168" fontId="4" fillId="0" borderId="56" xfId="0" applyNumberFormat="1" applyFont="1" applyFill="1" applyBorder="1" applyAlignment="1">
      <alignment horizontal="center" vertical="center" wrapText="1"/>
    </xf>
    <xf numFmtId="168" fontId="4" fillId="0" borderId="0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8" fontId="4" fillId="0" borderId="6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61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/>
    <xf numFmtId="2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31" fillId="0" borderId="61" xfId="0" applyFont="1" applyFill="1" applyBorder="1"/>
    <xf numFmtId="165" fontId="4" fillId="0" borderId="56" xfId="0" applyNumberFormat="1" applyFon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/>
    </xf>
    <xf numFmtId="2" fontId="4" fillId="0" borderId="61" xfId="0" applyNumberFormat="1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2" fontId="4" fillId="0" borderId="60" xfId="0" applyNumberFormat="1" applyFont="1" applyFill="1" applyBorder="1" applyAlignment="1">
      <alignment horizontal="center" vertical="center"/>
    </xf>
    <xf numFmtId="165" fontId="4" fillId="0" borderId="60" xfId="0" applyNumberFormat="1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166" fontId="4" fillId="0" borderId="60" xfId="0" applyNumberFormat="1" applyFont="1" applyFill="1" applyBorder="1" applyAlignment="1">
      <alignment horizontal="center" vertical="center"/>
    </xf>
    <xf numFmtId="0" fontId="4" fillId="0" borderId="59" xfId="0" applyFont="1" applyFill="1" applyBorder="1"/>
    <xf numFmtId="1" fontId="4" fillId="0" borderId="60" xfId="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2" fontId="4" fillId="0" borderId="60" xfId="0" applyNumberFormat="1" applyFont="1" applyFill="1" applyBorder="1" applyAlignment="1">
      <alignment horizontal="center"/>
    </xf>
    <xf numFmtId="2" fontId="4" fillId="0" borderId="59" xfId="0" applyNumberFormat="1" applyFont="1" applyFill="1" applyBorder="1" applyAlignment="1" applyProtection="1">
      <alignment horizontal="center" vertical="center"/>
    </xf>
    <xf numFmtId="169" fontId="4" fillId="0" borderId="60" xfId="0" applyNumberFormat="1" applyFont="1" applyFill="1" applyBorder="1" applyAlignment="1">
      <alignment horizontal="center" vertical="center"/>
    </xf>
    <xf numFmtId="0" fontId="31" fillId="0" borderId="60" xfId="0" applyFont="1" applyFill="1" applyBorder="1"/>
    <xf numFmtId="164" fontId="32" fillId="0" borderId="60" xfId="0" applyNumberFormat="1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0" fontId="31" fillId="0" borderId="50" xfId="0" applyFont="1" applyFill="1" applyBorder="1"/>
    <xf numFmtId="0" fontId="31" fillId="0" borderId="0" xfId="0" applyFont="1" applyFill="1"/>
    <xf numFmtId="170" fontId="4" fillId="0" borderId="62" xfId="0" applyNumberFormat="1" applyFont="1" applyFill="1" applyBorder="1" applyAlignment="1">
      <alignment horizontal="center" vertical="center" wrapText="1"/>
    </xf>
    <xf numFmtId="21" fontId="4" fillId="0" borderId="62" xfId="0" applyNumberFormat="1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 wrapText="1"/>
    </xf>
    <xf numFmtId="0" fontId="31" fillId="0" borderId="56" xfId="0" applyFont="1" applyFill="1" applyBorder="1"/>
    <xf numFmtId="2" fontId="4" fillId="0" borderId="56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0" fontId="4" fillId="0" borderId="56" xfId="0" applyFont="1" applyFill="1" applyBorder="1"/>
    <xf numFmtId="2" fontId="4" fillId="0" borderId="0" xfId="0" applyNumberFormat="1" applyFont="1" applyFill="1" applyBorder="1" applyAlignment="1">
      <alignment horizontal="center"/>
    </xf>
    <xf numFmtId="2" fontId="4" fillId="0" borderId="56" xfId="0" applyNumberFormat="1" applyFont="1" applyFill="1" applyBorder="1" applyAlignment="1" applyProtection="1">
      <alignment horizontal="center" vertical="center"/>
    </xf>
    <xf numFmtId="169" fontId="4" fillId="0" borderId="0" xfId="0" applyNumberFormat="1" applyFont="1" applyFill="1" applyBorder="1" applyAlignment="1">
      <alignment horizontal="center" vertical="center"/>
    </xf>
    <xf numFmtId="164" fontId="32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/>
    <xf numFmtId="170" fontId="4" fillId="0" borderId="0" xfId="0" applyNumberFormat="1" applyFont="1" applyFill="1" applyBorder="1" applyAlignment="1">
      <alignment horizontal="center" vertical="center" wrapText="1"/>
    </xf>
    <xf numFmtId="21" fontId="4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/>
    <xf numFmtId="2" fontId="32" fillId="0" borderId="61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165" fontId="1" fillId="2" borderId="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1" fillId="4" borderId="8" xfId="0" applyNumberFormat="1" applyFont="1" applyFill="1" applyBorder="1" applyAlignment="1">
      <alignment horizontal="center" vertical="center"/>
    </xf>
    <xf numFmtId="165" fontId="1" fillId="4" borderId="8" xfId="0" applyNumberFormat="1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2" fillId="0" borderId="55" xfId="0" applyFont="1" applyBorder="1"/>
    <xf numFmtId="0" fontId="10" fillId="0" borderId="45" xfId="0" applyFont="1" applyBorder="1" applyAlignment="1">
      <alignment horizontal="center" vertical="center"/>
    </xf>
    <xf numFmtId="0" fontId="12" fillId="0" borderId="51" xfId="0" applyFont="1" applyBorder="1"/>
    <xf numFmtId="0" fontId="11" fillId="0" borderId="46" xfId="0" applyFont="1" applyBorder="1" applyAlignment="1">
      <alignment horizontal="center" vertical="center" wrapText="1"/>
    </xf>
    <xf numFmtId="0" fontId="12" fillId="0" borderId="45" xfId="0" applyFont="1" applyBorder="1"/>
    <xf numFmtId="0" fontId="10" fillId="0" borderId="45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2" fillId="0" borderId="53" xfId="0" applyFont="1" applyBorder="1"/>
    <xf numFmtId="0" fontId="11" fillId="0" borderId="48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2" fillId="0" borderId="51" xfId="0" applyFont="1" applyBorder="1" applyAlignment="1">
      <alignment wrapText="1"/>
    </xf>
    <xf numFmtId="0" fontId="11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/>
    </xf>
    <xf numFmtId="0" fontId="12" fillId="0" borderId="52" xfId="0" applyFont="1" applyBorder="1"/>
    <xf numFmtId="0" fontId="13" fillId="0" borderId="47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167" fontId="0" fillId="0" borderId="22" xfId="0" applyNumberFormat="1" applyFont="1" applyBorder="1" applyAlignment="1">
      <alignment horizontal="center" vertical="center" wrapText="1"/>
    </xf>
    <xf numFmtId="0" fontId="12" fillId="0" borderId="23" xfId="0" applyFont="1" applyBorder="1"/>
    <xf numFmtId="167" fontId="0" fillId="0" borderId="24" xfId="0" applyNumberFormat="1" applyFont="1" applyBorder="1" applyAlignment="1">
      <alignment horizontal="center" vertical="center" wrapText="1"/>
    </xf>
    <xf numFmtId="167" fontId="0" fillId="0" borderId="25" xfId="0" applyNumberFormat="1" applyFont="1" applyBorder="1" applyAlignment="1">
      <alignment horizontal="center" vertical="center" wrapText="1"/>
    </xf>
    <xf numFmtId="167" fontId="0" fillId="0" borderId="26" xfId="0" applyNumberFormat="1" applyFont="1" applyBorder="1" applyAlignment="1">
      <alignment horizontal="center" vertical="center" wrapText="1"/>
    </xf>
    <xf numFmtId="0" fontId="12" fillId="0" borderId="25" xfId="0" applyFont="1" applyBorder="1"/>
    <xf numFmtId="0" fontId="5" fillId="0" borderId="1" xfId="0" applyFont="1" applyBorder="1" applyAlignment="1">
      <alignment horizontal="center" vertical="center" wrapText="1"/>
    </xf>
    <xf numFmtId="0" fontId="12" fillId="0" borderId="9" xfId="0" applyFont="1" applyBorder="1"/>
    <xf numFmtId="0" fontId="12" fillId="0" borderId="27" xfId="0" applyFont="1" applyBorder="1"/>
    <xf numFmtId="0" fontId="5" fillId="0" borderId="2" xfId="0" applyFont="1" applyBorder="1" applyAlignment="1">
      <alignment horizontal="center" vertical="center" wrapText="1"/>
    </xf>
    <xf numFmtId="0" fontId="12" fillId="0" borderId="10" xfId="0" applyFont="1" applyBorder="1"/>
    <xf numFmtId="0" fontId="12" fillId="0" borderId="15" xfId="0" applyFont="1" applyBorder="1"/>
    <xf numFmtId="0" fontId="5" fillId="0" borderId="18" xfId="0" applyFont="1" applyBorder="1" applyAlignment="1">
      <alignment horizontal="center" vertical="center" wrapText="1"/>
    </xf>
    <xf numFmtId="0" fontId="12" fillId="0" borderId="20" xfId="0" applyFont="1" applyBorder="1"/>
    <xf numFmtId="0" fontId="12" fillId="0" borderId="29" xfId="0" applyFont="1" applyBorder="1"/>
    <xf numFmtId="0" fontId="5" fillId="0" borderId="19" xfId="0" applyFont="1" applyBorder="1" applyAlignment="1">
      <alignment horizontal="center" vertical="center" wrapText="1"/>
    </xf>
    <xf numFmtId="0" fontId="12" fillId="0" borderId="21" xfId="0" applyFont="1" applyBorder="1"/>
    <xf numFmtId="0" fontId="12" fillId="0" borderId="28" xfId="0" applyFont="1" applyBorder="1"/>
    <xf numFmtId="0" fontId="5" fillId="0" borderId="2" xfId="0" applyFont="1" applyBorder="1" applyAlignment="1">
      <alignment horizontal="center" wrapText="1"/>
    </xf>
    <xf numFmtId="0" fontId="12" fillId="0" borderId="8" xfId="0" applyFont="1" applyBorder="1"/>
    <xf numFmtId="0" fontId="12" fillId="0" borderId="3" xfId="0" applyFont="1" applyBorder="1"/>
    <xf numFmtId="167" fontId="0" fillId="0" borderId="64" xfId="0" applyNumberFormat="1" applyFont="1" applyBorder="1" applyAlignment="1">
      <alignment horizontal="center" vertical="center"/>
    </xf>
    <xf numFmtId="167" fontId="0" fillId="0" borderId="65" xfId="0" applyNumberFormat="1" applyFont="1" applyBorder="1" applyAlignment="1">
      <alignment horizontal="center" vertical="center"/>
    </xf>
    <xf numFmtId="167" fontId="0" fillId="0" borderId="6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029450" cy="1590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836038" y="2989425"/>
          <a:ext cx="7019925" cy="1581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u="none" strike="noStrike">
              <a:latin typeface="Verdana"/>
              <a:ea typeface="Verdana"/>
              <a:cs typeface="Verdana"/>
              <a:sym typeface="Verdana"/>
            </a:rPr>
            <a:t>NO EDITAR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u="none" strike="noStrike">
              <a:latin typeface="Verdana"/>
              <a:ea typeface="Verdana"/>
              <a:cs typeface="Verdana"/>
              <a:sym typeface="Verdana"/>
            </a:rPr>
            <a:t> Solo para uso de Esri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045"/>
  <sheetViews>
    <sheetView topLeftCell="A34" zoomScale="70" zoomScaleNormal="70" workbookViewId="0">
      <pane xSplit="2" topLeftCell="U1" activePane="topRight" state="frozen"/>
      <selection activeCell="A4" sqref="A4"/>
      <selection pane="topRight" activeCell="B27" sqref="B27"/>
    </sheetView>
  </sheetViews>
  <sheetFormatPr baseColWidth="10" defaultColWidth="14.42578125" defaultRowHeight="15" customHeight="1"/>
  <cols>
    <col min="1" max="1" width="17" customWidth="1"/>
    <col min="2" max="2" width="54.85546875" style="224" customWidth="1"/>
    <col min="3" max="3" width="15" customWidth="1"/>
    <col min="4" max="6" width="18.5703125" customWidth="1"/>
    <col min="7" max="7" width="15" customWidth="1"/>
    <col min="8" max="8" width="19.42578125" customWidth="1"/>
    <col min="9" max="9" width="15.7109375" customWidth="1"/>
    <col min="10" max="10" width="18" customWidth="1"/>
    <col min="11" max="11" width="15.42578125" customWidth="1"/>
    <col min="12" max="14" width="18.28515625" customWidth="1"/>
    <col min="15" max="15" width="16.28515625" customWidth="1"/>
    <col min="16" max="17" width="22" customWidth="1"/>
    <col min="18" max="18" width="11.42578125" customWidth="1"/>
    <col min="19" max="20" width="23.7109375" customWidth="1"/>
    <col min="21" max="21" width="21.140625" customWidth="1"/>
    <col min="22" max="22" width="25.7109375" customWidth="1"/>
    <col min="23" max="23" width="19.42578125" customWidth="1"/>
    <col min="24" max="24" width="15.140625" customWidth="1"/>
    <col min="25" max="25" width="21.140625" customWidth="1"/>
    <col min="26" max="26" width="16.28515625" customWidth="1"/>
    <col min="27" max="27" width="15.140625" customWidth="1"/>
    <col min="28" max="28" width="19.42578125" customWidth="1"/>
    <col min="29" max="29" width="19" customWidth="1"/>
    <col min="30" max="30" width="15.28515625" customWidth="1"/>
    <col min="31" max="31" width="16.7109375" customWidth="1"/>
    <col min="32" max="33" width="18.5703125" customWidth="1"/>
    <col min="34" max="35" width="17.42578125" customWidth="1"/>
    <col min="36" max="36" width="21.85546875" customWidth="1"/>
    <col min="37" max="37" width="19.5703125" customWidth="1"/>
    <col min="38" max="38" width="18.7109375" customWidth="1"/>
    <col min="39" max="39" width="11.42578125" customWidth="1"/>
    <col min="40" max="40" width="22" customWidth="1"/>
    <col min="41" max="41" width="17.28515625" customWidth="1"/>
    <col min="42" max="44" width="21" customWidth="1"/>
    <col min="45" max="45" width="20.140625" customWidth="1"/>
    <col min="46" max="46" width="17.85546875" customWidth="1"/>
    <col min="47" max="47" width="15.28515625" customWidth="1"/>
    <col min="48" max="48" width="16.85546875" customWidth="1"/>
    <col min="49" max="49" width="17.42578125" customWidth="1"/>
    <col min="50" max="50" width="24.140625" customWidth="1"/>
    <col min="51" max="51" width="11.42578125" customWidth="1"/>
    <col min="52" max="52" width="18.5703125" customWidth="1"/>
    <col min="53" max="53" width="17" customWidth="1"/>
    <col min="54" max="57" width="16.42578125" customWidth="1"/>
    <col min="58" max="58" width="19.5703125" customWidth="1"/>
    <col min="59" max="59" width="14.28515625" customWidth="1"/>
    <col min="60" max="60" width="19.42578125" customWidth="1"/>
    <col min="61" max="61" width="17.28515625" customWidth="1"/>
    <col min="62" max="65" width="18.42578125" customWidth="1"/>
    <col min="66" max="66" width="18.7109375" customWidth="1"/>
    <col min="67" max="67" width="13.42578125" customWidth="1"/>
    <col min="68" max="68" width="17.85546875" customWidth="1"/>
    <col min="69" max="69" width="15.42578125" customWidth="1"/>
    <col min="70" max="70" width="16" customWidth="1"/>
    <col min="71" max="71" width="16.42578125" customWidth="1"/>
    <col min="72" max="72" width="17.140625" customWidth="1"/>
    <col min="73" max="73" width="16.5703125" customWidth="1"/>
    <col min="74" max="74" width="23.85546875" customWidth="1"/>
    <col min="75" max="75" width="19.5703125" customWidth="1"/>
    <col min="76" max="76" width="18.140625" customWidth="1"/>
    <col min="77" max="77" width="18.7109375" customWidth="1"/>
    <col min="78" max="79" width="19.140625" customWidth="1"/>
    <col min="80" max="80" width="17" customWidth="1"/>
    <col min="81" max="81" width="17.7109375" customWidth="1"/>
    <col min="82" max="82" width="17.140625" customWidth="1"/>
    <col min="83" max="83" width="17" customWidth="1"/>
    <col min="84" max="84" width="17.28515625" customWidth="1"/>
    <col min="85" max="85" width="11.42578125" customWidth="1"/>
    <col min="86" max="86" width="17" customWidth="1"/>
    <col min="87" max="91" width="11.42578125" customWidth="1"/>
    <col min="92" max="92" width="15.7109375" customWidth="1"/>
    <col min="93" max="93" width="11.42578125" customWidth="1"/>
    <col min="94" max="94" width="18.7109375" customWidth="1"/>
    <col min="95" max="95" width="29.7109375" customWidth="1"/>
    <col min="96" max="96" width="18.42578125" customWidth="1"/>
    <col min="97" max="97" width="13.42578125" customWidth="1"/>
    <col min="98" max="98" width="11.42578125" customWidth="1"/>
    <col min="99" max="99" width="21.85546875" customWidth="1"/>
    <col min="100" max="100" width="17.7109375" customWidth="1"/>
    <col min="101" max="101" width="19.85546875" customWidth="1"/>
    <col min="102" max="102" width="20.5703125" customWidth="1"/>
    <col min="103" max="103" width="29.7109375" customWidth="1"/>
    <col min="104" max="104" width="29.85546875" customWidth="1"/>
    <col min="105" max="105" width="23.7109375" customWidth="1"/>
    <col min="106" max="106" width="27.42578125" customWidth="1"/>
    <col min="107" max="107" width="11.42578125" customWidth="1"/>
    <col min="108" max="108" width="19.28515625" customWidth="1"/>
    <col min="109" max="109" width="24.85546875" customWidth="1"/>
    <col min="110" max="110" width="19" customWidth="1"/>
    <col min="111" max="111" width="11.42578125" customWidth="1"/>
  </cols>
  <sheetData>
    <row r="1" spans="1:111" ht="21" customHeight="1">
      <c r="A1" s="1"/>
      <c r="B1" s="2"/>
      <c r="C1" s="1"/>
      <c r="D1" s="3"/>
      <c r="E1" s="3"/>
      <c r="F1" s="3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6"/>
      <c r="AF1" s="7"/>
      <c r="AG1" s="7"/>
      <c r="AH1" s="7"/>
      <c r="AI1" s="7"/>
      <c r="AJ1" s="7"/>
      <c r="AK1" s="7"/>
      <c r="AL1" s="1"/>
      <c r="AM1" s="3"/>
      <c r="AN1" s="8" t="s">
        <v>0</v>
      </c>
      <c r="AO1" s="9">
        <v>0.25284552845528452</v>
      </c>
      <c r="AP1" s="1"/>
      <c r="AQ1" s="3"/>
      <c r="AR1" s="1"/>
      <c r="AS1" s="3"/>
      <c r="AT1" s="1"/>
      <c r="AU1" s="1"/>
      <c r="AV1" s="1"/>
      <c r="AW1" s="1"/>
      <c r="AX1" s="1"/>
      <c r="AY1" s="3"/>
      <c r="AZ1" s="1"/>
      <c r="BA1" s="1"/>
      <c r="BB1" s="1"/>
      <c r="BC1" s="1"/>
      <c r="BD1" s="1"/>
      <c r="BE1" s="1"/>
      <c r="BF1" s="1"/>
      <c r="BG1" s="3"/>
      <c r="BH1" s="10" t="s">
        <v>0</v>
      </c>
      <c r="BI1" s="11">
        <v>0.10417543859649121</v>
      </c>
      <c r="BJ1" s="1"/>
      <c r="BK1" s="1"/>
      <c r="BL1" s="3"/>
      <c r="BM1" s="1"/>
      <c r="BN1" s="1"/>
      <c r="BO1" s="4"/>
      <c r="BP1" s="4"/>
      <c r="BQ1" s="10" t="s">
        <v>0</v>
      </c>
      <c r="BR1" s="12">
        <v>1.1478632874281525E-2</v>
      </c>
      <c r="BS1" s="1"/>
      <c r="BT1" s="3"/>
      <c r="BU1" s="1"/>
      <c r="BV1" s="1"/>
      <c r="BW1" s="1"/>
      <c r="BX1" s="4"/>
      <c r="BY1" s="4"/>
      <c r="BZ1" s="4"/>
      <c r="CA1" s="13"/>
      <c r="CB1" s="3"/>
      <c r="CC1" s="1"/>
      <c r="CD1" s="1"/>
      <c r="CE1" s="10"/>
      <c r="CF1" s="14"/>
      <c r="CG1" s="1"/>
      <c r="CH1" s="1"/>
      <c r="CI1" s="1"/>
      <c r="CJ1" s="1"/>
      <c r="CK1" s="1"/>
      <c r="CL1" s="1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</row>
    <row r="2" spans="1:111">
      <c r="A2" s="1"/>
      <c r="B2" s="2"/>
      <c r="C2" s="1"/>
      <c r="D2" s="3"/>
      <c r="E2" s="3"/>
      <c r="F2" s="3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5"/>
      <c r="AE2" s="16"/>
      <c r="AF2" s="7"/>
      <c r="AG2" s="7"/>
      <c r="AH2" s="7"/>
      <c r="AI2" s="7"/>
      <c r="AJ2" s="7"/>
      <c r="AK2" s="7"/>
      <c r="AL2" s="1"/>
      <c r="AM2" s="3"/>
      <c r="AN2" s="8" t="s">
        <v>1</v>
      </c>
      <c r="AO2" s="9">
        <v>1.5845528455284641E-2</v>
      </c>
      <c r="AP2" s="1"/>
      <c r="AQ2" s="3"/>
      <c r="AR2" s="1"/>
      <c r="AS2" s="3"/>
      <c r="AT2" s="1"/>
      <c r="AU2" s="1"/>
      <c r="AV2" s="1"/>
      <c r="AW2" s="1"/>
      <c r="AX2" s="1"/>
      <c r="AY2" s="3"/>
      <c r="AZ2" s="1"/>
      <c r="BA2" s="1"/>
      <c r="BB2" s="1"/>
      <c r="BC2" s="1"/>
      <c r="BD2" s="1"/>
      <c r="BE2" s="1"/>
      <c r="BF2" s="1"/>
      <c r="BG2" s="3"/>
      <c r="BH2" s="10" t="s">
        <v>1</v>
      </c>
      <c r="BI2" s="11">
        <v>6.1286549707602611E-3</v>
      </c>
      <c r="BJ2" s="1"/>
      <c r="BK2" s="1"/>
      <c r="BL2" s="3"/>
      <c r="BM2" s="1"/>
      <c r="BN2" s="1"/>
      <c r="BO2" s="4"/>
      <c r="BP2" s="4"/>
      <c r="BQ2" s="10" t="s">
        <v>1</v>
      </c>
      <c r="BR2" s="12">
        <v>-4.7294680399645461E-4</v>
      </c>
      <c r="BS2" s="1"/>
      <c r="BT2" s="3"/>
      <c r="BU2" s="1"/>
      <c r="BV2" s="1"/>
      <c r="BW2" s="1"/>
      <c r="BX2" s="4"/>
      <c r="BY2" s="4"/>
      <c r="BZ2" s="4"/>
      <c r="CA2" s="13"/>
      <c r="CB2" s="3"/>
      <c r="CC2" s="1"/>
      <c r="CD2" s="1"/>
      <c r="CE2" s="10"/>
      <c r="CF2" s="14"/>
      <c r="CG2" s="1"/>
      <c r="CH2" s="1"/>
      <c r="CI2" s="1"/>
      <c r="CJ2" s="1"/>
      <c r="CK2" s="1"/>
      <c r="CL2" s="1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</row>
    <row r="3" spans="1:111" ht="9.75" customHeight="1">
      <c r="A3" s="1"/>
      <c r="B3" s="2"/>
      <c r="C3" s="1"/>
      <c r="D3" s="17"/>
      <c r="E3" s="3"/>
      <c r="F3" s="3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"/>
      <c r="X3" s="1"/>
      <c r="Y3" s="1"/>
      <c r="Z3" s="1"/>
      <c r="AA3" s="1"/>
      <c r="AB3" s="1"/>
      <c r="AC3" s="1"/>
      <c r="AD3" s="5"/>
      <c r="AE3" s="1"/>
      <c r="AF3" s="7"/>
      <c r="AG3" s="7"/>
      <c r="AH3" s="7"/>
      <c r="AI3" s="7"/>
      <c r="AJ3" s="7"/>
      <c r="AK3" s="7"/>
      <c r="AL3" s="1"/>
      <c r="AM3" s="3"/>
      <c r="AN3" s="8" t="s">
        <v>2</v>
      </c>
      <c r="AO3" s="9">
        <v>0.2650900900900901</v>
      </c>
      <c r="AP3" s="1"/>
      <c r="AQ3" s="3"/>
      <c r="AR3" s="1"/>
      <c r="AS3" s="3"/>
      <c r="AT3" s="1"/>
      <c r="AU3" s="1"/>
      <c r="AV3" s="1"/>
      <c r="AW3" s="1"/>
      <c r="AX3" s="1"/>
      <c r="AY3" s="3"/>
      <c r="AZ3" s="1"/>
      <c r="BA3" s="1"/>
      <c r="BB3" s="1"/>
      <c r="BC3" s="1"/>
      <c r="BD3" s="1"/>
      <c r="BE3" s="1"/>
      <c r="BF3" s="1"/>
      <c r="BG3" s="3"/>
      <c r="BH3" s="10" t="s">
        <v>2</v>
      </c>
      <c r="BI3" s="11">
        <v>0.10650273224043716</v>
      </c>
      <c r="BJ3" s="1"/>
      <c r="BK3" s="1"/>
      <c r="BL3" s="3"/>
      <c r="BM3" s="1"/>
      <c r="BN3" s="1"/>
      <c r="BO3" s="4"/>
      <c r="BP3" s="4"/>
      <c r="BQ3" s="10" t="s">
        <v>2</v>
      </c>
      <c r="BR3" s="12">
        <v>1.123056118999324E-2</v>
      </c>
      <c r="BS3" s="1"/>
      <c r="BT3" s="3"/>
      <c r="BU3" s="1"/>
      <c r="BV3" s="18"/>
      <c r="BW3" s="1"/>
      <c r="BX3" s="4"/>
      <c r="BY3" s="4"/>
      <c r="BZ3" s="4"/>
      <c r="CA3" s="13"/>
      <c r="CB3" s="3"/>
      <c r="CC3" s="1"/>
      <c r="CD3" s="1"/>
      <c r="CE3" s="1"/>
      <c r="CF3" s="1"/>
      <c r="CG3" s="1"/>
      <c r="CH3" s="1"/>
      <c r="CI3" s="1"/>
      <c r="CJ3" s="1"/>
      <c r="CK3" s="1"/>
      <c r="CL3" s="1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</row>
    <row r="4" spans="1:111" ht="18.75" customHeight="1" thickBot="1">
      <c r="A4" s="1"/>
      <c r="B4" s="2"/>
      <c r="C4" s="1"/>
      <c r="D4" s="3"/>
      <c r="E4" s="3"/>
      <c r="F4" s="3"/>
      <c r="G4" s="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"/>
      <c r="X4" s="1"/>
      <c r="Y4" s="1"/>
      <c r="Z4" s="1"/>
      <c r="AA4" s="1"/>
      <c r="AB4" s="1"/>
      <c r="AC4" s="1"/>
      <c r="AD4" s="5"/>
      <c r="AE4" s="1"/>
      <c r="AF4" s="7"/>
      <c r="AG4" s="7"/>
      <c r="AH4" s="7"/>
      <c r="AI4" s="7"/>
      <c r="AJ4" s="7"/>
      <c r="AK4" s="7"/>
      <c r="AL4" s="1"/>
      <c r="AM4" s="3"/>
      <c r="AN4" s="8" t="s">
        <v>3</v>
      </c>
      <c r="AO4" s="9">
        <v>2.7927927927925977E-4</v>
      </c>
      <c r="AP4" s="1"/>
      <c r="AQ4" s="3"/>
      <c r="AR4" s="1"/>
      <c r="AS4" s="3"/>
      <c r="AT4" s="1"/>
      <c r="AU4" s="1"/>
      <c r="AV4" s="1"/>
      <c r="AW4" s="1"/>
      <c r="AX4" s="1"/>
      <c r="AY4" s="3"/>
      <c r="AZ4" s="1"/>
      <c r="BA4" s="1"/>
      <c r="BB4" s="1"/>
      <c r="BC4" s="1"/>
      <c r="BD4" s="1"/>
      <c r="BE4" s="1"/>
      <c r="BF4" s="1"/>
      <c r="BG4" s="3"/>
      <c r="BH4" s="10" t="s">
        <v>3</v>
      </c>
      <c r="BI4" s="11">
        <v>-3.7650273224043782E-3</v>
      </c>
      <c r="BJ4" s="1"/>
      <c r="BK4" s="1"/>
      <c r="BL4" s="3"/>
      <c r="BM4" s="1"/>
      <c r="BN4" s="1"/>
      <c r="BO4" s="4"/>
      <c r="BP4" s="4"/>
      <c r="BQ4" s="10" t="s">
        <v>3</v>
      </c>
      <c r="BR4" s="12">
        <v>8.2893847194049838E-4</v>
      </c>
      <c r="BS4" s="1"/>
      <c r="BT4" s="3"/>
      <c r="BU4" s="1"/>
      <c r="BV4" s="1"/>
      <c r="BW4" s="1"/>
      <c r="BX4" s="4"/>
      <c r="BY4" s="4"/>
      <c r="BZ4" s="4"/>
      <c r="CA4" s="13"/>
      <c r="CB4" s="3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</row>
    <row r="5" spans="1:111" ht="80.25" customHeight="1" thickBot="1">
      <c r="A5" s="1"/>
      <c r="B5" s="2" t="s">
        <v>4</v>
      </c>
      <c r="C5" s="1" t="s">
        <v>5</v>
      </c>
      <c r="D5" s="3" t="s">
        <v>6</v>
      </c>
      <c r="E5" s="3"/>
      <c r="F5" s="3"/>
      <c r="G5" s="19"/>
      <c r="H5" s="20"/>
      <c r="I5" s="4" t="s">
        <v>7</v>
      </c>
      <c r="J5" s="4" t="s">
        <v>7</v>
      </c>
      <c r="K5" s="4"/>
      <c r="L5" s="4" t="s">
        <v>8</v>
      </c>
      <c r="M5" s="21"/>
      <c r="N5" s="21"/>
      <c r="O5" s="21"/>
      <c r="P5" s="21"/>
      <c r="Q5" s="21"/>
      <c r="R5" s="4" t="s">
        <v>9</v>
      </c>
      <c r="S5" s="4"/>
      <c r="T5" s="4"/>
      <c r="U5" s="4"/>
      <c r="V5" s="4"/>
      <c r="W5" s="22"/>
      <c r="X5" s="23" t="s">
        <v>10</v>
      </c>
      <c r="Y5" s="23"/>
      <c r="Z5" s="23"/>
      <c r="AA5" s="23"/>
      <c r="AB5" s="23"/>
      <c r="AC5" s="22"/>
      <c r="AD5" s="24" t="s">
        <v>11</v>
      </c>
      <c r="AE5" s="24"/>
      <c r="AF5" s="25"/>
      <c r="AG5" s="25"/>
      <c r="AH5" s="25"/>
      <c r="AI5" s="25"/>
      <c r="AJ5" s="25"/>
      <c r="AK5" s="25"/>
      <c r="AL5" s="22"/>
      <c r="AM5" s="24" t="s">
        <v>12</v>
      </c>
      <c r="AN5" s="24"/>
      <c r="AO5" s="26"/>
      <c r="AP5" s="3"/>
      <c r="AQ5" s="26"/>
      <c r="AR5" s="26"/>
      <c r="AS5" s="26"/>
      <c r="AT5" s="22"/>
      <c r="AU5" s="24" t="s">
        <v>13</v>
      </c>
      <c r="AV5" s="3"/>
      <c r="AW5" s="27"/>
      <c r="AX5" s="27"/>
      <c r="AY5" s="27"/>
      <c r="AZ5" s="27"/>
      <c r="BA5" s="27"/>
      <c r="BB5" s="27"/>
      <c r="BC5" s="27"/>
      <c r="BD5" s="27"/>
      <c r="BE5" s="27"/>
      <c r="BF5" s="22"/>
      <c r="BG5" s="24" t="s">
        <v>14</v>
      </c>
      <c r="BH5" s="24"/>
      <c r="BI5" s="26"/>
      <c r="BJ5" s="26"/>
      <c r="BK5" s="26"/>
      <c r="BL5" s="26"/>
      <c r="BM5" s="26"/>
      <c r="BN5" s="22"/>
      <c r="BO5" s="28" t="s">
        <v>15</v>
      </c>
      <c r="BP5" s="4"/>
      <c r="BQ5" s="21"/>
      <c r="BR5" s="21"/>
      <c r="BS5" s="21"/>
      <c r="BT5" s="21"/>
      <c r="BU5" s="21"/>
      <c r="BV5" s="1"/>
      <c r="BW5" s="23" t="s">
        <v>16</v>
      </c>
      <c r="BX5" s="26"/>
      <c r="BY5" s="26"/>
      <c r="BZ5" s="26"/>
      <c r="CA5" s="25"/>
      <c r="CB5" s="3"/>
      <c r="CC5" s="1"/>
      <c r="CD5" s="1"/>
      <c r="CE5" s="4"/>
      <c r="CF5" s="4"/>
      <c r="CG5" s="1" t="s">
        <v>17</v>
      </c>
      <c r="CH5" s="1"/>
      <c r="CI5" s="1"/>
      <c r="CJ5" s="1"/>
      <c r="CK5" s="1"/>
      <c r="CL5" s="1"/>
      <c r="CM5" s="1"/>
      <c r="CN5" s="15"/>
      <c r="CO5" s="1"/>
      <c r="CP5" s="1"/>
      <c r="CQ5" s="248" t="s">
        <v>39</v>
      </c>
      <c r="CR5" s="234" t="s">
        <v>18</v>
      </c>
      <c r="CS5" s="236" t="s">
        <v>19</v>
      </c>
      <c r="CT5" s="237"/>
      <c r="CU5" s="238" t="s">
        <v>20</v>
      </c>
      <c r="CV5" s="239" t="s">
        <v>21</v>
      </c>
      <c r="CW5" s="241" t="s">
        <v>22</v>
      </c>
      <c r="CX5" s="242"/>
      <c r="CY5" s="238" t="s">
        <v>142</v>
      </c>
      <c r="CZ5" s="239" t="s">
        <v>23</v>
      </c>
      <c r="DA5" s="239" t="s">
        <v>24</v>
      </c>
      <c r="DB5" s="244" t="s">
        <v>25</v>
      </c>
      <c r="DC5" s="245" t="s">
        <v>26</v>
      </c>
      <c r="DD5" s="247" t="s">
        <v>27</v>
      </c>
      <c r="DE5" s="247" t="s">
        <v>28</v>
      </c>
      <c r="DF5" s="232" t="s">
        <v>29</v>
      </c>
      <c r="DG5" s="15"/>
    </row>
    <row r="6" spans="1:111" ht="54" customHeight="1" thickBot="1">
      <c r="A6" s="29" t="s">
        <v>30</v>
      </c>
      <c r="B6" s="30" t="s">
        <v>31</v>
      </c>
      <c r="C6" s="31" t="s">
        <v>32</v>
      </c>
      <c r="D6" s="32" t="s">
        <v>33</v>
      </c>
      <c r="E6" s="31" t="s">
        <v>34</v>
      </c>
      <c r="F6" s="32" t="s">
        <v>35</v>
      </c>
      <c r="G6" s="33" t="s">
        <v>36</v>
      </c>
      <c r="H6" s="34" t="s">
        <v>37</v>
      </c>
      <c r="I6" s="35" t="s">
        <v>38</v>
      </c>
      <c r="J6" s="35" t="s">
        <v>271</v>
      </c>
      <c r="K6" s="36" t="s">
        <v>39</v>
      </c>
      <c r="L6" s="35" t="s">
        <v>40</v>
      </c>
      <c r="M6" s="35" t="s">
        <v>41</v>
      </c>
      <c r="N6" s="32" t="s">
        <v>42</v>
      </c>
      <c r="O6" s="35" t="s">
        <v>28</v>
      </c>
      <c r="P6" s="32" t="s">
        <v>29</v>
      </c>
      <c r="Q6" s="30" t="s">
        <v>39</v>
      </c>
      <c r="R6" s="29" t="s">
        <v>43</v>
      </c>
      <c r="S6" s="32" t="s">
        <v>41</v>
      </c>
      <c r="T6" s="32" t="s">
        <v>44</v>
      </c>
      <c r="U6" s="32" t="s">
        <v>28</v>
      </c>
      <c r="V6" s="36" t="s">
        <v>29</v>
      </c>
      <c r="W6" s="30" t="s">
        <v>39</v>
      </c>
      <c r="X6" s="37" t="s">
        <v>45</v>
      </c>
      <c r="Y6" s="31" t="s">
        <v>41</v>
      </c>
      <c r="Z6" s="32" t="s">
        <v>46</v>
      </c>
      <c r="AA6" s="31" t="s">
        <v>28</v>
      </c>
      <c r="AB6" s="32" t="s">
        <v>29</v>
      </c>
      <c r="AC6" s="29" t="s">
        <v>39</v>
      </c>
      <c r="AD6" s="38" t="s">
        <v>47</v>
      </c>
      <c r="AE6" s="39" t="s">
        <v>48</v>
      </c>
      <c r="AF6" s="40" t="s">
        <v>49</v>
      </c>
      <c r="AG6" s="39" t="s">
        <v>50</v>
      </c>
      <c r="AH6" s="40" t="s">
        <v>51</v>
      </c>
      <c r="AI6" s="32" t="s">
        <v>52</v>
      </c>
      <c r="AJ6" s="41" t="s">
        <v>28</v>
      </c>
      <c r="AK6" s="36" t="s">
        <v>29</v>
      </c>
      <c r="AL6" s="29" t="s">
        <v>39</v>
      </c>
      <c r="AM6" s="42" t="s">
        <v>53</v>
      </c>
      <c r="AN6" s="39" t="s">
        <v>48</v>
      </c>
      <c r="AO6" s="40" t="s">
        <v>49</v>
      </c>
      <c r="AP6" s="39" t="s">
        <v>50</v>
      </c>
      <c r="AQ6" s="32" t="s">
        <v>54</v>
      </c>
      <c r="AR6" s="39" t="s">
        <v>28</v>
      </c>
      <c r="AS6" s="32" t="s">
        <v>29</v>
      </c>
      <c r="AT6" s="33" t="s">
        <v>39</v>
      </c>
      <c r="AU6" s="38" t="s">
        <v>55</v>
      </c>
      <c r="AV6" s="43" t="s">
        <v>49</v>
      </c>
      <c r="AW6" s="41" t="s">
        <v>50</v>
      </c>
      <c r="AX6" s="39" t="s">
        <v>48</v>
      </c>
      <c r="AY6" s="41" t="s">
        <v>56</v>
      </c>
      <c r="AZ6" s="39" t="s">
        <v>57</v>
      </c>
      <c r="BA6" s="41" t="s">
        <v>58</v>
      </c>
      <c r="BB6" s="39" t="s">
        <v>59</v>
      </c>
      <c r="BC6" s="32" t="s">
        <v>60</v>
      </c>
      <c r="BD6" s="39" t="s">
        <v>28</v>
      </c>
      <c r="BE6" s="32" t="s">
        <v>29</v>
      </c>
      <c r="BF6" s="39" t="s">
        <v>39</v>
      </c>
      <c r="BG6" s="39" t="s">
        <v>61</v>
      </c>
      <c r="BH6" s="39" t="s">
        <v>48</v>
      </c>
      <c r="BI6" s="39" t="s">
        <v>49</v>
      </c>
      <c r="BJ6" s="32" t="s">
        <v>50</v>
      </c>
      <c r="BK6" s="32" t="s">
        <v>62</v>
      </c>
      <c r="BL6" s="32" t="s">
        <v>28</v>
      </c>
      <c r="BM6" s="32" t="s">
        <v>29</v>
      </c>
      <c r="BN6" s="33" t="s">
        <v>39</v>
      </c>
      <c r="BO6" s="30" t="s">
        <v>63</v>
      </c>
      <c r="BP6" s="31" t="s">
        <v>48</v>
      </c>
      <c r="BQ6" s="44" t="s">
        <v>49</v>
      </c>
      <c r="BR6" s="31" t="s">
        <v>50</v>
      </c>
      <c r="BS6" s="32" t="s">
        <v>64</v>
      </c>
      <c r="BT6" s="31" t="s">
        <v>28</v>
      </c>
      <c r="BU6" s="32" t="s">
        <v>29</v>
      </c>
      <c r="BV6" s="30" t="s">
        <v>39</v>
      </c>
      <c r="BW6" s="45" t="s">
        <v>65</v>
      </c>
      <c r="BX6" s="41" t="s">
        <v>66</v>
      </c>
      <c r="BY6" s="39" t="s">
        <v>67</v>
      </c>
      <c r="BZ6" s="41" t="s">
        <v>68</v>
      </c>
      <c r="CA6" s="43" t="s">
        <v>69</v>
      </c>
      <c r="CB6" s="41" t="s">
        <v>25</v>
      </c>
      <c r="CC6" s="39" t="s">
        <v>70</v>
      </c>
      <c r="CD6" s="32" t="s">
        <v>71</v>
      </c>
      <c r="CE6" s="39" t="s">
        <v>28</v>
      </c>
      <c r="CF6" s="32" t="s">
        <v>29</v>
      </c>
      <c r="CG6" s="39" t="s">
        <v>72</v>
      </c>
      <c r="CH6" s="41" t="s">
        <v>73</v>
      </c>
      <c r="CI6" s="39" t="s">
        <v>74</v>
      </c>
      <c r="CJ6" s="41" t="s">
        <v>75</v>
      </c>
      <c r="CK6" s="41" t="s">
        <v>76</v>
      </c>
      <c r="CL6" s="41" t="s">
        <v>77</v>
      </c>
      <c r="CM6" s="41" t="s">
        <v>78</v>
      </c>
      <c r="CN6" s="32" t="s">
        <v>79</v>
      </c>
      <c r="CO6" s="39" t="s">
        <v>28</v>
      </c>
      <c r="CP6" s="160" t="s">
        <v>29</v>
      </c>
      <c r="CQ6" s="249"/>
      <c r="CR6" s="235"/>
      <c r="CS6" s="161" t="s">
        <v>80</v>
      </c>
      <c r="CT6" s="162" t="s">
        <v>81</v>
      </c>
      <c r="CU6" s="235"/>
      <c r="CV6" s="240"/>
      <c r="CW6" s="163" t="s">
        <v>80</v>
      </c>
      <c r="CX6" s="163" t="s">
        <v>81</v>
      </c>
      <c r="CY6" s="243"/>
      <c r="CZ6" s="240"/>
      <c r="DA6" s="240"/>
      <c r="DB6" s="235"/>
      <c r="DC6" s="246"/>
      <c r="DD6" s="240"/>
      <c r="DE6" s="240"/>
      <c r="DF6" s="233"/>
      <c r="DG6" s="15"/>
    </row>
    <row r="7" spans="1:111" s="205" customFormat="1" ht="15" customHeight="1">
      <c r="A7" s="165"/>
      <c r="B7" s="212"/>
      <c r="C7" s="166"/>
      <c r="D7" s="167"/>
      <c r="E7" s="166"/>
      <c r="F7" s="167"/>
      <c r="G7" s="167"/>
      <c r="H7" s="167"/>
      <c r="I7" s="168"/>
      <c r="J7" s="168"/>
      <c r="K7" s="169"/>
      <c r="L7" s="170"/>
      <c r="M7" s="170"/>
      <c r="N7" s="171">
        <v>7.7359893839419824E-2</v>
      </c>
      <c r="O7" s="172">
        <v>2</v>
      </c>
      <c r="P7" s="170">
        <f t="shared" ref="P7:P51" si="0">$N$7*$O$7</f>
        <v>0.15471978767883965</v>
      </c>
      <c r="Q7" s="173"/>
      <c r="R7" s="174"/>
      <c r="S7" s="174"/>
      <c r="T7" s="175">
        <v>2.1305859729030714E-3</v>
      </c>
      <c r="U7" s="176">
        <v>2</v>
      </c>
      <c r="V7" s="177">
        <f t="shared" ref="V7:V51" si="1">$U$7*R7*$T$7</f>
        <v>0</v>
      </c>
      <c r="W7" s="173"/>
      <c r="X7" s="178"/>
      <c r="Y7" s="174"/>
      <c r="Z7" s="179">
        <v>1.4539463728406277E-2</v>
      </c>
      <c r="AA7" s="174">
        <v>2</v>
      </c>
      <c r="AB7" s="180">
        <f t="shared" ref="AB7:AB51" si="2">$Z$7*$AA$7</f>
        <v>2.9078927456812554E-2</v>
      </c>
      <c r="AC7" s="173"/>
      <c r="AD7" s="181"/>
      <c r="AE7" s="181"/>
      <c r="AF7" s="181"/>
      <c r="AG7" s="181"/>
      <c r="AH7" s="182" t="str">
        <f>AD39</f>
        <v>MLD</v>
      </c>
      <c r="AI7" s="183">
        <v>2.5864853135621084E-2</v>
      </c>
      <c r="AJ7" s="184">
        <v>2</v>
      </c>
      <c r="AK7" s="185"/>
      <c r="AL7" s="186"/>
      <c r="AM7" s="182"/>
      <c r="AN7" s="187"/>
      <c r="AO7" s="187"/>
      <c r="AP7" s="188"/>
      <c r="AQ7" s="187">
        <v>0.16726047831110999</v>
      </c>
      <c r="AR7" s="184">
        <v>2</v>
      </c>
      <c r="AS7" s="189"/>
      <c r="AT7" s="190"/>
      <c r="AU7" s="191"/>
      <c r="AV7" s="192"/>
      <c r="AW7" s="192"/>
      <c r="AX7" s="192"/>
      <c r="AY7" s="193"/>
      <c r="AZ7" s="192"/>
      <c r="BA7" s="192"/>
      <c r="BB7" s="191"/>
      <c r="BC7" s="194">
        <v>5.1427890911440802E-2</v>
      </c>
      <c r="BD7" s="191">
        <v>2</v>
      </c>
      <c r="BE7" s="191"/>
      <c r="BF7" s="195"/>
      <c r="BG7" s="191"/>
      <c r="BH7" s="192"/>
      <c r="BI7" s="192"/>
      <c r="BJ7" s="192"/>
      <c r="BK7" s="192">
        <v>4.2567528626714451E-2</v>
      </c>
      <c r="BL7" s="196">
        <v>2</v>
      </c>
      <c r="BM7" s="197"/>
      <c r="BN7" s="198"/>
      <c r="BO7" s="191"/>
      <c r="BP7" s="192"/>
      <c r="BQ7" s="192"/>
      <c r="BR7" s="192"/>
      <c r="BS7" s="192">
        <v>3.1248337427003416E-2</v>
      </c>
      <c r="BT7" s="196">
        <v>2</v>
      </c>
      <c r="BU7" s="197"/>
      <c r="BV7" s="190"/>
      <c r="BW7" s="191"/>
      <c r="BX7" s="192"/>
      <c r="BY7" s="192"/>
      <c r="BZ7" s="192"/>
      <c r="CA7" s="192"/>
      <c r="CB7" s="193"/>
      <c r="CC7" s="193"/>
      <c r="CD7" s="67">
        <v>2.4727797934255499E-2</v>
      </c>
      <c r="CE7" s="191">
        <v>2</v>
      </c>
      <c r="CF7" s="197"/>
      <c r="CG7" s="199"/>
      <c r="CH7" s="194"/>
      <c r="CI7" s="191"/>
      <c r="CJ7" s="191"/>
      <c r="CK7" s="191"/>
      <c r="CL7" s="191"/>
      <c r="CM7" s="191"/>
      <c r="CN7" s="200">
        <v>7.4696090545443997E-3</v>
      </c>
      <c r="CO7" s="193">
        <v>2</v>
      </c>
      <c r="CP7" s="191"/>
      <c r="CQ7" s="190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2">
        <v>1.8153062497212585E-2</v>
      </c>
      <c r="DE7" s="203">
        <v>2</v>
      </c>
      <c r="DF7" s="204"/>
    </row>
    <row r="8" spans="1:111" s="205" customFormat="1" ht="15" customHeight="1">
      <c r="A8" s="165"/>
      <c r="B8" s="212"/>
      <c r="C8" s="206"/>
      <c r="D8" s="207"/>
      <c r="E8" s="206"/>
      <c r="F8" s="207"/>
      <c r="G8" s="207"/>
      <c r="H8" s="207"/>
      <c r="I8" s="208"/>
      <c r="J8" s="208"/>
      <c r="K8" s="209"/>
      <c r="L8" s="181"/>
      <c r="M8" s="181"/>
      <c r="N8" s="181"/>
      <c r="O8" s="181"/>
      <c r="P8" s="151">
        <f t="shared" si="0"/>
        <v>0.15471978767883965</v>
      </c>
      <c r="Q8" s="210"/>
      <c r="R8" s="181"/>
      <c r="S8" s="181"/>
      <c r="T8" s="181"/>
      <c r="U8" s="181"/>
      <c r="V8" s="177">
        <f t="shared" si="1"/>
        <v>0</v>
      </c>
      <c r="W8" s="173"/>
      <c r="X8" s="181"/>
      <c r="Y8" s="181"/>
      <c r="Z8" s="179"/>
      <c r="AA8" s="174"/>
      <c r="AB8" s="180">
        <f t="shared" si="2"/>
        <v>2.9078927456812554E-2</v>
      </c>
      <c r="AC8" s="173"/>
      <c r="AD8" s="181"/>
      <c r="AE8" s="181"/>
      <c r="AF8" s="181"/>
      <c r="AG8" s="181"/>
      <c r="AH8" s="182"/>
      <c r="AI8" s="183"/>
      <c r="AJ8" s="184"/>
      <c r="AK8" s="185"/>
      <c r="AL8" s="186"/>
      <c r="AM8" s="182"/>
      <c r="AN8" s="187"/>
      <c r="AO8" s="187"/>
      <c r="AP8" s="188"/>
      <c r="AQ8" s="187">
        <v>5.914967238806431E-2</v>
      </c>
      <c r="AR8" s="184"/>
      <c r="AS8" s="189"/>
      <c r="AT8" s="211"/>
      <c r="AU8" s="182"/>
      <c r="AV8" s="187"/>
      <c r="AW8" s="187"/>
      <c r="AX8" s="187"/>
      <c r="AY8" s="212"/>
      <c r="AZ8" s="187"/>
      <c r="BA8" s="187"/>
      <c r="BB8" s="182"/>
      <c r="BC8" s="213">
        <v>3.3562822704357669E-2</v>
      </c>
      <c r="BD8" s="182"/>
      <c r="BE8" s="182"/>
      <c r="BF8" s="214"/>
      <c r="BG8" s="182"/>
      <c r="BH8" s="187"/>
      <c r="BI8" s="187"/>
      <c r="BJ8" s="187"/>
      <c r="BK8" s="187">
        <v>8.9641760843531107E-2</v>
      </c>
      <c r="BL8" s="184"/>
      <c r="BM8" s="189"/>
      <c r="BN8" s="215"/>
      <c r="BO8" s="182"/>
      <c r="BP8" s="187"/>
      <c r="BQ8" s="187"/>
      <c r="BR8" s="187"/>
      <c r="BS8" s="187">
        <v>1.4635922601308329E-2</v>
      </c>
      <c r="BT8" s="184"/>
      <c r="BU8" s="189"/>
      <c r="BV8" s="211"/>
      <c r="BW8" s="182"/>
      <c r="BX8" s="187"/>
      <c r="BY8" s="187"/>
      <c r="BZ8" s="187"/>
      <c r="CA8" s="187"/>
      <c r="CB8" s="212"/>
      <c r="CC8" s="212"/>
      <c r="CD8" s="20">
        <v>2.4825113340440869E-2</v>
      </c>
      <c r="CE8" s="182"/>
      <c r="CF8" s="189"/>
      <c r="CG8" s="216"/>
      <c r="CH8" s="213"/>
      <c r="CI8" s="154"/>
      <c r="CJ8" s="154"/>
      <c r="CK8" s="154"/>
      <c r="CL8" s="154"/>
      <c r="CM8" s="154"/>
      <c r="CN8" s="212"/>
      <c r="CO8" s="217"/>
      <c r="CP8" s="154"/>
      <c r="CQ8" s="21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1"/>
      <c r="DC8" s="181"/>
      <c r="DD8" s="218">
        <v>1.5947255443122779E-2</v>
      </c>
      <c r="DE8" s="219"/>
      <c r="DF8" s="185"/>
    </row>
    <row r="9" spans="1:111" s="205" customFormat="1" ht="15" customHeight="1">
      <c r="A9" s="212"/>
      <c r="B9" s="212"/>
      <c r="C9" s="220"/>
      <c r="D9" s="221"/>
      <c r="E9" s="220"/>
      <c r="F9" s="221"/>
      <c r="G9" s="221"/>
      <c r="H9" s="221"/>
      <c r="I9" s="49"/>
      <c r="J9" s="49"/>
      <c r="K9" s="209"/>
      <c r="L9" s="181"/>
      <c r="M9" s="181"/>
      <c r="N9" s="181"/>
      <c r="O9" s="181"/>
      <c r="P9" s="151">
        <f t="shared" si="0"/>
        <v>0.15471978767883965</v>
      </c>
      <c r="Q9" s="210"/>
      <c r="R9" s="181"/>
      <c r="S9" s="181"/>
      <c r="T9" s="181"/>
      <c r="U9" s="181"/>
      <c r="V9" s="177">
        <f t="shared" si="1"/>
        <v>0</v>
      </c>
      <c r="W9" s="174"/>
      <c r="X9" s="181"/>
      <c r="Y9" s="181"/>
      <c r="Z9" s="179"/>
      <c r="AA9" s="174"/>
      <c r="AB9" s="180">
        <f t="shared" si="2"/>
        <v>2.9078927456812554E-2</v>
      </c>
      <c r="AC9" s="174"/>
      <c r="AD9" s="181"/>
      <c r="AE9" s="181"/>
      <c r="AF9" s="181"/>
      <c r="AG9" s="181"/>
      <c r="AH9" s="182"/>
      <c r="AI9" s="183"/>
      <c r="AJ9" s="184"/>
      <c r="AK9" s="185"/>
      <c r="AL9" s="222"/>
      <c r="AM9" s="182"/>
      <c r="AN9" s="187"/>
      <c r="AO9" s="187"/>
      <c r="AP9" s="188"/>
      <c r="AQ9" s="187"/>
      <c r="AR9" s="184"/>
      <c r="AS9" s="182"/>
      <c r="AT9" s="211"/>
      <c r="AU9" s="182"/>
      <c r="AV9" s="187"/>
      <c r="AW9" s="187"/>
      <c r="AX9" s="187"/>
      <c r="AY9" s="212"/>
      <c r="AZ9" s="187"/>
      <c r="BA9" s="187"/>
      <c r="BB9" s="182"/>
      <c r="BC9" s="213"/>
      <c r="BD9" s="182"/>
      <c r="BE9" s="182"/>
      <c r="BF9" s="214"/>
      <c r="BG9" s="182"/>
      <c r="BH9" s="187"/>
      <c r="BI9" s="187"/>
      <c r="BJ9" s="187"/>
      <c r="BK9" s="187"/>
      <c r="BL9" s="184"/>
      <c r="BM9" s="189"/>
      <c r="BN9" s="215"/>
      <c r="BO9" s="182"/>
      <c r="BP9" s="187"/>
      <c r="BQ9" s="187"/>
      <c r="BR9" s="187"/>
      <c r="BS9" s="187"/>
      <c r="BT9" s="184"/>
      <c r="BU9" s="182"/>
      <c r="BV9" s="211"/>
      <c r="BW9" s="182"/>
      <c r="BX9" s="187"/>
      <c r="BY9" s="187"/>
      <c r="BZ9" s="187"/>
      <c r="CA9" s="187"/>
      <c r="CB9" s="212"/>
      <c r="CC9" s="156"/>
      <c r="CD9" s="183"/>
      <c r="CE9" s="182"/>
      <c r="CF9" s="189"/>
      <c r="CG9" s="216"/>
      <c r="CH9" s="213"/>
      <c r="CI9" s="182"/>
      <c r="CJ9" s="182"/>
      <c r="CK9" s="182"/>
      <c r="CL9" s="182"/>
      <c r="CM9" s="182"/>
      <c r="CN9" s="212"/>
      <c r="CO9" s="217"/>
      <c r="CP9" s="154"/>
      <c r="CQ9" s="211"/>
      <c r="CR9" s="181"/>
      <c r="CS9" s="181"/>
      <c r="CT9" s="181"/>
      <c r="CU9" s="181"/>
      <c r="CV9" s="181"/>
      <c r="CW9" s="181"/>
      <c r="CX9" s="181"/>
      <c r="CY9" s="181"/>
      <c r="CZ9" s="181"/>
      <c r="DA9" s="181"/>
      <c r="DB9" s="181"/>
      <c r="DC9" s="181"/>
      <c r="DD9" s="79">
        <v>1.2649922829946425E-2</v>
      </c>
      <c r="DE9" s="219"/>
      <c r="DF9" s="185"/>
    </row>
    <row r="10" spans="1:111">
      <c r="A10" s="46" t="s">
        <v>179</v>
      </c>
      <c r="B10" s="4" t="s">
        <v>143</v>
      </c>
      <c r="C10" s="47">
        <v>44323</v>
      </c>
      <c r="D10" s="70">
        <v>0.625</v>
      </c>
      <c r="E10" s="47">
        <v>44315</v>
      </c>
      <c r="F10" s="48" t="s">
        <v>180</v>
      </c>
      <c r="G10" s="48" t="s">
        <v>216</v>
      </c>
      <c r="H10" s="48" t="s">
        <v>217</v>
      </c>
      <c r="I10" s="49">
        <v>0</v>
      </c>
      <c r="J10" s="49">
        <v>1</v>
      </c>
      <c r="K10" s="71"/>
      <c r="L10" s="151">
        <v>35.700000000000003</v>
      </c>
      <c r="M10" s="151">
        <v>21</v>
      </c>
      <c r="N10" s="152"/>
      <c r="O10" s="153"/>
      <c r="P10" s="151">
        <f t="shared" si="0"/>
        <v>0.15471978767883965</v>
      </c>
      <c r="Q10" s="210"/>
      <c r="R10" s="51">
        <v>22.3</v>
      </c>
      <c r="S10" s="151">
        <v>21</v>
      </c>
      <c r="T10" s="52"/>
      <c r="U10" s="53"/>
      <c r="V10" s="177">
        <f t="shared" si="1"/>
        <v>9.5024134391476986E-2</v>
      </c>
      <c r="W10" s="50"/>
      <c r="X10" s="55">
        <v>8.02</v>
      </c>
      <c r="Y10" s="51">
        <v>21.2</v>
      </c>
      <c r="Z10" s="56"/>
      <c r="AA10" s="51"/>
      <c r="AB10" s="180">
        <f t="shared" si="2"/>
        <v>2.9078927456812554E-2</v>
      </c>
      <c r="AC10" s="50"/>
      <c r="AD10" s="18" t="str">
        <f t="shared" ref="AD10:AD50" si="3">IF(((AE10)*$AG$7)&lt;0.48,"MLD",IF(((AE10)*$AG$7)&gt;0.48,((AE10)*$AG$7)))</f>
        <v>MLD</v>
      </c>
      <c r="AE10" s="13">
        <f t="shared" ref="AE10:AE50" si="4">+AF10-AG10</f>
        <v>0</v>
      </c>
      <c r="AF10" s="13"/>
      <c r="AG10" s="13">
        <f>$AF$69</f>
        <v>0</v>
      </c>
      <c r="AH10" s="18"/>
      <c r="AI10" s="20"/>
      <c r="AJ10" s="58"/>
      <c r="AK10" s="58" t="str">
        <f t="shared" ref="AK10:AK50" si="5">IF(AD10="MLD","999",IF(AD10&lt;=0.48,AD10*$AI$40*$AJ$40,AD10*$AI$40*$AJ$40))</f>
        <v>999</v>
      </c>
      <c r="AL10" s="59"/>
      <c r="AM10" s="18" t="e">
        <f t="shared" ref="AM10" si="6">IF(((AN10-$AN$4)/$AN$3)&lt;=0.01,"MLD",IF(((AN10-$AN$4)/$AN$3)&lt;=1,(AN10-$AN$4)/$AN$3,IF(((AN10-$AN$4)/$AN$3)&gt;1,((AN10-$AN$2)/$AN$1))))</f>
        <v>#VALUE!</v>
      </c>
      <c r="AN10" s="13">
        <f t="shared" ref="AN10" si="7">+AO10-AP10</f>
        <v>0</v>
      </c>
      <c r="AO10" s="13"/>
      <c r="AP10" s="7">
        <f t="shared" ref="AP10:AP50" si="8">$AO$24</f>
        <v>0</v>
      </c>
      <c r="AQ10" s="20"/>
      <c r="AR10" s="58"/>
      <c r="AS10" s="60" t="e">
        <f t="shared" ref="AS10" si="9">IF(AM10="MLD","-",IF(AM10&lt;=1.5,AM10*$AQ$7*$AP$7,AM10*$AP$8*$AQ$7))</f>
        <v>#VALUE!</v>
      </c>
      <c r="AT10" s="72"/>
      <c r="AU10" s="18" t="e">
        <f t="shared" ref="AU10" si="10">IF(AM10="MLD",(IF(BB10*AX10&lt;=0.12,"MLD",BB10*AX10)),(IF((BB10*AX10)-(0.95*(AM10))&lt;=0.12,"MLD",(BB10*AX10)-(0.95*(AM10)))))</f>
        <v>#VALUE!</v>
      </c>
      <c r="AV10" s="13"/>
      <c r="AW10" s="13">
        <f t="shared" ref="AW10:AW67" si="11">$AV$24</f>
        <v>0</v>
      </c>
      <c r="AX10" s="13">
        <f t="shared" ref="AX10" si="12">AV10-AW10</f>
        <v>0</v>
      </c>
      <c r="AY10" s="4"/>
      <c r="AZ10" s="13">
        <f t="shared" ref="AZ10:AZ67" si="13">$AY$24</f>
        <v>0</v>
      </c>
      <c r="BA10" s="13">
        <f t="shared" ref="BA10" si="14">AZ10-AW10</f>
        <v>0</v>
      </c>
      <c r="BB10" s="18" t="e">
        <f t="shared" ref="BB10" si="15">20/BA10</f>
        <v>#DIV/0!</v>
      </c>
      <c r="BC10" s="20"/>
      <c r="BD10" s="18"/>
      <c r="BE10" s="18" t="e">
        <f t="shared" ref="BE10" si="16">IF(AU10="MLD","-",IF(AU10&lt;=3,AU10*$BB$7*$BC$7,AU10*$BB$8*$BC$7))</f>
        <v>#VALUE!</v>
      </c>
      <c r="BF10" s="73"/>
      <c r="BG10" s="18" t="e">
        <f t="shared" ref="BG10" si="17">IF(((BH10-$BH$4)/$BH$3)&lt;=0.02,"MLD",IF(((BH10-$BH$4)/$BH$3)&lt;=1,(BH10-$BH$4)/$BH$3,IF(((BH10-$BH$4)/$BH$3)&gt;1,((BH10-$BH$2)/$BH$1))))</f>
        <v>#VALUE!</v>
      </c>
      <c r="BH10" s="13">
        <f t="shared" ref="BH10" si="18">BI10-BJ10</f>
        <v>-14</v>
      </c>
      <c r="BI10" s="13">
        <v>1.4999999999999999E-2</v>
      </c>
      <c r="BJ10" s="13">
        <f t="shared" ref="BJ10:BJ64" si="19">$BI$24</f>
        <v>14.015000000000001</v>
      </c>
      <c r="BK10" s="20"/>
      <c r="BL10" s="58"/>
      <c r="BM10" s="60" t="e">
        <f t="shared" ref="BM10" si="20">IF(BG10="MLD","-",IF(BG10&lt;=1,BG10*$BJ$7*$BK$7,BG10*$BJ$8*$BK$7))</f>
        <v>#VALUE!</v>
      </c>
      <c r="BN10" s="215"/>
      <c r="BO10" s="18" t="e">
        <f t="shared" ref="BO10" si="21">IF(((BP10-$BQ$4)/$BQ$3)&lt;=0.29,"MLD",IF(((BP10-$BQ$4)/$BQ$3)&lt;=2,(BP10-$BQ$4)/$BQ$3,IF(((BP10-$BQ$4)/$BQ$3)&gt;2,((BP10-$BQ$2)/$BQ$1))))</f>
        <v>#VALUE!</v>
      </c>
      <c r="BP10" s="13">
        <f t="shared" ref="BP10" si="22">BQ10-BR10</f>
        <v>-14</v>
      </c>
      <c r="BQ10" s="13">
        <v>0.16800000000000001</v>
      </c>
      <c r="BR10" s="13">
        <f t="shared" ref="BR10:BR61" si="23">$BQ$24</f>
        <v>14.167999999999999</v>
      </c>
      <c r="BS10" s="20"/>
      <c r="BT10" s="58"/>
      <c r="BU10" s="60" t="e">
        <f t="shared" ref="BU10" si="24">IF(BO10="MLD","-",IF(BO10&lt;=2,BO10*$BR$7*$BS$7,BO10*$BS$7*$BR$8))</f>
        <v>#VALUE!</v>
      </c>
      <c r="BV10" s="211"/>
      <c r="BW10" s="154">
        <f>IF(((CC10/CB10)*(11.85*(BX10-CA10)-1.54*(BY10-CA10)-0.08*(BZ10-CA10)))&lt;=0.1,"MLD",((CC10/CB10)*(11.85*(BX10-CA10)-1.54*(BY10-CA10)-0.08*(BZ10-CA10))))</f>
        <v>4.9868999999999994</v>
      </c>
      <c r="BX10" s="155">
        <v>5.1999999999999998E-2</v>
      </c>
      <c r="BY10" s="155">
        <v>1.6E-2</v>
      </c>
      <c r="BZ10" s="155">
        <v>0.01</v>
      </c>
      <c r="CA10" s="155">
        <v>8.9999999999999993E-3</v>
      </c>
      <c r="CB10" s="156">
        <v>1</v>
      </c>
      <c r="CC10" s="156">
        <v>10</v>
      </c>
      <c r="CD10" s="158"/>
      <c r="CE10" s="154"/>
      <c r="CF10" s="189">
        <f>IF(BW10="MLD","-",IF(BW10 &lt;CD12,BW10*$CD$7*$CE$7,BW10*$CD$7*$CE$7))</f>
        <v>0.24663011103667745</v>
      </c>
      <c r="CG10" s="154">
        <f t="shared" ref="CG10:CG22" si="25">(8000*CH10*300*((CL10+CM10)/2))/(296*50)</f>
        <v>5.4063033132800564</v>
      </c>
      <c r="CH10" s="154">
        <f t="shared" ref="CH10:CH22" si="26">(0.01*10)/AVERAGE(CI10:CK10)</f>
        <v>9.9667774086378749E-3</v>
      </c>
      <c r="CI10" s="154">
        <v>10.029999999999999</v>
      </c>
      <c r="CJ10" s="154">
        <v>10.039999999999999</v>
      </c>
      <c r="CK10" s="154">
        <v>10.029999999999999</v>
      </c>
      <c r="CL10" s="154">
        <v>3.36</v>
      </c>
      <c r="CM10" s="154">
        <v>3.33</v>
      </c>
      <c r="CN10" s="159"/>
      <c r="CO10" s="156"/>
      <c r="CP10" s="154">
        <f t="shared" ref="CP10:CP50" si="27">$CO$7*$CN$7*CG10</f>
        <v>8.0765944360980196E-2</v>
      </c>
      <c r="CQ10" s="211"/>
      <c r="CR10" s="76">
        <f t="shared" ref="CR10:CR41" si="28">IF(+(DA10)/DB10*1000&lt;=0.8,"LDM",(DA10/DB10*1000))</f>
        <v>188.05000000000049</v>
      </c>
      <c r="CS10" s="74">
        <v>2.7088999999999999</v>
      </c>
      <c r="CT10" s="74">
        <v>2.7090000000000001</v>
      </c>
      <c r="CU10" s="74">
        <f t="shared" ref="CU10:CU41" si="29">(CT10-CS10)</f>
        <v>1.0000000000021103E-4</v>
      </c>
      <c r="CV10" s="74">
        <f t="shared" ref="CV10:CV41" si="30">AVERAGE(CS10:CT10)</f>
        <v>2.7089499999999997</v>
      </c>
      <c r="CW10" s="74">
        <v>2.8971</v>
      </c>
      <c r="CX10" s="74">
        <v>2.8969</v>
      </c>
      <c r="CY10" s="74">
        <f t="shared" ref="CY10:CY41" si="31">(CX10-CW10)</f>
        <v>-1.9999999999997797E-4</v>
      </c>
      <c r="CZ10" s="74">
        <f t="shared" ref="CZ10:CZ41" si="32">+AVERAGE(CW10:CX10)</f>
        <v>2.8970000000000002</v>
      </c>
      <c r="DA10" s="74">
        <f t="shared" ref="DA10:DA41" si="33">+CZ10-CV10</f>
        <v>0.18805000000000049</v>
      </c>
      <c r="DB10" s="77">
        <v>1</v>
      </c>
      <c r="DC10" s="164">
        <v>1</v>
      </c>
      <c r="DD10" s="79"/>
      <c r="DE10" s="15"/>
      <c r="DF10" s="223">
        <f t="shared" ref="DF10:DF55" si="34">IF(CR10="LDM","-",IF(0.8&lt;CR10&lt;20,$DD$8*$DE$7*CR10,IF(CR10&lt;=5,$DD$7*$DE$7*CR10,IF(20&lt;=CR10,$DD$9*$DE$7*CR10,$DD$8*$DE$7*CR10))))</f>
        <v>4.7576359763428631</v>
      </c>
      <c r="DG10" s="57"/>
    </row>
    <row r="11" spans="1:111">
      <c r="A11" s="46" t="s">
        <v>179</v>
      </c>
      <c r="B11" s="4" t="s">
        <v>281</v>
      </c>
      <c r="C11" s="47">
        <v>44324</v>
      </c>
      <c r="D11" s="70">
        <v>0.625</v>
      </c>
      <c r="E11" s="47">
        <v>44315</v>
      </c>
      <c r="F11" s="48" t="s">
        <v>180</v>
      </c>
      <c r="G11" s="48" t="s">
        <v>216</v>
      </c>
      <c r="H11" s="48" t="s">
        <v>217</v>
      </c>
      <c r="I11" s="49">
        <v>0</v>
      </c>
      <c r="J11" s="49">
        <v>1</v>
      </c>
      <c r="K11" s="71"/>
      <c r="L11" s="151">
        <v>35.700000000000003</v>
      </c>
      <c r="M11" s="151">
        <v>21</v>
      </c>
      <c r="N11" s="152"/>
      <c r="O11" s="153"/>
      <c r="P11" s="151">
        <f t="shared" si="0"/>
        <v>0.15471978767883965</v>
      </c>
      <c r="Q11" s="210"/>
      <c r="R11" s="51">
        <v>22.3</v>
      </c>
      <c r="S11" s="151">
        <v>21</v>
      </c>
      <c r="T11" s="52"/>
      <c r="U11" s="53"/>
      <c r="V11" s="177">
        <f t="shared" si="1"/>
        <v>9.5024134391476986E-2</v>
      </c>
      <c r="W11" s="50"/>
      <c r="X11" s="55">
        <v>8.02</v>
      </c>
      <c r="Y11" s="51">
        <v>21.2</v>
      </c>
      <c r="Z11" s="56"/>
      <c r="AA11" s="51"/>
      <c r="AB11" s="180">
        <f t="shared" si="2"/>
        <v>2.9078927456812554E-2</v>
      </c>
      <c r="AC11" s="50"/>
      <c r="AD11" s="18"/>
      <c r="AE11" s="13"/>
      <c r="AF11" s="13"/>
      <c r="AG11" s="13"/>
      <c r="AH11" s="18"/>
      <c r="AI11" s="20"/>
      <c r="AJ11" s="58"/>
      <c r="AK11" s="58"/>
      <c r="AL11" s="59"/>
      <c r="AM11" s="18"/>
      <c r="AN11" s="13"/>
      <c r="AO11" s="13"/>
      <c r="AP11" s="7"/>
      <c r="AQ11" s="20"/>
      <c r="AR11" s="58"/>
      <c r="AS11" s="60"/>
      <c r="AT11" s="72"/>
      <c r="AU11" s="18"/>
      <c r="AV11" s="13"/>
      <c r="AW11" s="13"/>
      <c r="AX11" s="13"/>
      <c r="AY11" s="4"/>
      <c r="AZ11" s="13"/>
      <c r="BA11" s="13"/>
      <c r="BB11" s="18"/>
      <c r="BC11" s="20"/>
      <c r="BD11" s="18"/>
      <c r="BE11" s="18"/>
      <c r="BF11" s="73"/>
      <c r="BG11" s="18"/>
      <c r="BH11" s="13"/>
      <c r="BI11" s="13"/>
      <c r="BJ11" s="13"/>
      <c r="BK11" s="20"/>
      <c r="BL11" s="58"/>
      <c r="BM11" s="60"/>
      <c r="BN11" s="215"/>
      <c r="BO11" s="18"/>
      <c r="BP11" s="13"/>
      <c r="BQ11" s="13"/>
      <c r="BR11" s="13"/>
      <c r="BS11" s="20"/>
      <c r="BT11" s="58"/>
      <c r="BU11" s="60"/>
      <c r="BV11" s="211"/>
      <c r="BW11" s="154" t="e">
        <f t="shared" ref="BW11:BW50" si="35">IF(((CC11/CB11)*(11.85*(BX11-CA11)-1.54*(BY11-CA11)-0.08*(BZ11-CA11)))&lt;=0.1,"MLD",((CC11/CB11)*(11.85*(BX11-CA11)-1.54*(BY11-CA11)-0.08*(BZ11-CA11))))</f>
        <v>#DIV/0!</v>
      </c>
      <c r="BX11" s="155"/>
      <c r="BY11" s="155"/>
      <c r="BZ11" s="155"/>
      <c r="CA11" s="155"/>
      <c r="CB11" s="156"/>
      <c r="CC11" s="156"/>
      <c r="CD11" s="158"/>
      <c r="CE11" s="154"/>
      <c r="CF11" s="189"/>
      <c r="CG11" s="154"/>
      <c r="CH11" s="154"/>
      <c r="CI11" s="154"/>
      <c r="CJ11" s="154"/>
      <c r="CK11" s="154"/>
      <c r="CL11" s="154"/>
      <c r="CM11" s="154"/>
      <c r="CN11" s="159"/>
      <c r="CO11" s="156"/>
      <c r="CP11" s="154"/>
      <c r="CQ11" s="211"/>
      <c r="CR11" s="76"/>
      <c r="CS11" s="74"/>
      <c r="CT11" s="74"/>
      <c r="CU11" s="74"/>
      <c r="CV11" s="74"/>
      <c r="CW11" s="74"/>
      <c r="CX11" s="74"/>
      <c r="CY11" s="74"/>
      <c r="CZ11" s="74"/>
      <c r="DA11" s="74"/>
      <c r="DB11" s="77"/>
      <c r="DC11" s="164"/>
      <c r="DD11" s="79"/>
      <c r="DE11" s="15"/>
      <c r="DF11" s="223"/>
      <c r="DG11" s="57"/>
    </row>
    <row r="12" spans="1:111">
      <c r="A12" s="46" t="s">
        <v>181</v>
      </c>
      <c r="B12" s="4" t="s">
        <v>144</v>
      </c>
      <c r="C12" s="47">
        <v>44323</v>
      </c>
      <c r="D12" s="70">
        <v>0.625</v>
      </c>
      <c r="E12" s="47">
        <v>44315</v>
      </c>
      <c r="F12" s="48">
        <v>0.47083333333333338</v>
      </c>
      <c r="G12" s="48" t="s">
        <v>218</v>
      </c>
      <c r="H12" s="48" t="s">
        <v>219</v>
      </c>
      <c r="I12" s="49">
        <v>0</v>
      </c>
      <c r="J12" s="49">
        <v>1</v>
      </c>
      <c r="K12" s="71"/>
      <c r="L12" s="151">
        <v>37.5</v>
      </c>
      <c r="M12" s="151">
        <v>21.1</v>
      </c>
      <c r="N12" s="152"/>
      <c r="O12" s="153"/>
      <c r="P12" s="151">
        <f t="shared" si="0"/>
        <v>0.15471978767883965</v>
      </c>
      <c r="Q12" s="50"/>
      <c r="R12" s="51">
        <v>23.6</v>
      </c>
      <c r="S12" s="151">
        <v>21.1</v>
      </c>
      <c r="T12" s="52"/>
      <c r="U12" s="53"/>
      <c r="V12" s="177">
        <f t="shared" si="1"/>
        <v>0.10056365792102498</v>
      </c>
      <c r="W12" s="50"/>
      <c r="X12" s="55">
        <v>8.0399999999999991</v>
      </c>
      <c r="Y12" s="51">
        <v>20.7</v>
      </c>
      <c r="Z12" s="56"/>
      <c r="AA12" s="51"/>
      <c r="AB12" s="180">
        <f t="shared" si="2"/>
        <v>2.9078927456812554E-2</v>
      </c>
      <c r="AC12" s="50"/>
      <c r="AD12" s="18" t="str">
        <f t="shared" si="3"/>
        <v>MLD</v>
      </c>
      <c r="AE12" s="13">
        <f t="shared" si="4"/>
        <v>0</v>
      </c>
      <c r="AF12" s="13"/>
      <c r="AG12" s="13">
        <f t="shared" ref="AG12:AG58" si="36">$AF$69</f>
        <v>0</v>
      </c>
      <c r="AH12" s="18"/>
      <c r="AI12" s="20"/>
      <c r="AJ12" s="58"/>
      <c r="AK12" s="58" t="str">
        <f t="shared" si="5"/>
        <v>999</v>
      </c>
      <c r="AL12" s="59"/>
      <c r="AM12" s="18" t="e">
        <f t="shared" ref="AM12:AM50" si="37">IF(((AN12-$AN$4)/$AN$3)&lt;=0.01,"MLD",IF(((AN12-$AN$4)/$AN$3)&lt;=1,(AN12-$AN$4)/$AN$3,IF(((AN12-$AN$4)/$AN$3)&gt;1,((AN12-$AN$2)/$AN$1))))</f>
        <v>#VALUE!</v>
      </c>
      <c r="AN12" s="13">
        <f t="shared" ref="AN12:AN50" si="38">+AO12-AP12</f>
        <v>0</v>
      </c>
      <c r="AO12" s="13"/>
      <c r="AP12" s="7">
        <f t="shared" si="8"/>
        <v>0</v>
      </c>
      <c r="AQ12" s="20"/>
      <c r="AR12" s="58"/>
      <c r="AS12" s="60" t="e">
        <f t="shared" ref="AS12:AS50" si="39">IF(AM12="MLD","-",IF(AM12&lt;=1.5,AM12*$AQ$7*$AP$7,AM12*$AP$8*$AQ$7))</f>
        <v>#VALUE!</v>
      </c>
      <c r="AT12" s="72"/>
      <c r="AU12" s="18" t="e">
        <f t="shared" ref="AU12:AU67" si="40">IF(AM12="MLD",(IF(BB12*AX12&lt;=0.12,"MLD",BB12*AX12)),(IF((BB12*AX12)-(0.95*(AM12))&lt;=0.12,"MLD",(BB12*AX12)-(0.95*(AM12)))))</f>
        <v>#VALUE!</v>
      </c>
      <c r="AV12" s="13"/>
      <c r="AW12" s="13">
        <f t="shared" si="11"/>
        <v>0</v>
      </c>
      <c r="AX12" s="13">
        <f t="shared" ref="AX12:AX67" si="41">AV12-AW12</f>
        <v>0</v>
      </c>
      <c r="AY12" s="4"/>
      <c r="AZ12" s="13">
        <f t="shared" si="13"/>
        <v>0</v>
      </c>
      <c r="BA12" s="13">
        <f t="shared" ref="BA12:BA67" si="42">AZ12-AW12</f>
        <v>0</v>
      </c>
      <c r="BB12" s="18" t="e">
        <f t="shared" ref="BB12:BB67" si="43">20/BA12</f>
        <v>#DIV/0!</v>
      </c>
      <c r="BC12" s="20"/>
      <c r="BD12" s="18"/>
      <c r="BE12" s="18" t="e">
        <f t="shared" ref="BE12:BE67" si="44">IF(AU12="MLD","-",IF(AU12&lt;=3,AU12*$BB$7*$BC$7,AU12*$BB$8*$BC$7))</f>
        <v>#VALUE!</v>
      </c>
      <c r="BF12" s="73"/>
      <c r="BG12" s="18" t="e">
        <f t="shared" ref="BG12:BG64" si="45">IF(((BH12-$BH$4)/$BH$3)&lt;=0.02,"MLD",IF(((BH12-$BH$4)/$BH$3)&lt;=1,(BH12-$BH$4)/$BH$3,IF(((BH12-$BH$4)/$BH$3)&gt;1,((BH12-$BH$2)/$BH$1))))</f>
        <v>#VALUE!</v>
      </c>
      <c r="BH12" s="13">
        <f t="shared" ref="BH12:BH64" si="46">BI12-BJ12</f>
        <v>-12</v>
      </c>
      <c r="BI12" s="13">
        <v>2.0150000000000001</v>
      </c>
      <c r="BJ12" s="13">
        <f t="shared" si="19"/>
        <v>14.015000000000001</v>
      </c>
      <c r="BK12" s="20"/>
      <c r="BL12" s="58"/>
      <c r="BM12" s="60" t="e">
        <f t="shared" ref="BM12:BM64" si="47">IF(BG12="MLD","-",IF(BG12&lt;=1,BG12*$BJ$7*$BK$7,BG12*$BJ$8*$BK$7))</f>
        <v>#VALUE!</v>
      </c>
      <c r="BN12" s="215"/>
      <c r="BO12" s="18" t="e">
        <f t="shared" ref="BO12:BO61" si="48">IF(((BP12-$BQ$4)/$BQ$3)&lt;=0.29,"MLD",IF(((BP12-$BQ$4)/$BQ$3)&lt;=2,(BP12-$BQ$4)/$BQ$3,IF(((BP12-$BQ$4)/$BQ$3)&gt;2,((BP12-$BQ$2)/$BQ$1))))</f>
        <v>#VALUE!</v>
      </c>
      <c r="BP12" s="13">
        <f t="shared" ref="BP12:BP61" si="49">BQ12-BR12</f>
        <v>-12</v>
      </c>
      <c r="BQ12" s="13">
        <v>2.1680000000000001</v>
      </c>
      <c r="BR12" s="13">
        <f t="shared" si="23"/>
        <v>14.167999999999999</v>
      </c>
      <c r="BS12" s="20"/>
      <c r="BT12" s="58"/>
      <c r="BU12" s="60" t="e">
        <f t="shared" ref="BU12:BU61" si="50">IF(BO12="MLD","-",IF(BO12&lt;=2,BO12*$BR$7*$BS$7,BO12*$BS$7*$BR$8))</f>
        <v>#VALUE!</v>
      </c>
      <c r="BV12" s="211"/>
      <c r="BW12" s="154">
        <f t="shared" si="35"/>
        <v>3.6420325203252037</v>
      </c>
      <c r="BX12" s="155">
        <v>4.7E-2</v>
      </c>
      <c r="BY12" s="155">
        <v>1.7000000000000001E-2</v>
      </c>
      <c r="BZ12" s="155">
        <v>1.2E-2</v>
      </c>
      <c r="CA12" s="155">
        <v>8.0000000000000002E-3</v>
      </c>
      <c r="CB12" s="156">
        <v>1.23</v>
      </c>
      <c r="CC12" s="156">
        <v>10</v>
      </c>
      <c r="CD12" s="158"/>
      <c r="CE12" s="154"/>
      <c r="CF12" s="189">
        <f t="shared" ref="CF12:CF50" si="51">IF(BW12="MLD","-",IF(BW12 &lt;CD14,BW12*$CD$7*$CE$7,BW12*$CD$8*$CE$7))</f>
        <v>0.1808277402132894</v>
      </c>
      <c r="CG12" s="154">
        <f t="shared" si="25"/>
        <v>5.6002514142049025</v>
      </c>
      <c r="CH12" s="154">
        <f t="shared" si="26"/>
        <v>9.9667774086378749E-3</v>
      </c>
      <c r="CI12" s="154">
        <v>10.029999999999999</v>
      </c>
      <c r="CJ12" s="154">
        <v>10.039999999999999</v>
      </c>
      <c r="CK12" s="154">
        <v>10.029999999999999</v>
      </c>
      <c r="CL12" s="154">
        <v>3.45</v>
      </c>
      <c r="CM12" s="154">
        <v>3.48</v>
      </c>
      <c r="CN12" s="159"/>
      <c r="CO12" s="156"/>
      <c r="CP12" s="154">
        <f t="shared" si="27"/>
        <v>8.3663377342540035E-2</v>
      </c>
      <c r="CQ12" s="211"/>
      <c r="CR12" s="76">
        <f t="shared" si="28"/>
        <v>87.550000000000239</v>
      </c>
      <c r="CS12" s="74">
        <v>2.6478999999999999</v>
      </c>
      <c r="CT12" s="74">
        <v>2.6480000000000001</v>
      </c>
      <c r="CU12" s="74">
        <f t="shared" si="29"/>
        <v>1.0000000000021103E-4</v>
      </c>
      <c r="CV12" s="74">
        <f t="shared" si="30"/>
        <v>2.6479499999999998</v>
      </c>
      <c r="CW12" s="74">
        <v>2.7353999999999998</v>
      </c>
      <c r="CX12" s="74">
        <v>2.7355999999999998</v>
      </c>
      <c r="CY12" s="74">
        <f t="shared" si="31"/>
        <v>1.9999999999997797E-4</v>
      </c>
      <c r="CZ12" s="74">
        <f t="shared" si="32"/>
        <v>2.7355</v>
      </c>
      <c r="DA12" s="74">
        <f t="shared" si="33"/>
        <v>8.7550000000000239E-2</v>
      </c>
      <c r="DB12" s="77">
        <v>1</v>
      </c>
      <c r="DC12" s="164">
        <v>2</v>
      </c>
      <c r="DD12" s="79"/>
      <c r="DE12" s="15"/>
      <c r="DF12" s="223">
        <f t="shared" si="34"/>
        <v>2.215001487523625</v>
      </c>
      <c r="DG12" s="57"/>
    </row>
    <row r="13" spans="1:111">
      <c r="A13" s="46" t="s">
        <v>182</v>
      </c>
      <c r="B13" s="4" t="s">
        <v>147</v>
      </c>
      <c r="C13" s="47">
        <v>44323</v>
      </c>
      <c r="D13" s="70">
        <v>0.625</v>
      </c>
      <c r="E13" s="47">
        <v>44315</v>
      </c>
      <c r="F13" s="48">
        <v>0.68263888888888891</v>
      </c>
      <c r="G13" s="48" t="s">
        <v>216</v>
      </c>
      <c r="H13" s="48" t="s">
        <v>217</v>
      </c>
      <c r="I13" s="49">
        <v>0</v>
      </c>
      <c r="J13" s="49">
        <v>2.5</v>
      </c>
      <c r="K13" s="71"/>
      <c r="L13" s="151">
        <v>38.299999999999997</v>
      </c>
      <c r="M13" s="151">
        <v>21</v>
      </c>
      <c r="N13" s="152"/>
      <c r="O13" s="153"/>
      <c r="P13" s="151">
        <f t="shared" si="0"/>
        <v>0.15471978767883965</v>
      </c>
      <c r="Q13" s="50"/>
      <c r="R13" s="51">
        <v>24.1</v>
      </c>
      <c r="S13" s="151">
        <v>21</v>
      </c>
      <c r="T13" s="52"/>
      <c r="U13" s="53"/>
      <c r="V13" s="177">
        <f t="shared" si="1"/>
        <v>0.10269424389392805</v>
      </c>
      <c r="W13" s="50"/>
      <c r="X13" s="55">
        <v>8.18</v>
      </c>
      <c r="Y13" s="51">
        <v>23.6</v>
      </c>
      <c r="Z13" s="56"/>
      <c r="AA13" s="51"/>
      <c r="AB13" s="180">
        <f t="shared" si="2"/>
        <v>2.9078927456812554E-2</v>
      </c>
      <c r="AC13" s="50"/>
      <c r="AD13" s="18" t="str">
        <f t="shared" si="3"/>
        <v>MLD</v>
      </c>
      <c r="AE13" s="13">
        <f t="shared" si="4"/>
        <v>0</v>
      </c>
      <c r="AF13" s="13"/>
      <c r="AG13" s="13">
        <f t="shared" si="36"/>
        <v>0</v>
      </c>
      <c r="AH13" s="18"/>
      <c r="AI13" s="20"/>
      <c r="AJ13" s="58"/>
      <c r="AK13" s="58" t="str">
        <f t="shared" si="5"/>
        <v>999</v>
      </c>
      <c r="AL13" s="59"/>
      <c r="AM13" s="18" t="e">
        <f t="shared" si="37"/>
        <v>#VALUE!</v>
      </c>
      <c r="AN13" s="13">
        <f t="shared" si="38"/>
        <v>0</v>
      </c>
      <c r="AO13" s="13"/>
      <c r="AP13" s="7">
        <f t="shared" si="8"/>
        <v>0</v>
      </c>
      <c r="AQ13" s="20"/>
      <c r="AR13" s="58"/>
      <c r="AS13" s="60" t="e">
        <f t="shared" si="39"/>
        <v>#VALUE!</v>
      </c>
      <c r="AT13" s="72"/>
      <c r="AU13" s="18" t="e">
        <f t="shared" si="40"/>
        <v>#VALUE!</v>
      </c>
      <c r="AV13" s="13"/>
      <c r="AW13" s="13">
        <f t="shared" si="11"/>
        <v>0</v>
      </c>
      <c r="AX13" s="13">
        <f t="shared" si="41"/>
        <v>0</v>
      </c>
      <c r="AY13" s="4"/>
      <c r="AZ13" s="13">
        <f t="shared" si="13"/>
        <v>0</v>
      </c>
      <c r="BA13" s="13">
        <f t="shared" si="42"/>
        <v>0</v>
      </c>
      <c r="BB13" s="18" t="e">
        <f t="shared" si="43"/>
        <v>#DIV/0!</v>
      </c>
      <c r="BC13" s="20"/>
      <c r="BD13" s="18"/>
      <c r="BE13" s="18" t="e">
        <f t="shared" si="44"/>
        <v>#VALUE!</v>
      </c>
      <c r="BF13" s="73"/>
      <c r="BG13" s="18" t="e">
        <f t="shared" si="45"/>
        <v>#VALUE!</v>
      </c>
      <c r="BH13" s="13">
        <f t="shared" si="46"/>
        <v>-11</v>
      </c>
      <c r="BI13" s="13">
        <v>3.0150000000000001</v>
      </c>
      <c r="BJ13" s="13">
        <f t="shared" si="19"/>
        <v>14.015000000000001</v>
      </c>
      <c r="BK13" s="20"/>
      <c r="BL13" s="58"/>
      <c r="BM13" s="60" t="e">
        <f t="shared" si="47"/>
        <v>#VALUE!</v>
      </c>
      <c r="BN13" s="215"/>
      <c r="BO13" s="18" t="e">
        <f t="shared" si="48"/>
        <v>#VALUE!</v>
      </c>
      <c r="BP13" s="13">
        <f t="shared" si="49"/>
        <v>-11</v>
      </c>
      <c r="BQ13" s="13">
        <v>3.1680000000000001</v>
      </c>
      <c r="BR13" s="13">
        <f t="shared" si="23"/>
        <v>14.167999999999999</v>
      </c>
      <c r="BS13" s="20"/>
      <c r="BT13" s="58"/>
      <c r="BU13" s="60" t="e">
        <f t="shared" si="50"/>
        <v>#VALUE!</v>
      </c>
      <c r="BV13" s="211"/>
      <c r="BW13" s="154">
        <f t="shared" si="35"/>
        <v>1.5736999999999997</v>
      </c>
      <c r="BX13" s="155">
        <v>1.7999999999999999E-2</v>
      </c>
      <c r="BY13" s="155">
        <v>3.0000000000000001E-3</v>
      </c>
      <c r="BZ13" s="155">
        <v>2E-3</v>
      </c>
      <c r="CA13" s="155">
        <v>5.0000000000000001E-3</v>
      </c>
      <c r="CB13" s="156">
        <v>1</v>
      </c>
      <c r="CC13" s="156">
        <v>10</v>
      </c>
      <c r="CD13" s="158"/>
      <c r="CE13" s="154"/>
      <c r="CF13" s="189">
        <f t="shared" si="51"/>
        <v>7.8134561727703569E-2</v>
      </c>
      <c r="CG13" s="154">
        <f t="shared" si="25"/>
        <v>6.1174463500044896</v>
      </c>
      <c r="CH13" s="154">
        <f t="shared" si="26"/>
        <v>9.9667774086378749E-3</v>
      </c>
      <c r="CI13" s="154">
        <v>10.029999999999999</v>
      </c>
      <c r="CJ13" s="154">
        <v>10.039999999999999</v>
      </c>
      <c r="CK13" s="154">
        <v>10.029999999999999</v>
      </c>
      <c r="CL13" s="154">
        <v>3.77</v>
      </c>
      <c r="CM13" s="154">
        <v>3.8</v>
      </c>
      <c r="CN13" s="159"/>
      <c r="CO13" s="156"/>
      <c r="CP13" s="154">
        <f t="shared" si="27"/>
        <v>9.1389865293366249E-2</v>
      </c>
      <c r="CQ13" s="211"/>
      <c r="CR13" s="76">
        <f t="shared" si="28"/>
        <v>160.97014925373134</v>
      </c>
      <c r="CS13" s="74">
        <v>2.6377999999999999</v>
      </c>
      <c r="CT13" s="74">
        <v>2.6379000000000001</v>
      </c>
      <c r="CU13" s="74">
        <f t="shared" si="29"/>
        <v>1.0000000000021103E-4</v>
      </c>
      <c r="CV13" s="74">
        <f t="shared" si="30"/>
        <v>2.6378500000000003</v>
      </c>
      <c r="CW13" s="74">
        <v>2.7456</v>
      </c>
      <c r="CX13" s="74">
        <v>2.7458</v>
      </c>
      <c r="CY13" s="74">
        <f t="shared" si="31"/>
        <v>1.9999999999997797E-4</v>
      </c>
      <c r="CZ13" s="74">
        <f t="shared" si="32"/>
        <v>2.7457000000000003</v>
      </c>
      <c r="DA13" s="74">
        <f t="shared" si="33"/>
        <v>0.10785</v>
      </c>
      <c r="DB13" s="77">
        <v>0.67</v>
      </c>
      <c r="DC13" s="164">
        <v>3</v>
      </c>
      <c r="DD13" s="79"/>
      <c r="DE13" s="15"/>
      <c r="DF13" s="223">
        <f t="shared" si="34"/>
        <v>4.0725199319693193</v>
      </c>
      <c r="DG13" s="57"/>
    </row>
    <row r="14" spans="1:111">
      <c r="A14" s="46" t="s">
        <v>183</v>
      </c>
      <c r="B14" s="4" t="s">
        <v>148</v>
      </c>
      <c r="C14" s="47">
        <v>44323</v>
      </c>
      <c r="D14" s="70">
        <v>0.625</v>
      </c>
      <c r="E14" s="47">
        <v>44315</v>
      </c>
      <c r="F14" s="48">
        <v>0.71458333333333324</v>
      </c>
      <c r="G14" s="48" t="s">
        <v>218</v>
      </c>
      <c r="H14" s="48" t="s">
        <v>219</v>
      </c>
      <c r="I14" s="49">
        <v>0</v>
      </c>
      <c r="J14" s="49">
        <v>2.5</v>
      </c>
      <c r="K14" s="71"/>
      <c r="L14" s="151">
        <v>42.6</v>
      </c>
      <c r="M14" s="151">
        <v>20.8</v>
      </c>
      <c r="N14" s="152"/>
      <c r="O14" s="153"/>
      <c r="P14" s="151">
        <f t="shared" si="0"/>
        <v>0.15471978767883965</v>
      </c>
      <c r="Q14" s="50"/>
      <c r="R14" s="51">
        <v>27.2</v>
      </c>
      <c r="S14" s="151">
        <v>20.8</v>
      </c>
      <c r="T14" s="52"/>
      <c r="U14" s="53"/>
      <c r="V14" s="177">
        <f t="shared" si="1"/>
        <v>0.11590387692592709</v>
      </c>
      <c r="W14" s="50"/>
      <c r="X14" s="55">
        <v>8.1199999999999992</v>
      </c>
      <c r="Y14" s="51">
        <v>23.8</v>
      </c>
      <c r="Z14" s="56"/>
      <c r="AA14" s="51"/>
      <c r="AB14" s="180">
        <f t="shared" si="2"/>
        <v>2.9078927456812554E-2</v>
      </c>
      <c r="AC14" s="50"/>
      <c r="AD14" s="18" t="str">
        <f t="shared" si="3"/>
        <v>MLD</v>
      </c>
      <c r="AE14" s="13">
        <f t="shared" si="4"/>
        <v>0</v>
      </c>
      <c r="AF14" s="13"/>
      <c r="AG14" s="13">
        <f t="shared" si="36"/>
        <v>0</v>
      </c>
      <c r="AH14" s="18"/>
      <c r="AI14" s="20"/>
      <c r="AJ14" s="58"/>
      <c r="AK14" s="58" t="str">
        <f t="shared" si="5"/>
        <v>999</v>
      </c>
      <c r="AL14" s="59"/>
      <c r="AM14" s="18" t="e">
        <f t="shared" si="37"/>
        <v>#VALUE!</v>
      </c>
      <c r="AN14" s="13">
        <f t="shared" si="38"/>
        <v>0</v>
      </c>
      <c r="AO14" s="13"/>
      <c r="AP14" s="7">
        <f t="shared" si="8"/>
        <v>0</v>
      </c>
      <c r="AQ14" s="20"/>
      <c r="AR14" s="58"/>
      <c r="AS14" s="60" t="e">
        <f t="shared" si="39"/>
        <v>#VALUE!</v>
      </c>
      <c r="AT14" s="72"/>
      <c r="AU14" s="18" t="e">
        <f t="shared" si="40"/>
        <v>#VALUE!</v>
      </c>
      <c r="AV14" s="13"/>
      <c r="AW14" s="13">
        <f t="shared" si="11"/>
        <v>0</v>
      </c>
      <c r="AX14" s="13">
        <f t="shared" si="41"/>
        <v>0</v>
      </c>
      <c r="AY14" s="4"/>
      <c r="AZ14" s="13">
        <f t="shared" si="13"/>
        <v>0</v>
      </c>
      <c r="BA14" s="13">
        <f t="shared" si="42"/>
        <v>0</v>
      </c>
      <c r="BB14" s="18" t="e">
        <f t="shared" si="43"/>
        <v>#DIV/0!</v>
      </c>
      <c r="BC14" s="20"/>
      <c r="BD14" s="18"/>
      <c r="BE14" s="18" t="e">
        <f t="shared" si="44"/>
        <v>#VALUE!</v>
      </c>
      <c r="BF14" s="73"/>
      <c r="BG14" s="18" t="e">
        <f t="shared" si="45"/>
        <v>#VALUE!</v>
      </c>
      <c r="BH14" s="13">
        <f t="shared" si="46"/>
        <v>-10</v>
      </c>
      <c r="BI14" s="13">
        <v>4.0149999999999997</v>
      </c>
      <c r="BJ14" s="13">
        <f t="shared" si="19"/>
        <v>14.015000000000001</v>
      </c>
      <c r="BK14" s="20"/>
      <c r="BL14" s="58"/>
      <c r="BM14" s="60" t="e">
        <f t="shared" si="47"/>
        <v>#VALUE!</v>
      </c>
      <c r="BN14" s="215"/>
      <c r="BO14" s="18" t="e">
        <f t="shared" si="48"/>
        <v>#VALUE!</v>
      </c>
      <c r="BP14" s="13">
        <f t="shared" si="49"/>
        <v>-10</v>
      </c>
      <c r="BQ14" s="13">
        <v>4.1680000000000001</v>
      </c>
      <c r="BR14" s="13">
        <f t="shared" si="23"/>
        <v>14.167999999999999</v>
      </c>
      <c r="BS14" s="20"/>
      <c r="BT14" s="58"/>
      <c r="BU14" s="60" t="e">
        <f t="shared" si="50"/>
        <v>#VALUE!</v>
      </c>
      <c r="BV14" s="211"/>
      <c r="BW14" s="154">
        <f t="shared" si="35"/>
        <v>1.1415500000000001</v>
      </c>
      <c r="BX14" s="155">
        <v>2.5000000000000001E-2</v>
      </c>
      <c r="BY14" s="155">
        <v>4.0000000000000001E-3</v>
      </c>
      <c r="BZ14" s="155">
        <v>5.0000000000000001E-3</v>
      </c>
      <c r="CA14" s="155">
        <v>6.0000000000000001E-3</v>
      </c>
      <c r="CB14" s="156">
        <v>2</v>
      </c>
      <c r="CC14" s="156">
        <v>10</v>
      </c>
      <c r="CD14" s="158"/>
      <c r="CE14" s="154"/>
      <c r="CF14" s="189">
        <f t="shared" si="51"/>
        <v>5.6678216267560554E-2</v>
      </c>
      <c r="CG14" s="154">
        <f t="shared" si="25"/>
        <v>6.6992906527790241</v>
      </c>
      <c r="CH14" s="154">
        <f t="shared" si="26"/>
        <v>9.9667774086378749E-3</v>
      </c>
      <c r="CI14" s="154">
        <v>10.029999999999999</v>
      </c>
      <c r="CJ14" s="154">
        <v>10.039999999999999</v>
      </c>
      <c r="CK14" s="154">
        <v>10.029999999999999</v>
      </c>
      <c r="CL14" s="154">
        <v>4.1500000000000004</v>
      </c>
      <c r="CM14" s="154">
        <v>4.1399999999999997</v>
      </c>
      <c r="CN14" s="159"/>
      <c r="CO14" s="156"/>
      <c r="CP14" s="154">
        <f t="shared" si="27"/>
        <v>0.10008216423804572</v>
      </c>
      <c r="CQ14" s="211"/>
      <c r="CR14" s="76">
        <f t="shared" si="28"/>
        <v>77.749999999999986</v>
      </c>
      <c r="CS14" s="74">
        <v>2.7319</v>
      </c>
      <c r="CT14" s="74">
        <v>2.7320000000000002</v>
      </c>
      <c r="CU14" s="74">
        <f t="shared" si="29"/>
        <v>1.0000000000021103E-4</v>
      </c>
      <c r="CV14" s="74">
        <f t="shared" si="30"/>
        <v>2.7319500000000003</v>
      </c>
      <c r="CW14" s="74">
        <v>2.8096000000000001</v>
      </c>
      <c r="CX14" s="74">
        <v>2.8098000000000001</v>
      </c>
      <c r="CY14" s="74">
        <f t="shared" si="31"/>
        <v>1.9999999999997797E-4</v>
      </c>
      <c r="CZ14" s="74">
        <f t="shared" si="32"/>
        <v>2.8097000000000003</v>
      </c>
      <c r="DA14" s="74">
        <f t="shared" si="33"/>
        <v>7.7749999999999986E-2</v>
      </c>
      <c r="DB14" s="77">
        <v>1</v>
      </c>
      <c r="DC14" s="164">
        <v>4</v>
      </c>
      <c r="DD14" s="79"/>
      <c r="DE14" s="15"/>
      <c r="DF14" s="223">
        <f t="shared" si="34"/>
        <v>1.9670630000566687</v>
      </c>
      <c r="DG14" s="57"/>
    </row>
    <row r="15" spans="1:111">
      <c r="A15" s="46" t="s">
        <v>184</v>
      </c>
      <c r="B15" s="4" t="s">
        <v>149</v>
      </c>
      <c r="C15" s="47">
        <v>44323</v>
      </c>
      <c r="D15" s="70">
        <v>0.625</v>
      </c>
      <c r="E15" s="47">
        <v>44316</v>
      </c>
      <c r="F15" s="48">
        <v>0.27638888888888885</v>
      </c>
      <c r="G15" s="48" t="s">
        <v>220</v>
      </c>
      <c r="H15" s="48" t="s">
        <v>221</v>
      </c>
      <c r="I15" s="49">
        <v>0</v>
      </c>
      <c r="J15" s="49">
        <v>2.5</v>
      </c>
      <c r="K15" s="71"/>
      <c r="L15" s="151">
        <v>46.6</v>
      </c>
      <c r="M15" s="151">
        <v>19.7</v>
      </c>
      <c r="N15" s="152"/>
      <c r="O15" s="153"/>
      <c r="P15" s="151">
        <f t="shared" si="0"/>
        <v>0.15471978767883965</v>
      </c>
      <c r="Q15" s="50"/>
      <c r="R15" s="51">
        <v>30</v>
      </c>
      <c r="S15" s="151">
        <v>19.7</v>
      </c>
      <c r="T15" s="52"/>
      <c r="U15" s="53"/>
      <c r="V15" s="177">
        <f t="shared" si="1"/>
        <v>0.1278351583741843</v>
      </c>
      <c r="W15" s="50"/>
      <c r="X15" s="55">
        <v>8.16</v>
      </c>
      <c r="Y15" s="51">
        <v>20.7</v>
      </c>
      <c r="Z15" s="56"/>
      <c r="AA15" s="51"/>
      <c r="AB15" s="180">
        <f t="shared" si="2"/>
        <v>2.9078927456812554E-2</v>
      </c>
      <c r="AC15" s="50"/>
      <c r="AD15" s="18" t="str">
        <f t="shared" si="3"/>
        <v>MLD</v>
      </c>
      <c r="AE15" s="13">
        <f t="shared" si="4"/>
        <v>0</v>
      </c>
      <c r="AF15" s="13"/>
      <c r="AG15" s="13">
        <f t="shared" si="36"/>
        <v>0</v>
      </c>
      <c r="AH15" s="18"/>
      <c r="AI15" s="20"/>
      <c r="AJ15" s="58"/>
      <c r="AK15" s="58" t="str">
        <f t="shared" si="5"/>
        <v>999</v>
      </c>
      <c r="AL15" s="59"/>
      <c r="AM15" s="18" t="e">
        <f t="shared" si="37"/>
        <v>#VALUE!</v>
      </c>
      <c r="AN15" s="13">
        <f t="shared" si="38"/>
        <v>0</v>
      </c>
      <c r="AO15" s="13"/>
      <c r="AP15" s="7">
        <f t="shared" si="8"/>
        <v>0</v>
      </c>
      <c r="AQ15" s="20"/>
      <c r="AR15" s="58"/>
      <c r="AS15" s="60" t="e">
        <f t="shared" si="39"/>
        <v>#VALUE!</v>
      </c>
      <c r="AT15" s="72"/>
      <c r="AU15" s="18" t="e">
        <f t="shared" si="40"/>
        <v>#VALUE!</v>
      </c>
      <c r="AV15" s="13"/>
      <c r="AW15" s="13">
        <f t="shared" si="11"/>
        <v>0</v>
      </c>
      <c r="AX15" s="13">
        <f t="shared" si="41"/>
        <v>0</v>
      </c>
      <c r="AY15" s="4"/>
      <c r="AZ15" s="13">
        <f t="shared" si="13"/>
        <v>0</v>
      </c>
      <c r="BA15" s="13">
        <f t="shared" si="42"/>
        <v>0</v>
      </c>
      <c r="BB15" s="18" t="e">
        <f t="shared" si="43"/>
        <v>#DIV/0!</v>
      </c>
      <c r="BC15" s="20"/>
      <c r="BD15" s="18"/>
      <c r="BE15" s="18" t="e">
        <f t="shared" si="44"/>
        <v>#VALUE!</v>
      </c>
      <c r="BF15" s="73"/>
      <c r="BG15" s="18" t="e">
        <f t="shared" si="45"/>
        <v>#VALUE!</v>
      </c>
      <c r="BH15" s="13">
        <f t="shared" si="46"/>
        <v>-9</v>
      </c>
      <c r="BI15" s="13">
        <v>5.0149999999999997</v>
      </c>
      <c r="BJ15" s="13">
        <f t="shared" si="19"/>
        <v>14.015000000000001</v>
      </c>
      <c r="BK15" s="20"/>
      <c r="BL15" s="58"/>
      <c r="BM15" s="60" t="e">
        <f t="shared" si="47"/>
        <v>#VALUE!</v>
      </c>
      <c r="BN15" s="215"/>
      <c r="BO15" s="18" t="e">
        <f t="shared" si="48"/>
        <v>#VALUE!</v>
      </c>
      <c r="BP15" s="13">
        <f t="shared" si="49"/>
        <v>-9</v>
      </c>
      <c r="BQ15" s="13">
        <v>5.1680000000000001</v>
      </c>
      <c r="BR15" s="13">
        <f t="shared" si="23"/>
        <v>14.167999999999999</v>
      </c>
      <c r="BS15" s="20"/>
      <c r="BT15" s="58"/>
      <c r="BU15" s="60" t="e">
        <f t="shared" si="50"/>
        <v>#VALUE!</v>
      </c>
      <c r="BV15" s="211"/>
      <c r="BW15" s="154">
        <f t="shared" si="35"/>
        <v>0.73134999999999972</v>
      </c>
      <c r="BX15" s="155">
        <v>1.7999999999999999E-2</v>
      </c>
      <c r="BY15" s="155">
        <v>0.01</v>
      </c>
      <c r="BZ15" s="155">
        <v>6.0000000000000001E-3</v>
      </c>
      <c r="CA15" s="155">
        <v>5.0000000000000001E-3</v>
      </c>
      <c r="CB15" s="156">
        <v>2</v>
      </c>
      <c r="CC15" s="156">
        <v>10</v>
      </c>
      <c r="CD15" s="158"/>
      <c r="CE15" s="154"/>
      <c r="CF15" s="189">
        <f t="shared" si="51"/>
        <v>3.6311693283062843E-2</v>
      </c>
      <c r="CG15" s="154">
        <f t="shared" si="25"/>
        <v>6.8505569667974182</v>
      </c>
      <c r="CH15" s="154">
        <f t="shared" si="26"/>
        <v>9.9634672866157417E-3</v>
      </c>
      <c r="CI15" s="154">
        <v>10.039999999999999</v>
      </c>
      <c r="CJ15" s="154">
        <v>10.039999999999999</v>
      </c>
      <c r="CK15" s="154">
        <v>10.029999999999999</v>
      </c>
      <c r="CL15" s="154">
        <v>4.22</v>
      </c>
      <c r="CM15" s="154">
        <v>4.26</v>
      </c>
      <c r="CN15" s="159"/>
      <c r="CO15" s="156"/>
      <c r="CP15" s="154">
        <f t="shared" si="27"/>
        <v>0.10234196469572443</v>
      </c>
      <c r="CQ15" s="211"/>
      <c r="CR15" s="76">
        <f t="shared" si="28"/>
        <v>22.600000000000176</v>
      </c>
      <c r="CS15" s="74">
        <v>2.6838000000000002</v>
      </c>
      <c r="CT15" s="74">
        <v>2.6838000000000002</v>
      </c>
      <c r="CU15" s="74">
        <f t="shared" si="29"/>
        <v>0</v>
      </c>
      <c r="CV15" s="74">
        <f t="shared" si="30"/>
        <v>2.6838000000000002</v>
      </c>
      <c r="CW15" s="74">
        <v>2.7065000000000001</v>
      </c>
      <c r="CX15" s="74">
        <v>2.7063000000000001</v>
      </c>
      <c r="CY15" s="74">
        <f t="shared" si="31"/>
        <v>-1.9999999999997797E-4</v>
      </c>
      <c r="CZ15" s="74">
        <f t="shared" si="32"/>
        <v>2.7064000000000004</v>
      </c>
      <c r="DA15" s="74">
        <f t="shared" si="33"/>
        <v>2.2600000000000176E-2</v>
      </c>
      <c r="DB15" s="77">
        <v>1</v>
      </c>
      <c r="DC15" s="164">
        <v>5</v>
      </c>
      <c r="DD15" s="79"/>
      <c r="DE15" s="15"/>
      <c r="DF15" s="223">
        <f t="shared" si="34"/>
        <v>0.57177651191358281</v>
      </c>
      <c r="DG15" s="57"/>
    </row>
    <row r="16" spans="1:111">
      <c r="A16" s="46" t="s">
        <v>185</v>
      </c>
      <c r="B16" s="4" t="s">
        <v>150</v>
      </c>
      <c r="C16" s="47">
        <v>44323</v>
      </c>
      <c r="D16" s="70">
        <v>0.625</v>
      </c>
      <c r="E16" s="47">
        <v>44316</v>
      </c>
      <c r="F16" s="48">
        <v>0.2951388888888889</v>
      </c>
      <c r="G16" s="48" t="s">
        <v>222</v>
      </c>
      <c r="H16" s="48" t="s">
        <v>223</v>
      </c>
      <c r="I16" s="49">
        <v>0</v>
      </c>
      <c r="J16" s="49">
        <v>2.5</v>
      </c>
      <c r="K16" s="71"/>
      <c r="L16" s="151">
        <v>46.7</v>
      </c>
      <c r="M16" s="151">
        <v>19.399999999999999</v>
      </c>
      <c r="N16" s="152"/>
      <c r="O16" s="153"/>
      <c r="P16" s="151">
        <f t="shared" si="0"/>
        <v>0.15471978767883965</v>
      </c>
      <c r="Q16" s="50"/>
      <c r="R16" s="51">
        <v>30</v>
      </c>
      <c r="S16" s="151">
        <v>19.399999999999999</v>
      </c>
      <c r="T16" s="52"/>
      <c r="U16" s="53"/>
      <c r="V16" s="177">
        <f t="shared" si="1"/>
        <v>0.1278351583741843</v>
      </c>
      <c r="W16" s="50"/>
      <c r="X16" s="55">
        <v>8.19</v>
      </c>
      <c r="Y16" s="51">
        <v>20.6</v>
      </c>
      <c r="Z16" s="56"/>
      <c r="AA16" s="51"/>
      <c r="AB16" s="180">
        <f t="shared" si="2"/>
        <v>2.9078927456812554E-2</v>
      </c>
      <c r="AC16" s="50"/>
      <c r="AD16" s="18" t="str">
        <f t="shared" si="3"/>
        <v>MLD</v>
      </c>
      <c r="AE16" s="13">
        <f t="shared" si="4"/>
        <v>0</v>
      </c>
      <c r="AF16" s="13"/>
      <c r="AG16" s="13">
        <f t="shared" si="36"/>
        <v>0</v>
      </c>
      <c r="AH16" s="18"/>
      <c r="AI16" s="20"/>
      <c r="AJ16" s="58"/>
      <c r="AK16" s="58" t="str">
        <f t="shared" si="5"/>
        <v>999</v>
      </c>
      <c r="AL16" s="59"/>
      <c r="AM16" s="18" t="e">
        <f t="shared" si="37"/>
        <v>#VALUE!</v>
      </c>
      <c r="AN16" s="13">
        <f t="shared" si="38"/>
        <v>0</v>
      </c>
      <c r="AO16" s="13"/>
      <c r="AP16" s="7">
        <f t="shared" si="8"/>
        <v>0</v>
      </c>
      <c r="AQ16" s="20"/>
      <c r="AR16" s="58"/>
      <c r="AS16" s="60" t="e">
        <f t="shared" si="39"/>
        <v>#VALUE!</v>
      </c>
      <c r="AT16" s="72"/>
      <c r="AU16" s="18" t="e">
        <f t="shared" si="40"/>
        <v>#VALUE!</v>
      </c>
      <c r="AV16" s="13"/>
      <c r="AW16" s="13">
        <f t="shared" si="11"/>
        <v>0</v>
      </c>
      <c r="AX16" s="13">
        <f t="shared" si="41"/>
        <v>0</v>
      </c>
      <c r="AY16" s="4"/>
      <c r="AZ16" s="13">
        <f t="shared" si="13"/>
        <v>0</v>
      </c>
      <c r="BA16" s="13">
        <f t="shared" si="42"/>
        <v>0</v>
      </c>
      <c r="BB16" s="18" t="e">
        <f t="shared" si="43"/>
        <v>#DIV/0!</v>
      </c>
      <c r="BC16" s="20"/>
      <c r="BD16" s="18"/>
      <c r="BE16" s="18" t="e">
        <f t="shared" si="44"/>
        <v>#VALUE!</v>
      </c>
      <c r="BF16" s="73"/>
      <c r="BG16" s="18" t="e">
        <f t="shared" si="45"/>
        <v>#VALUE!</v>
      </c>
      <c r="BH16" s="13">
        <f t="shared" si="46"/>
        <v>-8</v>
      </c>
      <c r="BI16" s="13">
        <v>6.0149999999999997</v>
      </c>
      <c r="BJ16" s="13">
        <f t="shared" si="19"/>
        <v>14.015000000000001</v>
      </c>
      <c r="BK16" s="20"/>
      <c r="BL16" s="58"/>
      <c r="BM16" s="60" t="e">
        <f t="shared" si="47"/>
        <v>#VALUE!</v>
      </c>
      <c r="BN16" s="215"/>
      <c r="BO16" s="18" t="e">
        <f t="shared" si="48"/>
        <v>#VALUE!</v>
      </c>
      <c r="BP16" s="13">
        <f t="shared" si="49"/>
        <v>-7.9999999999999991</v>
      </c>
      <c r="BQ16" s="13">
        <v>6.1680000000000001</v>
      </c>
      <c r="BR16" s="13">
        <f t="shared" si="23"/>
        <v>14.167999999999999</v>
      </c>
      <c r="BS16" s="20"/>
      <c r="BT16" s="58"/>
      <c r="BU16" s="60" t="e">
        <f t="shared" si="50"/>
        <v>#VALUE!</v>
      </c>
      <c r="BV16" s="211"/>
      <c r="BW16" s="154">
        <f t="shared" si="35"/>
        <v>0.74635000000000007</v>
      </c>
      <c r="BX16" s="155">
        <v>0.02</v>
      </c>
      <c r="BY16" s="155">
        <v>0.01</v>
      </c>
      <c r="BZ16" s="155">
        <v>8.9999999999999993E-3</v>
      </c>
      <c r="CA16" s="155">
        <v>7.0000000000000001E-3</v>
      </c>
      <c r="CB16" s="156">
        <v>2</v>
      </c>
      <c r="CC16" s="156">
        <v>10</v>
      </c>
      <c r="CD16" s="158"/>
      <c r="CE16" s="154"/>
      <c r="CF16" s="189">
        <f t="shared" si="51"/>
        <v>3.7056446683276088E-2</v>
      </c>
      <c r="CG16" s="154">
        <f t="shared" si="25"/>
        <v>7.0363621675478205</v>
      </c>
      <c r="CH16" s="154">
        <f t="shared" si="26"/>
        <v>9.9634672866157417E-3</v>
      </c>
      <c r="CI16" s="154">
        <v>10.039999999999999</v>
      </c>
      <c r="CJ16" s="154">
        <v>10.039999999999999</v>
      </c>
      <c r="CK16" s="154">
        <v>10.029999999999999</v>
      </c>
      <c r="CL16" s="154">
        <v>4.37</v>
      </c>
      <c r="CM16" s="154">
        <v>4.34</v>
      </c>
      <c r="CN16" s="159"/>
      <c r="CO16" s="156"/>
      <c r="CP16" s="154">
        <f t="shared" si="27"/>
        <v>0.10511774911553771</v>
      </c>
      <c r="CQ16" s="211"/>
      <c r="CR16" s="76">
        <f t="shared" si="28"/>
        <v>27.15000000000023</v>
      </c>
      <c r="CS16" s="74">
        <v>2.7256999999999998</v>
      </c>
      <c r="CT16" s="74">
        <v>2.7259000000000002</v>
      </c>
      <c r="CU16" s="74">
        <f t="shared" si="29"/>
        <v>2.0000000000042206E-4</v>
      </c>
      <c r="CV16" s="74">
        <f t="shared" si="30"/>
        <v>2.7258</v>
      </c>
      <c r="CW16" s="74">
        <v>2.7530000000000001</v>
      </c>
      <c r="CX16" s="74">
        <v>2.7528999999999999</v>
      </c>
      <c r="CY16" s="74">
        <f t="shared" si="31"/>
        <v>-1.0000000000021103E-4</v>
      </c>
      <c r="CZ16" s="74">
        <f t="shared" si="32"/>
        <v>2.7529500000000002</v>
      </c>
      <c r="DA16" s="74">
        <f t="shared" si="33"/>
        <v>2.715000000000023E-2</v>
      </c>
      <c r="DB16" s="77">
        <v>1</v>
      </c>
      <c r="DC16" s="164">
        <v>6</v>
      </c>
      <c r="DD16" s="79"/>
      <c r="DE16" s="15"/>
      <c r="DF16" s="223">
        <f t="shared" si="34"/>
        <v>0.68689080966609672</v>
      </c>
      <c r="DG16" s="57"/>
    </row>
    <row r="17" spans="1:111">
      <c r="A17" s="46" t="s">
        <v>186</v>
      </c>
      <c r="B17" s="4" t="s">
        <v>146</v>
      </c>
      <c r="C17" s="47">
        <v>44323</v>
      </c>
      <c r="D17" s="70">
        <v>0.625</v>
      </c>
      <c r="E17" s="47">
        <v>44316</v>
      </c>
      <c r="F17" s="48">
        <v>0.4993055555555555</v>
      </c>
      <c r="G17" s="48" t="s">
        <v>220</v>
      </c>
      <c r="H17" s="48" t="s">
        <v>221</v>
      </c>
      <c r="I17" s="49">
        <v>0</v>
      </c>
      <c r="J17" s="49">
        <v>0.75</v>
      </c>
      <c r="K17" s="71"/>
      <c r="L17" s="151">
        <v>39.4</v>
      </c>
      <c r="M17" s="151">
        <v>19.100000000000001</v>
      </c>
      <c r="N17" s="152"/>
      <c r="O17" s="153"/>
      <c r="P17" s="151">
        <f t="shared" si="0"/>
        <v>0.15471978767883965</v>
      </c>
      <c r="Q17" s="50"/>
      <c r="R17" s="51">
        <v>24.8</v>
      </c>
      <c r="S17" s="151">
        <v>19.100000000000001</v>
      </c>
      <c r="T17" s="52"/>
      <c r="U17" s="53"/>
      <c r="V17" s="177">
        <f t="shared" si="1"/>
        <v>0.10567706425599234</v>
      </c>
      <c r="W17" s="50"/>
      <c r="X17" s="55">
        <v>8.1</v>
      </c>
      <c r="Y17" s="51">
        <v>18.3</v>
      </c>
      <c r="Z17" s="56"/>
      <c r="AA17" s="51"/>
      <c r="AB17" s="180">
        <f t="shared" si="2"/>
        <v>2.9078927456812554E-2</v>
      </c>
      <c r="AC17" s="50"/>
      <c r="AD17" s="18" t="str">
        <f t="shared" si="3"/>
        <v>MLD</v>
      </c>
      <c r="AE17" s="13">
        <f t="shared" si="4"/>
        <v>0</v>
      </c>
      <c r="AF17" s="13"/>
      <c r="AG17" s="13">
        <f t="shared" si="36"/>
        <v>0</v>
      </c>
      <c r="AH17" s="18"/>
      <c r="AI17" s="20"/>
      <c r="AJ17" s="58"/>
      <c r="AK17" s="58" t="str">
        <f t="shared" si="5"/>
        <v>999</v>
      </c>
      <c r="AL17" s="59"/>
      <c r="AM17" s="18" t="e">
        <f t="shared" si="37"/>
        <v>#VALUE!</v>
      </c>
      <c r="AN17" s="13">
        <f t="shared" si="38"/>
        <v>0</v>
      </c>
      <c r="AO17" s="13"/>
      <c r="AP17" s="7">
        <f t="shared" si="8"/>
        <v>0</v>
      </c>
      <c r="AQ17" s="20"/>
      <c r="AR17" s="58"/>
      <c r="AS17" s="60" t="e">
        <f t="shared" si="39"/>
        <v>#VALUE!</v>
      </c>
      <c r="AT17" s="72"/>
      <c r="AU17" s="18" t="e">
        <f t="shared" si="40"/>
        <v>#VALUE!</v>
      </c>
      <c r="AV17" s="13"/>
      <c r="AW17" s="13">
        <f t="shared" si="11"/>
        <v>0</v>
      </c>
      <c r="AX17" s="13">
        <f t="shared" si="41"/>
        <v>0</v>
      </c>
      <c r="AY17" s="4"/>
      <c r="AZ17" s="13">
        <f t="shared" si="13"/>
        <v>0</v>
      </c>
      <c r="BA17" s="13">
        <f t="shared" si="42"/>
        <v>0</v>
      </c>
      <c r="BB17" s="18" t="e">
        <f t="shared" si="43"/>
        <v>#DIV/0!</v>
      </c>
      <c r="BC17" s="20"/>
      <c r="BD17" s="18"/>
      <c r="BE17" s="18" t="e">
        <f t="shared" si="44"/>
        <v>#VALUE!</v>
      </c>
      <c r="BF17" s="73"/>
      <c r="BG17" s="18" t="e">
        <f t="shared" si="45"/>
        <v>#VALUE!</v>
      </c>
      <c r="BH17" s="13">
        <f t="shared" si="46"/>
        <v>-7.0000000000000009</v>
      </c>
      <c r="BI17" s="13">
        <v>7.0149999999999997</v>
      </c>
      <c r="BJ17" s="13">
        <f t="shared" si="19"/>
        <v>14.015000000000001</v>
      </c>
      <c r="BK17" s="20"/>
      <c r="BL17" s="58"/>
      <c r="BM17" s="60" t="e">
        <f t="shared" si="47"/>
        <v>#VALUE!</v>
      </c>
      <c r="BN17" s="215"/>
      <c r="BO17" s="18" t="e">
        <f t="shared" si="48"/>
        <v>#VALUE!</v>
      </c>
      <c r="BP17" s="13">
        <f t="shared" si="49"/>
        <v>-6.9999999999999991</v>
      </c>
      <c r="BQ17" s="13">
        <v>7.1680000000000001</v>
      </c>
      <c r="BR17" s="13">
        <f t="shared" si="23"/>
        <v>14.167999999999999</v>
      </c>
      <c r="BS17" s="20"/>
      <c r="BT17" s="58"/>
      <c r="BU17" s="60" t="e">
        <f t="shared" si="50"/>
        <v>#VALUE!</v>
      </c>
      <c r="BV17" s="211"/>
      <c r="BW17" s="154">
        <f t="shared" si="35"/>
        <v>2.3928999999999996</v>
      </c>
      <c r="BX17" s="155">
        <v>2.7E-2</v>
      </c>
      <c r="BY17" s="155">
        <v>1.2E-2</v>
      </c>
      <c r="BZ17" s="155">
        <v>0.01</v>
      </c>
      <c r="CA17" s="155">
        <v>6.0000000000000001E-3</v>
      </c>
      <c r="CB17" s="156">
        <v>1</v>
      </c>
      <c r="CC17" s="156">
        <v>10</v>
      </c>
      <c r="CD17" s="158"/>
      <c r="CE17" s="154"/>
      <c r="CF17" s="189">
        <f t="shared" si="51"/>
        <v>0.1188080274246819</v>
      </c>
      <c r="CG17" s="154">
        <f t="shared" si="25"/>
        <v>5.9134524760562615</v>
      </c>
      <c r="CH17" s="154">
        <f t="shared" si="26"/>
        <v>9.9634672866157417E-3</v>
      </c>
      <c r="CI17" s="154">
        <v>10.039999999999999</v>
      </c>
      <c r="CJ17" s="154">
        <v>10.039999999999999</v>
      </c>
      <c r="CK17" s="154">
        <v>10.029999999999999</v>
      </c>
      <c r="CL17" s="154">
        <v>3.68</v>
      </c>
      <c r="CM17" s="154">
        <v>3.64</v>
      </c>
      <c r="CN17" s="159"/>
      <c r="CO17" s="156"/>
      <c r="CP17" s="154">
        <f t="shared" si="27"/>
        <v>8.8342356317535703E-2</v>
      </c>
      <c r="CQ17" s="211"/>
      <c r="CR17" s="76">
        <f t="shared" si="28"/>
        <v>42.100000000000023</v>
      </c>
      <c r="CS17" s="74">
        <v>2.7342</v>
      </c>
      <c r="CT17" s="74">
        <v>2.7341000000000002</v>
      </c>
      <c r="CU17" s="74">
        <f t="shared" si="29"/>
        <v>-9.9999999999766942E-5</v>
      </c>
      <c r="CV17" s="74">
        <f t="shared" si="30"/>
        <v>2.7341500000000001</v>
      </c>
      <c r="CW17" s="74">
        <v>2.7764000000000002</v>
      </c>
      <c r="CX17" s="74">
        <v>2.7761</v>
      </c>
      <c r="CY17" s="74">
        <f t="shared" si="31"/>
        <v>-3.00000000000189E-4</v>
      </c>
      <c r="CZ17" s="74">
        <f t="shared" si="32"/>
        <v>2.7762500000000001</v>
      </c>
      <c r="DA17" s="74">
        <f t="shared" si="33"/>
        <v>4.2100000000000026E-2</v>
      </c>
      <c r="DB17" s="77">
        <v>1</v>
      </c>
      <c r="DC17" s="164">
        <v>7</v>
      </c>
      <c r="DD17" s="79"/>
      <c r="DE17" s="15"/>
      <c r="DF17" s="223">
        <f t="shared" si="34"/>
        <v>1.0651235022814896</v>
      </c>
      <c r="DG17" s="57"/>
    </row>
    <row r="18" spans="1:111">
      <c r="A18" s="46" t="s">
        <v>187</v>
      </c>
      <c r="B18" s="4" t="s">
        <v>151</v>
      </c>
      <c r="C18" s="47">
        <v>44323</v>
      </c>
      <c r="D18" s="70">
        <v>0.625</v>
      </c>
      <c r="E18" s="47">
        <v>44316</v>
      </c>
      <c r="F18" s="48">
        <v>0.52777777777777779</v>
      </c>
      <c r="G18" s="48" t="s">
        <v>222</v>
      </c>
      <c r="H18" s="48" t="s">
        <v>223</v>
      </c>
      <c r="I18" s="49">
        <v>0</v>
      </c>
      <c r="J18" s="49">
        <v>0.9</v>
      </c>
      <c r="K18" s="71"/>
      <c r="L18" s="151">
        <v>43.5</v>
      </c>
      <c r="M18" s="151">
        <v>19.2</v>
      </c>
      <c r="N18" s="152"/>
      <c r="O18" s="153"/>
      <c r="P18" s="151">
        <f t="shared" si="0"/>
        <v>0.15471978767883965</v>
      </c>
      <c r="Q18" s="50"/>
      <c r="R18" s="51">
        <v>24.7</v>
      </c>
      <c r="S18" s="151">
        <v>19.2</v>
      </c>
      <c r="T18" s="52"/>
      <c r="U18" s="53"/>
      <c r="V18" s="177">
        <f t="shared" si="1"/>
        <v>0.10525094706141172</v>
      </c>
      <c r="W18" s="50"/>
      <c r="X18" s="55">
        <v>8.11</v>
      </c>
      <c r="Y18" s="51">
        <v>19</v>
      </c>
      <c r="Z18" s="56"/>
      <c r="AA18" s="51"/>
      <c r="AB18" s="180">
        <f t="shared" si="2"/>
        <v>2.9078927456812554E-2</v>
      </c>
      <c r="AC18" s="50"/>
      <c r="AD18" s="18" t="str">
        <f t="shared" si="3"/>
        <v>MLD</v>
      </c>
      <c r="AE18" s="13">
        <f t="shared" si="4"/>
        <v>0</v>
      </c>
      <c r="AF18" s="13"/>
      <c r="AG18" s="13">
        <f t="shared" si="36"/>
        <v>0</v>
      </c>
      <c r="AH18" s="18"/>
      <c r="AI18" s="20"/>
      <c r="AJ18" s="58"/>
      <c r="AK18" s="58" t="str">
        <f t="shared" si="5"/>
        <v>999</v>
      </c>
      <c r="AL18" s="59"/>
      <c r="AM18" s="18" t="e">
        <f t="shared" si="37"/>
        <v>#VALUE!</v>
      </c>
      <c r="AN18" s="13">
        <f t="shared" si="38"/>
        <v>0</v>
      </c>
      <c r="AO18" s="13"/>
      <c r="AP18" s="7">
        <f t="shared" si="8"/>
        <v>0</v>
      </c>
      <c r="AQ18" s="20"/>
      <c r="AR18" s="58"/>
      <c r="AS18" s="60" t="e">
        <f t="shared" si="39"/>
        <v>#VALUE!</v>
      </c>
      <c r="AT18" s="72"/>
      <c r="AU18" s="18" t="e">
        <f t="shared" si="40"/>
        <v>#VALUE!</v>
      </c>
      <c r="AV18" s="13"/>
      <c r="AW18" s="13">
        <f t="shared" si="11"/>
        <v>0</v>
      </c>
      <c r="AX18" s="13">
        <f t="shared" si="41"/>
        <v>0</v>
      </c>
      <c r="AY18" s="4"/>
      <c r="AZ18" s="13">
        <f t="shared" si="13"/>
        <v>0</v>
      </c>
      <c r="BA18" s="13">
        <f t="shared" si="42"/>
        <v>0</v>
      </c>
      <c r="BB18" s="18" t="e">
        <f t="shared" si="43"/>
        <v>#DIV/0!</v>
      </c>
      <c r="BC18" s="20"/>
      <c r="BD18" s="18"/>
      <c r="BE18" s="18" t="e">
        <f t="shared" si="44"/>
        <v>#VALUE!</v>
      </c>
      <c r="BF18" s="73"/>
      <c r="BG18" s="18" t="e">
        <f t="shared" si="45"/>
        <v>#VALUE!</v>
      </c>
      <c r="BH18" s="13">
        <f t="shared" si="46"/>
        <v>-6</v>
      </c>
      <c r="BI18" s="13">
        <v>8.0150000000000006</v>
      </c>
      <c r="BJ18" s="13">
        <f t="shared" si="19"/>
        <v>14.015000000000001</v>
      </c>
      <c r="BK18" s="20"/>
      <c r="BL18" s="58"/>
      <c r="BM18" s="60" t="e">
        <f t="shared" si="47"/>
        <v>#VALUE!</v>
      </c>
      <c r="BN18" s="215"/>
      <c r="BO18" s="18" t="e">
        <f t="shared" si="48"/>
        <v>#VALUE!</v>
      </c>
      <c r="BP18" s="13">
        <f t="shared" si="49"/>
        <v>-6</v>
      </c>
      <c r="BQ18" s="13">
        <v>8.1679999999999993</v>
      </c>
      <c r="BR18" s="13">
        <f t="shared" si="23"/>
        <v>14.167999999999999</v>
      </c>
      <c r="BS18" s="20"/>
      <c r="BT18" s="58"/>
      <c r="BU18" s="60" t="e">
        <f t="shared" si="50"/>
        <v>#VALUE!</v>
      </c>
      <c r="BV18" s="211"/>
      <c r="BW18" s="154">
        <f t="shared" si="35"/>
        <v>1.2258169934640524</v>
      </c>
      <c r="BX18" s="155">
        <v>2.5000000000000001E-2</v>
      </c>
      <c r="BY18" s="155">
        <v>4.0000000000000001E-3</v>
      </c>
      <c r="BZ18" s="155">
        <v>3.0000000000000001E-3</v>
      </c>
      <c r="CA18" s="155">
        <v>0.01</v>
      </c>
      <c r="CB18" s="156">
        <v>1.53</v>
      </c>
      <c r="CC18" s="156">
        <v>10</v>
      </c>
      <c r="CD18" s="158"/>
      <c r="CE18" s="154"/>
      <c r="CF18" s="189">
        <f t="shared" si="51"/>
        <v>6.0862091594767131E-2</v>
      </c>
      <c r="CG18" s="154">
        <f t="shared" si="25"/>
        <v>6.2850628775570652</v>
      </c>
      <c r="CH18" s="154">
        <f t="shared" si="26"/>
        <v>9.9634672866157417E-3</v>
      </c>
      <c r="CI18" s="154">
        <v>10.039999999999999</v>
      </c>
      <c r="CJ18" s="154">
        <v>10.039999999999999</v>
      </c>
      <c r="CK18" s="154">
        <v>10.029999999999999</v>
      </c>
      <c r="CL18" s="154">
        <v>3.9</v>
      </c>
      <c r="CM18" s="154">
        <v>3.88</v>
      </c>
      <c r="CN18" s="159"/>
      <c r="CO18" s="156"/>
      <c r="CP18" s="154">
        <f t="shared" si="27"/>
        <v>9.3893925157162272E-2</v>
      </c>
      <c r="CQ18" s="211"/>
      <c r="CR18" s="76">
        <f t="shared" si="28"/>
        <v>35.800000000000054</v>
      </c>
      <c r="CS18" s="74">
        <v>2.7006999999999999</v>
      </c>
      <c r="CT18" s="74">
        <v>2.7006000000000001</v>
      </c>
      <c r="CU18" s="74">
        <f t="shared" si="29"/>
        <v>-9.9999999999766942E-5</v>
      </c>
      <c r="CV18" s="74">
        <f t="shared" si="30"/>
        <v>2.70065</v>
      </c>
      <c r="CW18" s="74">
        <v>2.7366000000000001</v>
      </c>
      <c r="CX18" s="74">
        <v>2.7363</v>
      </c>
      <c r="CY18" s="74">
        <f t="shared" si="31"/>
        <v>-3.00000000000189E-4</v>
      </c>
      <c r="CZ18" s="74">
        <f t="shared" si="32"/>
        <v>2.73645</v>
      </c>
      <c r="DA18" s="74">
        <f t="shared" si="33"/>
        <v>3.5800000000000054E-2</v>
      </c>
      <c r="DB18" s="77">
        <v>1</v>
      </c>
      <c r="DC18" s="164">
        <v>8</v>
      </c>
      <c r="DD18" s="79"/>
      <c r="DE18" s="15"/>
      <c r="DF18" s="223">
        <f t="shared" si="34"/>
        <v>0.90573447462416545</v>
      </c>
      <c r="DG18" s="57"/>
    </row>
    <row r="19" spans="1:111">
      <c r="A19" s="46" t="s">
        <v>187</v>
      </c>
      <c r="B19" s="4" t="s">
        <v>282</v>
      </c>
      <c r="C19" s="47">
        <v>44324</v>
      </c>
      <c r="D19" s="70">
        <v>0.625</v>
      </c>
      <c r="E19" s="47">
        <v>44316</v>
      </c>
      <c r="F19" s="48">
        <v>0.52777777777777779</v>
      </c>
      <c r="G19" s="48" t="s">
        <v>222</v>
      </c>
      <c r="H19" s="48" t="s">
        <v>223</v>
      </c>
      <c r="I19" s="49">
        <v>0</v>
      </c>
      <c r="J19" s="49">
        <v>0.9</v>
      </c>
      <c r="K19" s="71"/>
      <c r="L19" s="151">
        <v>43.4</v>
      </c>
      <c r="M19" s="151">
        <v>19.3</v>
      </c>
      <c r="N19" s="152"/>
      <c r="O19" s="153"/>
      <c r="P19" s="151">
        <f t="shared" si="0"/>
        <v>0.15471978767883965</v>
      </c>
      <c r="Q19" s="50"/>
      <c r="R19" s="51">
        <v>24.7</v>
      </c>
      <c r="S19" s="151">
        <v>19.3</v>
      </c>
      <c r="T19" s="52"/>
      <c r="U19" s="53"/>
      <c r="V19" s="177">
        <f t="shared" si="1"/>
        <v>0.10525094706141172</v>
      </c>
      <c r="W19" s="50"/>
      <c r="X19" s="55">
        <v>8.1199999999999992</v>
      </c>
      <c r="Y19" s="51">
        <v>19</v>
      </c>
      <c r="Z19" s="56"/>
      <c r="AA19" s="51"/>
      <c r="AB19" s="180">
        <f t="shared" si="2"/>
        <v>2.9078927456812554E-2</v>
      </c>
      <c r="AC19" s="50"/>
      <c r="AD19" s="18"/>
      <c r="AE19" s="13"/>
      <c r="AF19" s="13"/>
      <c r="AG19" s="13"/>
      <c r="AH19" s="18"/>
      <c r="AI19" s="20"/>
      <c r="AJ19" s="58"/>
      <c r="AK19" s="58"/>
      <c r="AL19" s="59"/>
      <c r="AM19" s="18"/>
      <c r="AN19" s="13"/>
      <c r="AO19" s="13"/>
      <c r="AP19" s="7"/>
      <c r="AQ19" s="20"/>
      <c r="AR19" s="58"/>
      <c r="AS19" s="60"/>
      <c r="AT19" s="72"/>
      <c r="AU19" s="18"/>
      <c r="AV19" s="13"/>
      <c r="AW19" s="13"/>
      <c r="AX19" s="13"/>
      <c r="AY19" s="4"/>
      <c r="AZ19" s="13"/>
      <c r="BA19" s="13"/>
      <c r="BB19" s="18"/>
      <c r="BC19" s="20"/>
      <c r="BD19" s="18"/>
      <c r="BE19" s="18"/>
      <c r="BF19" s="73"/>
      <c r="BG19" s="18"/>
      <c r="BH19" s="13"/>
      <c r="BI19" s="13"/>
      <c r="BJ19" s="13"/>
      <c r="BK19" s="20"/>
      <c r="BL19" s="58"/>
      <c r="BM19" s="60"/>
      <c r="BN19" s="215"/>
      <c r="BO19" s="18"/>
      <c r="BP19" s="13"/>
      <c r="BQ19" s="13"/>
      <c r="BR19" s="13"/>
      <c r="BS19" s="20"/>
      <c r="BT19" s="58"/>
      <c r="BU19" s="60"/>
      <c r="BV19" s="211"/>
      <c r="BW19" s="154"/>
      <c r="BX19" s="155"/>
      <c r="BY19" s="155"/>
      <c r="BZ19" s="155"/>
      <c r="CA19" s="155"/>
      <c r="CB19" s="156"/>
      <c r="CC19" s="156"/>
      <c r="CD19" s="158"/>
      <c r="CE19" s="154"/>
      <c r="CF19" s="189"/>
      <c r="CG19" s="154"/>
      <c r="CH19" s="154"/>
      <c r="CI19" s="154"/>
      <c r="CJ19" s="154"/>
      <c r="CK19" s="154"/>
      <c r="CL19" s="154"/>
      <c r="CM19" s="154"/>
      <c r="CN19" s="159"/>
      <c r="CO19" s="156"/>
      <c r="CP19" s="154"/>
      <c r="CQ19" s="211"/>
      <c r="CR19" s="76"/>
      <c r="CS19" s="74"/>
      <c r="CT19" s="74"/>
      <c r="CU19" s="74"/>
      <c r="CV19" s="74"/>
      <c r="CW19" s="74"/>
      <c r="CX19" s="74"/>
      <c r="CY19" s="74"/>
      <c r="CZ19" s="74"/>
      <c r="DA19" s="74"/>
      <c r="DB19" s="77"/>
      <c r="DC19" s="164"/>
      <c r="DD19" s="79"/>
      <c r="DE19" s="15"/>
      <c r="DF19" s="223"/>
      <c r="DG19" s="57"/>
    </row>
    <row r="20" spans="1:111">
      <c r="A20" s="46" t="s">
        <v>188</v>
      </c>
      <c r="B20" s="4" t="s">
        <v>153</v>
      </c>
      <c r="C20" s="47">
        <v>44323</v>
      </c>
      <c r="D20" s="70">
        <v>0.625</v>
      </c>
      <c r="E20" s="47">
        <v>44317</v>
      </c>
      <c r="F20" s="48">
        <v>0.27916666666666667</v>
      </c>
      <c r="G20" s="48" t="s">
        <v>224</v>
      </c>
      <c r="H20" s="48" t="s">
        <v>225</v>
      </c>
      <c r="I20" s="49">
        <v>0</v>
      </c>
      <c r="J20" s="49">
        <v>0.6</v>
      </c>
      <c r="K20" s="71"/>
      <c r="L20" s="151">
        <v>45.5</v>
      </c>
      <c r="M20" s="151">
        <v>20.8</v>
      </c>
      <c r="N20" s="152"/>
      <c r="O20" s="153"/>
      <c r="P20" s="151">
        <f t="shared" si="0"/>
        <v>0.15471978767883965</v>
      </c>
      <c r="Q20" s="50"/>
      <c r="R20" s="51">
        <v>29.3</v>
      </c>
      <c r="S20" s="151">
        <v>20.8</v>
      </c>
      <c r="T20" s="52"/>
      <c r="U20" s="53"/>
      <c r="V20" s="177">
        <f t="shared" si="1"/>
        <v>0.12485233801211999</v>
      </c>
      <c r="W20" s="50"/>
      <c r="X20" s="55">
        <v>8.14</v>
      </c>
      <c r="Y20" s="51">
        <v>20.6</v>
      </c>
      <c r="Z20" s="56"/>
      <c r="AA20" s="51"/>
      <c r="AB20" s="180">
        <f t="shared" si="2"/>
        <v>2.9078927456812554E-2</v>
      </c>
      <c r="AC20" s="50"/>
      <c r="AD20" s="18" t="str">
        <f t="shared" si="3"/>
        <v>MLD</v>
      </c>
      <c r="AE20" s="13">
        <f t="shared" si="4"/>
        <v>0</v>
      </c>
      <c r="AF20" s="13"/>
      <c r="AG20" s="13">
        <f t="shared" si="36"/>
        <v>0</v>
      </c>
      <c r="AH20" s="18"/>
      <c r="AI20" s="20"/>
      <c r="AJ20" s="58"/>
      <c r="AK20" s="58" t="str">
        <f t="shared" si="5"/>
        <v>999</v>
      </c>
      <c r="AL20" s="59"/>
      <c r="AM20" s="18" t="e">
        <f t="shared" si="37"/>
        <v>#VALUE!</v>
      </c>
      <c r="AN20" s="13">
        <f t="shared" si="38"/>
        <v>0</v>
      </c>
      <c r="AO20" s="13"/>
      <c r="AP20" s="7">
        <f t="shared" si="8"/>
        <v>0</v>
      </c>
      <c r="AQ20" s="20"/>
      <c r="AR20" s="58"/>
      <c r="AS20" s="60" t="e">
        <f t="shared" si="39"/>
        <v>#VALUE!</v>
      </c>
      <c r="AT20" s="72"/>
      <c r="AU20" s="18" t="e">
        <f t="shared" si="40"/>
        <v>#VALUE!</v>
      </c>
      <c r="AV20" s="13"/>
      <c r="AW20" s="13">
        <f t="shared" si="11"/>
        <v>0</v>
      </c>
      <c r="AX20" s="13">
        <f t="shared" si="41"/>
        <v>0</v>
      </c>
      <c r="AY20" s="4"/>
      <c r="AZ20" s="13">
        <f t="shared" si="13"/>
        <v>0</v>
      </c>
      <c r="BA20" s="13">
        <f t="shared" si="42"/>
        <v>0</v>
      </c>
      <c r="BB20" s="18" t="e">
        <f t="shared" si="43"/>
        <v>#DIV/0!</v>
      </c>
      <c r="BC20" s="20"/>
      <c r="BD20" s="18"/>
      <c r="BE20" s="18" t="e">
        <f t="shared" si="44"/>
        <v>#VALUE!</v>
      </c>
      <c r="BF20" s="73"/>
      <c r="BG20" s="18" t="e">
        <f t="shared" si="45"/>
        <v>#VALUE!</v>
      </c>
      <c r="BH20" s="13">
        <f t="shared" si="46"/>
        <v>-4</v>
      </c>
      <c r="BI20" s="13">
        <v>10.015000000000001</v>
      </c>
      <c r="BJ20" s="13">
        <f t="shared" si="19"/>
        <v>14.015000000000001</v>
      </c>
      <c r="BK20" s="20"/>
      <c r="BL20" s="58"/>
      <c r="BM20" s="60" t="e">
        <f t="shared" si="47"/>
        <v>#VALUE!</v>
      </c>
      <c r="BN20" s="215"/>
      <c r="BO20" s="18" t="e">
        <f t="shared" si="48"/>
        <v>#VALUE!</v>
      </c>
      <c r="BP20" s="13">
        <f t="shared" si="49"/>
        <v>-4</v>
      </c>
      <c r="BQ20" s="13">
        <v>10.167999999999999</v>
      </c>
      <c r="BR20" s="13">
        <f t="shared" si="23"/>
        <v>14.167999999999999</v>
      </c>
      <c r="BS20" s="20"/>
      <c r="BT20" s="58"/>
      <c r="BU20" s="60" t="e">
        <f t="shared" si="50"/>
        <v>#VALUE!</v>
      </c>
      <c r="BV20" s="211"/>
      <c r="BW20" s="154">
        <f t="shared" si="35"/>
        <v>0.85900000000000021</v>
      </c>
      <c r="BX20" s="155">
        <v>2.1000000000000001E-2</v>
      </c>
      <c r="BY20" s="155">
        <v>1.2999999999999999E-2</v>
      </c>
      <c r="BZ20" s="155">
        <v>1.2E-2</v>
      </c>
      <c r="CA20" s="155">
        <v>8.0000000000000002E-3</v>
      </c>
      <c r="CB20" s="156">
        <v>1.7</v>
      </c>
      <c r="CC20" s="156">
        <v>10</v>
      </c>
      <c r="CD20" s="158"/>
      <c r="CE20" s="154"/>
      <c r="CF20" s="189">
        <f t="shared" si="51"/>
        <v>4.264954471887742E-2</v>
      </c>
      <c r="CG20" s="154">
        <f t="shared" si="25"/>
        <v>6.6228795284646358</v>
      </c>
      <c r="CH20" s="154">
        <f t="shared" si="26"/>
        <v>9.9734042553191512E-3</v>
      </c>
      <c r="CI20" s="154">
        <v>10.02</v>
      </c>
      <c r="CJ20" s="154">
        <v>10.029999999999999</v>
      </c>
      <c r="CK20" s="154">
        <v>10.029999999999999</v>
      </c>
      <c r="CL20" s="154">
        <v>4.0999999999999996</v>
      </c>
      <c r="CM20" s="154">
        <v>4.09</v>
      </c>
      <c r="CN20" s="159"/>
      <c r="CO20" s="156"/>
      <c r="CP20" s="154">
        <f t="shared" si="27"/>
        <v>9.8940641785952382E-2</v>
      </c>
      <c r="CQ20" s="211"/>
      <c r="CR20" s="76">
        <f t="shared" si="28"/>
        <v>53.529411764705998</v>
      </c>
      <c r="CS20" s="74">
        <v>2.7704</v>
      </c>
      <c r="CT20" s="74">
        <v>2.7704</v>
      </c>
      <c r="CU20" s="74">
        <f t="shared" si="29"/>
        <v>0</v>
      </c>
      <c r="CV20" s="74">
        <f t="shared" si="30"/>
        <v>2.7704</v>
      </c>
      <c r="CW20" s="74">
        <v>2.8159000000000001</v>
      </c>
      <c r="CX20" s="74">
        <v>2.8159000000000001</v>
      </c>
      <c r="CY20" s="74">
        <f t="shared" si="31"/>
        <v>0</v>
      </c>
      <c r="CZ20" s="74">
        <f t="shared" si="32"/>
        <v>2.8159000000000001</v>
      </c>
      <c r="DA20" s="74">
        <f t="shared" si="33"/>
        <v>4.5500000000000096E-2</v>
      </c>
      <c r="DB20" s="77">
        <v>0.85</v>
      </c>
      <c r="DC20" s="164">
        <v>9</v>
      </c>
      <c r="DD20" s="79"/>
      <c r="DE20" s="15"/>
      <c r="DF20" s="223">
        <f t="shared" si="34"/>
        <v>1.3542858559119142</v>
      </c>
      <c r="DG20" s="57"/>
    </row>
    <row r="21" spans="1:111">
      <c r="A21" s="46" t="s">
        <v>189</v>
      </c>
      <c r="B21" s="4" t="s">
        <v>152</v>
      </c>
      <c r="C21" s="47">
        <v>44323</v>
      </c>
      <c r="D21" s="70">
        <v>0.625</v>
      </c>
      <c r="E21" s="47">
        <v>44317</v>
      </c>
      <c r="F21" s="48">
        <v>0.29791666666666666</v>
      </c>
      <c r="G21" s="48" t="s">
        <v>226</v>
      </c>
      <c r="H21" s="48" t="s">
        <v>227</v>
      </c>
      <c r="I21" s="49">
        <v>0</v>
      </c>
      <c r="J21" s="49">
        <v>0.8</v>
      </c>
      <c r="K21" s="71"/>
      <c r="L21" s="151">
        <v>47</v>
      </c>
      <c r="M21" s="151">
        <v>20.9</v>
      </c>
      <c r="N21" s="152"/>
      <c r="O21" s="153"/>
      <c r="P21" s="151">
        <f t="shared" si="0"/>
        <v>0.15471978767883965</v>
      </c>
      <c r="Q21" s="50"/>
      <c r="R21" s="51">
        <v>30.4</v>
      </c>
      <c r="S21" s="151">
        <v>20.9</v>
      </c>
      <c r="T21" s="52"/>
      <c r="U21" s="53"/>
      <c r="V21" s="177">
        <f t="shared" si="1"/>
        <v>0.12953962715250675</v>
      </c>
      <c r="W21" s="50"/>
      <c r="X21" s="55">
        <v>8.16</v>
      </c>
      <c r="Y21" s="51">
        <v>20.9</v>
      </c>
      <c r="Z21" s="56"/>
      <c r="AA21" s="51"/>
      <c r="AB21" s="180">
        <f t="shared" si="2"/>
        <v>2.9078927456812554E-2</v>
      </c>
      <c r="AC21" s="50"/>
      <c r="AD21" s="18" t="str">
        <f t="shared" si="3"/>
        <v>MLD</v>
      </c>
      <c r="AE21" s="13">
        <f t="shared" si="4"/>
        <v>0</v>
      </c>
      <c r="AF21" s="13"/>
      <c r="AG21" s="13">
        <f t="shared" si="36"/>
        <v>0</v>
      </c>
      <c r="AH21" s="18"/>
      <c r="AI21" s="20"/>
      <c r="AJ21" s="58"/>
      <c r="AK21" s="58" t="str">
        <f t="shared" si="5"/>
        <v>999</v>
      </c>
      <c r="AL21" s="59"/>
      <c r="AM21" s="18" t="e">
        <f t="shared" si="37"/>
        <v>#VALUE!</v>
      </c>
      <c r="AN21" s="13">
        <f t="shared" si="38"/>
        <v>0</v>
      </c>
      <c r="AO21" s="13"/>
      <c r="AP21" s="7">
        <f t="shared" si="8"/>
        <v>0</v>
      </c>
      <c r="AQ21" s="20"/>
      <c r="AR21" s="58"/>
      <c r="AS21" s="60" t="e">
        <f t="shared" si="39"/>
        <v>#VALUE!</v>
      </c>
      <c r="AT21" s="72"/>
      <c r="AU21" s="18" t="e">
        <f t="shared" si="40"/>
        <v>#VALUE!</v>
      </c>
      <c r="AV21" s="13"/>
      <c r="AW21" s="13">
        <f t="shared" si="11"/>
        <v>0</v>
      </c>
      <c r="AX21" s="13">
        <f t="shared" si="41"/>
        <v>0</v>
      </c>
      <c r="AY21" s="4"/>
      <c r="AZ21" s="13">
        <f t="shared" si="13"/>
        <v>0</v>
      </c>
      <c r="BA21" s="13">
        <f t="shared" si="42"/>
        <v>0</v>
      </c>
      <c r="BB21" s="18" t="e">
        <f t="shared" si="43"/>
        <v>#DIV/0!</v>
      </c>
      <c r="BC21" s="20"/>
      <c r="BD21" s="18"/>
      <c r="BE21" s="18" t="e">
        <f t="shared" si="44"/>
        <v>#VALUE!</v>
      </c>
      <c r="BF21" s="73"/>
      <c r="BG21" s="18" t="e">
        <f t="shared" si="45"/>
        <v>#VALUE!</v>
      </c>
      <c r="BH21" s="13">
        <f t="shared" si="46"/>
        <v>-3</v>
      </c>
      <c r="BI21" s="13">
        <v>11.015000000000001</v>
      </c>
      <c r="BJ21" s="13">
        <f t="shared" si="19"/>
        <v>14.015000000000001</v>
      </c>
      <c r="BK21" s="20"/>
      <c r="BL21" s="58"/>
      <c r="BM21" s="60" t="e">
        <f t="shared" si="47"/>
        <v>#VALUE!</v>
      </c>
      <c r="BN21" s="215"/>
      <c r="BO21" s="18" t="e">
        <f t="shared" si="48"/>
        <v>#VALUE!</v>
      </c>
      <c r="BP21" s="13">
        <f t="shared" si="49"/>
        <v>-3</v>
      </c>
      <c r="BQ21" s="13">
        <v>11.167999999999999</v>
      </c>
      <c r="BR21" s="13">
        <f t="shared" si="23"/>
        <v>14.167999999999999</v>
      </c>
      <c r="BS21" s="20"/>
      <c r="BT21" s="58"/>
      <c r="BU21" s="60" t="e">
        <f t="shared" si="50"/>
        <v>#VALUE!</v>
      </c>
      <c r="BV21" s="211"/>
      <c r="BW21" s="154">
        <f t="shared" si="35"/>
        <v>0.73054999999999992</v>
      </c>
      <c r="BX21" s="155">
        <v>1.9E-2</v>
      </c>
      <c r="BY21" s="155">
        <v>1.0999999999999999E-2</v>
      </c>
      <c r="BZ21" s="155">
        <v>8.9999999999999993E-3</v>
      </c>
      <c r="CA21" s="155">
        <v>6.0000000000000001E-3</v>
      </c>
      <c r="CB21" s="156">
        <v>2</v>
      </c>
      <c r="CC21" s="156">
        <v>10</v>
      </c>
      <c r="CD21" s="158"/>
      <c r="CE21" s="154"/>
      <c r="CF21" s="189">
        <f t="shared" si="51"/>
        <v>3.6271973101718147E-2</v>
      </c>
      <c r="CG21" s="154">
        <f t="shared" si="25"/>
        <v>6.776523864289822</v>
      </c>
      <c r="CH21" s="154">
        <f t="shared" si="26"/>
        <v>9.9734042553191512E-3</v>
      </c>
      <c r="CI21" s="154">
        <v>10.02</v>
      </c>
      <c r="CJ21" s="154">
        <v>10.029999999999999</v>
      </c>
      <c r="CK21" s="154">
        <v>10.029999999999999</v>
      </c>
      <c r="CL21" s="154">
        <v>4.18</v>
      </c>
      <c r="CM21" s="154">
        <v>4.2</v>
      </c>
      <c r="CN21" s="159"/>
      <c r="CO21" s="156"/>
      <c r="CP21" s="154">
        <f t="shared" si="27"/>
        <v>0.10123596803007091</v>
      </c>
      <c r="CQ21" s="211"/>
      <c r="CR21" s="76">
        <f t="shared" si="28"/>
        <v>34.949999999999818</v>
      </c>
      <c r="CS21" s="74">
        <v>2.7229000000000001</v>
      </c>
      <c r="CT21" s="74">
        <v>2.7229000000000001</v>
      </c>
      <c r="CU21" s="74">
        <f t="shared" si="29"/>
        <v>0</v>
      </c>
      <c r="CV21" s="74">
        <f t="shared" si="30"/>
        <v>2.7229000000000001</v>
      </c>
      <c r="CW21" s="74">
        <v>2.7578</v>
      </c>
      <c r="CX21" s="74">
        <v>2.7578999999999998</v>
      </c>
      <c r="CY21" s="74">
        <f t="shared" si="31"/>
        <v>9.9999999999766942E-5</v>
      </c>
      <c r="CZ21" s="74">
        <f t="shared" si="32"/>
        <v>2.7578499999999999</v>
      </c>
      <c r="DA21" s="74">
        <f t="shared" si="33"/>
        <v>3.4949999999999815E-2</v>
      </c>
      <c r="DB21" s="77">
        <v>1</v>
      </c>
      <c r="DC21" s="164">
        <v>10</v>
      </c>
      <c r="DD21" s="79"/>
      <c r="DE21" s="15"/>
      <c r="DF21" s="223">
        <f t="shared" si="34"/>
        <v>0.8842296058132505</v>
      </c>
      <c r="DG21" s="57"/>
    </row>
    <row r="22" spans="1:111">
      <c r="A22" s="46" t="s">
        <v>190</v>
      </c>
      <c r="B22" s="4" t="s">
        <v>154</v>
      </c>
      <c r="C22" s="47">
        <v>44323</v>
      </c>
      <c r="D22" s="70">
        <v>0.625</v>
      </c>
      <c r="E22" s="47">
        <v>44317</v>
      </c>
      <c r="F22" s="48">
        <v>0.31458333333333333</v>
      </c>
      <c r="G22" s="48" t="s">
        <v>228</v>
      </c>
      <c r="H22" s="48" t="s">
        <v>229</v>
      </c>
      <c r="I22" s="49">
        <v>0</v>
      </c>
      <c r="J22" s="49">
        <v>1.8</v>
      </c>
      <c r="K22" s="71"/>
      <c r="L22" s="151">
        <v>48.7</v>
      </c>
      <c r="M22" s="151">
        <v>21.2</v>
      </c>
      <c r="N22" s="152"/>
      <c r="O22" s="153"/>
      <c r="P22" s="151">
        <f t="shared" si="0"/>
        <v>0.15471978767883965</v>
      </c>
      <c r="Q22" s="50"/>
      <c r="R22" s="51">
        <v>31.6</v>
      </c>
      <c r="S22" s="151">
        <v>21.2</v>
      </c>
      <c r="T22" s="52"/>
      <c r="U22" s="53"/>
      <c r="V22" s="177">
        <f t="shared" si="1"/>
        <v>0.13465303348747412</v>
      </c>
      <c r="W22" s="50"/>
      <c r="X22" s="55">
        <v>8.18</v>
      </c>
      <c r="Y22" s="51">
        <v>21.4</v>
      </c>
      <c r="Z22" s="56"/>
      <c r="AA22" s="51"/>
      <c r="AB22" s="180">
        <f t="shared" si="2"/>
        <v>2.9078927456812554E-2</v>
      </c>
      <c r="AC22" s="50"/>
      <c r="AD22" s="18" t="str">
        <f t="shared" si="3"/>
        <v>MLD</v>
      </c>
      <c r="AE22" s="13">
        <f t="shared" si="4"/>
        <v>0</v>
      </c>
      <c r="AF22" s="13"/>
      <c r="AG22" s="13">
        <f t="shared" si="36"/>
        <v>0</v>
      </c>
      <c r="AH22" s="18"/>
      <c r="AI22" s="20"/>
      <c r="AJ22" s="58"/>
      <c r="AK22" s="58" t="str">
        <f t="shared" si="5"/>
        <v>999</v>
      </c>
      <c r="AL22" s="59"/>
      <c r="AM22" s="18" t="e">
        <f t="shared" si="37"/>
        <v>#VALUE!</v>
      </c>
      <c r="AN22" s="13">
        <f t="shared" si="38"/>
        <v>0</v>
      </c>
      <c r="AO22" s="13"/>
      <c r="AP22" s="7">
        <f t="shared" si="8"/>
        <v>0</v>
      </c>
      <c r="AQ22" s="20"/>
      <c r="AR22" s="58"/>
      <c r="AS22" s="60" t="e">
        <f t="shared" si="39"/>
        <v>#VALUE!</v>
      </c>
      <c r="AT22" s="72"/>
      <c r="AU22" s="18" t="e">
        <f t="shared" si="40"/>
        <v>#VALUE!</v>
      </c>
      <c r="AV22" s="13"/>
      <c r="AW22" s="13">
        <f t="shared" si="11"/>
        <v>0</v>
      </c>
      <c r="AX22" s="13">
        <f t="shared" si="41"/>
        <v>0</v>
      </c>
      <c r="AY22" s="4"/>
      <c r="AZ22" s="13">
        <f t="shared" si="13"/>
        <v>0</v>
      </c>
      <c r="BA22" s="13">
        <f t="shared" si="42"/>
        <v>0</v>
      </c>
      <c r="BB22" s="18" t="e">
        <f t="shared" si="43"/>
        <v>#DIV/0!</v>
      </c>
      <c r="BC22" s="20"/>
      <c r="BD22" s="18"/>
      <c r="BE22" s="18" t="e">
        <f t="shared" si="44"/>
        <v>#VALUE!</v>
      </c>
      <c r="BF22" s="73"/>
      <c r="BG22" s="18" t="e">
        <f t="shared" si="45"/>
        <v>#VALUE!</v>
      </c>
      <c r="BH22" s="13">
        <f t="shared" si="46"/>
        <v>-2</v>
      </c>
      <c r="BI22" s="13">
        <v>12.015000000000001</v>
      </c>
      <c r="BJ22" s="13">
        <f t="shared" si="19"/>
        <v>14.015000000000001</v>
      </c>
      <c r="BK22" s="20"/>
      <c r="BL22" s="58"/>
      <c r="BM22" s="60" t="e">
        <f t="shared" si="47"/>
        <v>#VALUE!</v>
      </c>
      <c r="BN22" s="215"/>
      <c r="BO22" s="18" t="e">
        <f t="shared" si="48"/>
        <v>#VALUE!</v>
      </c>
      <c r="BP22" s="13">
        <f t="shared" si="49"/>
        <v>-2</v>
      </c>
      <c r="BQ22" s="13">
        <v>12.167999999999999</v>
      </c>
      <c r="BR22" s="13">
        <f t="shared" si="23"/>
        <v>14.167999999999999</v>
      </c>
      <c r="BS22" s="20"/>
      <c r="BT22" s="58"/>
      <c r="BU22" s="60" t="e">
        <f t="shared" si="50"/>
        <v>#VALUE!</v>
      </c>
      <c r="BV22" s="211"/>
      <c r="BW22" s="154">
        <f t="shared" si="35"/>
        <v>0.32390000000000002</v>
      </c>
      <c r="BX22" s="155">
        <v>1.2E-2</v>
      </c>
      <c r="BY22" s="155">
        <v>0.01</v>
      </c>
      <c r="BZ22" s="155">
        <v>8.0000000000000002E-3</v>
      </c>
      <c r="CA22" s="155">
        <v>6.0000000000000001E-3</v>
      </c>
      <c r="CB22" s="156">
        <v>2</v>
      </c>
      <c r="CC22" s="156">
        <v>10</v>
      </c>
      <c r="CD22" s="158"/>
      <c r="CE22" s="154"/>
      <c r="CF22" s="189">
        <f t="shared" si="51"/>
        <v>1.6081708421937596E-2</v>
      </c>
      <c r="CG22" s="154">
        <f t="shared" si="25"/>
        <v>7.1889376078205887</v>
      </c>
      <c r="CH22" s="154">
        <f t="shared" si="26"/>
        <v>9.9734042553191512E-3</v>
      </c>
      <c r="CI22" s="154">
        <v>10.02</v>
      </c>
      <c r="CJ22" s="154">
        <v>10.029999999999999</v>
      </c>
      <c r="CK22" s="154">
        <v>10.029999999999999</v>
      </c>
      <c r="CL22" s="154">
        <v>4.46</v>
      </c>
      <c r="CM22" s="154">
        <v>4.43</v>
      </c>
      <c r="CN22" s="159"/>
      <c r="CO22" s="156"/>
      <c r="CP22" s="154">
        <f t="shared" si="27"/>
        <v>0.10739710689586285</v>
      </c>
      <c r="CQ22" s="211"/>
      <c r="CR22" s="76">
        <f t="shared" si="28"/>
        <v>24.100000000000232</v>
      </c>
      <c r="CS22" s="74">
        <v>2.7353999999999998</v>
      </c>
      <c r="CT22" s="74">
        <v>2.7353000000000001</v>
      </c>
      <c r="CU22" s="74">
        <f t="shared" si="29"/>
        <v>-9.9999999999766942E-5</v>
      </c>
      <c r="CV22" s="74">
        <f t="shared" si="30"/>
        <v>2.7353499999999999</v>
      </c>
      <c r="CW22" s="74">
        <v>2.7595000000000001</v>
      </c>
      <c r="CX22" s="74">
        <v>2.7593999999999999</v>
      </c>
      <c r="CY22" s="74">
        <f t="shared" si="31"/>
        <v>-1.0000000000021103E-4</v>
      </c>
      <c r="CZ22" s="74">
        <f t="shared" si="32"/>
        <v>2.7594500000000002</v>
      </c>
      <c r="DA22" s="74">
        <f t="shared" si="33"/>
        <v>2.4100000000000232E-2</v>
      </c>
      <c r="DB22" s="77">
        <v>1</v>
      </c>
      <c r="DC22" s="164">
        <v>11</v>
      </c>
      <c r="DD22" s="79"/>
      <c r="DE22" s="15"/>
      <c r="DF22" s="223">
        <f t="shared" si="34"/>
        <v>0.60972628040342358</v>
      </c>
      <c r="DG22" s="57"/>
    </row>
    <row r="23" spans="1:111">
      <c r="A23" s="46" t="s">
        <v>191</v>
      </c>
      <c r="B23" s="4" t="s">
        <v>155</v>
      </c>
      <c r="C23" s="47">
        <v>44323</v>
      </c>
      <c r="D23" s="70">
        <v>0.625</v>
      </c>
      <c r="E23" s="47">
        <v>44317</v>
      </c>
      <c r="F23" s="48">
        <v>0.53749999999999998</v>
      </c>
      <c r="G23" s="48" t="s">
        <v>224</v>
      </c>
      <c r="H23" s="48" t="s">
        <v>225</v>
      </c>
      <c r="I23" s="49">
        <v>0</v>
      </c>
      <c r="J23" s="49">
        <v>0.6</v>
      </c>
      <c r="K23" s="71"/>
      <c r="L23" s="151">
        <v>30.2</v>
      </c>
      <c r="M23" s="151">
        <v>17.8</v>
      </c>
      <c r="N23" s="152"/>
      <c r="O23" s="153"/>
      <c r="P23" s="151">
        <f t="shared" si="0"/>
        <v>0.15471978767883965</v>
      </c>
      <c r="Q23" s="50"/>
      <c r="R23" s="51">
        <v>18.5</v>
      </c>
      <c r="S23" s="151">
        <v>17.8</v>
      </c>
      <c r="T23" s="52"/>
      <c r="U23" s="53"/>
      <c r="V23" s="177">
        <f t="shared" si="1"/>
        <v>7.8831680997413639E-2</v>
      </c>
      <c r="W23" s="50"/>
      <c r="X23" s="55">
        <v>7.87</v>
      </c>
      <c r="Y23" s="51">
        <v>17.899999999999999</v>
      </c>
      <c r="Z23" s="56"/>
      <c r="AA23" s="51"/>
      <c r="AB23" s="180">
        <f t="shared" si="2"/>
        <v>2.9078927456812554E-2</v>
      </c>
      <c r="AC23" s="50"/>
      <c r="AD23" s="18" t="str">
        <f t="shared" si="3"/>
        <v>MLD</v>
      </c>
      <c r="AE23" s="13">
        <f t="shared" si="4"/>
        <v>0</v>
      </c>
      <c r="AF23" s="13"/>
      <c r="AG23" s="13">
        <f t="shared" si="36"/>
        <v>0</v>
      </c>
      <c r="AH23" s="18"/>
      <c r="AI23" s="20"/>
      <c r="AJ23" s="58"/>
      <c r="AK23" s="58" t="str">
        <f t="shared" si="5"/>
        <v>999</v>
      </c>
      <c r="AL23" s="59"/>
      <c r="AM23" s="18" t="e">
        <f t="shared" si="37"/>
        <v>#VALUE!</v>
      </c>
      <c r="AN23" s="13">
        <f t="shared" si="38"/>
        <v>0</v>
      </c>
      <c r="AO23" s="13"/>
      <c r="AP23" s="7">
        <f t="shared" si="8"/>
        <v>0</v>
      </c>
      <c r="AQ23" s="20"/>
      <c r="AR23" s="58"/>
      <c r="AS23" s="60" t="e">
        <f t="shared" si="39"/>
        <v>#VALUE!</v>
      </c>
      <c r="AT23" s="72"/>
      <c r="AU23" s="18" t="e">
        <f t="shared" si="40"/>
        <v>#VALUE!</v>
      </c>
      <c r="AV23" s="13"/>
      <c r="AW23" s="13">
        <f t="shared" si="11"/>
        <v>0</v>
      </c>
      <c r="AX23" s="13">
        <f t="shared" si="41"/>
        <v>0</v>
      </c>
      <c r="AY23" s="4"/>
      <c r="AZ23" s="13">
        <f t="shared" si="13"/>
        <v>0</v>
      </c>
      <c r="BA23" s="13">
        <f t="shared" si="42"/>
        <v>0</v>
      </c>
      <c r="BB23" s="18" t="e">
        <f t="shared" si="43"/>
        <v>#DIV/0!</v>
      </c>
      <c r="BC23" s="20"/>
      <c r="BD23" s="18"/>
      <c r="BE23" s="18" t="e">
        <f t="shared" si="44"/>
        <v>#VALUE!</v>
      </c>
      <c r="BF23" s="73"/>
      <c r="BG23" s="18" t="e">
        <f t="shared" si="45"/>
        <v>#VALUE!</v>
      </c>
      <c r="BH23" s="13">
        <f t="shared" si="46"/>
        <v>-1</v>
      </c>
      <c r="BI23" s="13">
        <v>13.015000000000001</v>
      </c>
      <c r="BJ23" s="13">
        <f t="shared" si="19"/>
        <v>14.015000000000001</v>
      </c>
      <c r="BK23" s="20"/>
      <c r="BL23" s="58"/>
      <c r="BM23" s="60" t="e">
        <f t="shared" si="47"/>
        <v>#VALUE!</v>
      </c>
      <c r="BN23" s="215"/>
      <c r="BO23" s="18" t="e">
        <f t="shared" si="48"/>
        <v>#VALUE!</v>
      </c>
      <c r="BP23" s="13">
        <f t="shared" si="49"/>
        <v>-1</v>
      </c>
      <c r="BQ23" s="13">
        <v>13.167999999999999</v>
      </c>
      <c r="BR23" s="13">
        <f t="shared" si="23"/>
        <v>14.167999999999999</v>
      </c>
      <c r="BS23" s="20"/>
      <c r="BT23" s="58"/>
      <c r="BU23" s="60" t="e">
        <f t="shared" si="50"/>
        <v>#VALUE!</v>
      </c>
      <c r="BV23" s="211"/>
      <c r="BW23" s="154">
        <f t="shared" si="35"/>
        <v>1.3789090909090909</v>
      </c>
      <c r="BX23" s="155">
        <v>2.7E-2</v>
      </c>
      <c r="BY23" s="155">
        <v>1.2999999999999999E-2</v>
      </c>
      <c r="BZ23" s="155">
        <v>0.01</v>
      </c>
      <c r="CA23" s="155">
        <v>7.0000000000000001E-3</v>
      </c>
      <c r="CB23" s="156">
        <v>1.65</v>
      </c>
      <c r="CC23" s="156">
        <v>10</v>
      </c>
      <c r="CD23" s="158"/>
      <c r="CE23" s="154"/>
      <c r="CF23" s="189">
        <f t="shared" si="51"/>
        <v>6.8463148935964932E-2</v>
      </c>
      <c r="CG23" s="154">
        <f t="shared" ref="CG23:CG39" si="52">(8000*CH23*300*((CL23+CM23)/2))/(296*50)</f>
        <v>5.8708309373203003</v>
      </c>
      <c r="CH23" s="154">
        <f t="shared" ref="CH23:CH39" si="53">(0.01*10)/AVERAGE(CI23:CK23)</f>
        <v>9.9734042553191512E-3</v>
      </c>
      <c r="CI23" s="154">
        <v>10.02</v>
      </c>
      <c r="CJ23" s="154">
        <v>10.029999999999999</v>
      </c>
      <c r="CK23" s="154">
        <v>10.029999999999999</v>
      </c>
      <c r="CL23" s="154">
        <v>3.64</v>
      </c>
      <c r="CM23" s="154">
        <v>3.62</v>
      </c>
      <c r="CN23" s="159"/>
      <c r="CO23" s="156"/>
      <c r="CP23" s="154">
        <f t="shared" si="27"/>
        <v>8.7705623854214196E-2</v>
      </c>
      <c r="CQ23" s="211"/>
      <c r="CR23" s="76">
        <f t="shared" si="28"/>
        <v>77.000000000000398</v>
      </c>
      <c r="CS23" s="74">
        <v>2.7115999999999998</v>
      </c>
      <c r="CT23" s="74">
        <v>2.7117</v>
      </c>
      <c r="CU23" s="74">
        <f t="shared" si="29"/>
        <v>1.0000000000021103E-4</v>
      </c>
      <c r="CV23" s="74">
        <f t="shared" si="30"/>
        <v>2.7116499999999997</v>
      </c>
      <c r="CW23" s="74">
        <v>2.758</v>
      </c>
      <c r="CX23" s="74">
        <v>2.7576999999999998</v>
      </c>
      <c r="CY23" s="74">
        <f t="shared" si="31"/>
        <v>-3.00000000000189E-4</v>
      </c>
      <c r="CZ23" s="74">
        <f t="shared" si="32"/>
        <v>2.7578499999999999</v>
      </c>
      <c r="DA23" s="74">
        <f t="shared" si="33"/>
        <v>4.6200000000000241E-2</v>
      </c>
      <c r="DB23" s="77">
        <v>0.6</v>
      </c>
      <c r="DC23" s="164">
        <v>12</v>
      </c>
      <c r="DD23" s="79"/>
      <c r="DE23" s="15"/>
      <c r="DF23" s="223">
        <f t="shared" si="34"/>
        <v>1.9480881158117596</v>
      </c>
      <c r="DG23" s="57"/>
    </row>
    <row r="24" spans="1:111">
      <c r="A24" s="46" t="s">
        <v>192</v>
      </c>
      <c r="B24" s="4" t="s">
        <v>156</v>
      </c>
      <c r="C24" s="47">
        <v>44323</v>
      </c>
      <c r="D24" s="70">
        <v>0.625</v>
      </c>
      <c r="E24" s="47">
        <v>44317</v>
      </c>
      <c r="F24" s="48">
        <v>0.56111111111111112</v>
      </c>
      <c r="G24" s="48" t="s">
        <v>226</v>
      </c>
      <c r="H24" s="48" t="s">
        <v>227</v>
      </c>
      <c r="I24" s="49">
        <v>0</v>
      </c>
      <c r="J24" s="49">
        <v>0.8</v>
      </c>
      <c r="K24" s="71"/>
      <c r="L24" s="151">
        <v>32.1</v>
      </c>
      <c r="M24" s="151">
        <v>19.399999999999999</v>
      </c>
      <c r="N24" s="152"/>
      <c r="O24" s="153"/>
      <c r="P24" s="151">
        <f t="shared" si="0"/>
        <v>0.15471978767883965</v>
      </c>
      <c r="Q24" s="50"/>
      <c r="R24" s="51">
        <v>19.3</v>
      </c>
      <c r="S24" s="151">
        <v>19.399999999999999</v>
      </c>
      <c r="T24" s="52"/>
      <c r="U24" s="53"/>
      <c r="V24" s="177">
        <f t="shared" si="1"/>
        <v>8.2240618554058564E-2</v>
      </c>
      <c r="W24" s="50"/>
      <c r="X24" s="55">
        <v>7.96</v>
      </c>
      <c r="Y24" s="51">
        <v>19.5</v>
      </c>
      <c r="Z24" s="56"/>
      <c r="AA24" s="51"/>
      <c r="AB24" s="180">
        <f t="shared" si="2"/>
        <v>2.9078927456812554E-2</v>
      </c>
      <c r="AC24" s="50"/>
      <c r="AD24" s="18" t="str">
        <f t="shared" si="3"/>
        <v>MLD</v>
      </c>
      <c r="AE24" s="13">
        <f t="shared" si="4"/>
        <v>0</v>
      </c>
      <c r="AF24" s="13"/>
      <c r="AG24" s="13">
        <f t="shared" si="36"/>
        <v>0</v>
      </c>
      <c r="AH24" s="18"/>
      <c r="AI24" s="20"/>
      <c r="AJ24" s="58"/>
      <c r="AK24" s="58" t="str">
        <f t="shared" si="5"/>
        <v>999</v>
      </c>
      <c r="AL24" s="59"/>
      <c r="AM24" s="18" t="e">
        <f t="shared" si="37"/>
        <v>#VALUE!</v>
      </c>
      <c r="AN24" s="13">
        <f t="shared" si="38"/>
        <v>0</v>
      </c>
      <c r="AO24" s="13"/>
      <c r="AP24" s="7">
        <f t="shared" si="8"/>
        <v>0</v>
      </c>
      <c r="AQ24" s="20"/>
      <c r="AR24" s="58"/>
      <c r="AS24" s="60" t="e">
        <f t="shared" si="39"/>
        <v>#VALUE!</v>
      </c>
      <c r="AT24" s="72"/>
      <c r="AU24" s="18" t="e">
        <f t="shared" si="40"/>
        <v>#VALUE!</v>
      </c>
      <c r="AV24" s="13"/>
      <c r="AW24" s="13">
        <f t="shared" si="11"/>
        <v>0</v>
      </c>
      <c r="AX24" s="13">
        <f t="shared" si="41"/>
        <v>0</v>
      </c>
      <c r="AY24" s="4"/>
      <c r="AZ24" s="13">
        <f t="shared" si="13"/>
        <v>0</v>
      </c>
      <c r="BA24" s="13">
        <f t="shared" si="42"/>
        <v>0</v>
      </c>
      <c r="BB24" s="18" t="e">
        <f t="shared" si="43"/>
        <v>#DIV/0!</v>
      </c>
      <c r="BC24" s="20"/>
      <c r="BD24" s="18"/>
      <c r="BE24" s="18" t="e">
        <f t="shared" si="44"/>
        <v>#VALUE!</v>
      </c>
      <c r="BF24" s="73"/>
      <c r="BG24" s="18" t="e">
        <f t="shared" si="45"/>
        <v>#VALUE!</v>
      </c>
      <c r="BH24" s="13">
        <f t="shared" si="46"/>
        <v>0</v>
      </c>
      <c r="BI24" s="13">
        <v>14.015000000000001</v>
      </c>
      <c r="BJ24" s="13">
        <f t="shared" si="19"/>
        <v>14.015000000000001</v>
      </c>
      <c r="BK24" s="20"/>
      <c r="BL24" s="58"/>
      <c r="BM24" s="60" t="e">
        <f t="shared" si="47"/>
        <v>#VALUE!</v>
      </c>
      <c r="BN24" s="215"/>
      <c r="BO24" s="18" t="e">
        <f t="shared" si="48"/>
        <v>#VALUE!</v>
      </c>
      <c r="BP24" s="13">
        <f t="shared" si="49"/>
        <v>0</v>
      </c>
      <c r="BQ24" s="13">
        <v>14.167999999999999</v>
      </c>
      <c r="BR24" s="13">
        <f t="shared" si="23"/>
        <v>14.167999999999999</v>
      </c>
      <c r="BS24" s="20"/>
      <c r="BT24" s="58"/>
      <c r="BU24" s="60" t="e">
        <f t="shared" si="50"/>
        <v>#VALUE!</v>
      </c>
      <c r="BV24" s="211"/>
      <c r="BW24" s="154">
        <f t="shared" si="35"/>
        <v>1.5732236842105258</v>
      </c>
      <c r="BX24" s="155">
        <v>2.7E-2</v>
      </c>
      <c r="BY24" s="155">
        <v>1.2E-2</v>
      </c>
      <c r="BZ24" s="155">
        <v>1.2E-2</v>
      </c>
      <c r="CA24" s="155">
        <v>6.0000000000000001E-3</v>
      </c>
      <c r="CB24" s="156">
        <v>1.52</v>
      </c>
      <c r="CC24" s="156">
        <v>10</v>
      </c>
      <c r="CD24" s="158"/>
      <c r="CE24" s="154"/>
      <c r="CF24" s="189">
        <f t="shared" si="51"/>
        <v>7.8110912540784519E-2</v>
      </c>
      <c r="CG24" s="154">
        <f t="shared" si="52"/>
        <v>6.0568214491086847</v>
      </c>
      <c r="CH24" s="154">
        <f t="shared" si="53"/>
        <v>9.9734042553191512E-3</v>
      </c>
      <c r="CI24" s="154">
        <v>10.02</v>
      </c>
      <c r="CJ24" s="154">
        <v>10.029999999999999</v>
      </c>
      <c r="CK24" s="154">
        <v>10.029999999999999</v>
      </c>
      <c r="CL24" s="154">
        <v>3.76</v>
      </c>
      <c r="CM24" s="154">
        <v>3.73</v>
      </c>
      <c r="CN24" s="159"/>
      <c r="CO24" s="156"/>
      <c r="CP24" s="154">
        <f t="shared" si="27"/>
        <v>9.048417667604193E-2</v>
      </c>
      <c r="CQ24" s="211"/>
      <c r="CR24" s="76">
        <f t="shared" si="28"/>
        <v>72.000000000000213</v>
      </c>
      <c r="CS24" s="74">
        <v>2.7685</v>
      </c>
      <c r="CT24" s="74">
        <v>2.7684000000000002</v>
      </c>
      <c r="CU24" s="74">
        <f t="shared" si="29"/>
        <v>-9.9999999999766942E-5</v>
      </c>
      <c r="CV24" s="74">
        <f t="shared" si="30"/>
        <v>2.7684500000000001</v>
      </c>
      <c r="CW24" s="74">
        <v>2.8117999999999999</v>
      </c>
      <c r="CX24" s="74">
        <v>2.8115000000000001</v>
      </c>
      <c r="CY24" s="74">
        <f t="shared" si="31"/>
        <v>-2.9999999999974492E-4</v>
      </c>
      <c r="CZ24" s="74">
        <f t="shared" si="32"/>
        <v>2.8116500000000002</v>
      </c>
      <c r="DA24" s="74">
        <f t="shared" si="33"/>
        <v>4.3200000000000127E-2</v>
      </c>
      <c r="DB24" s="77">
        <v>0.6</v>
      </c>
      <c r="DC24" s="164">
        <v>13</v>
      </c>
      <c r="DD24" s="79"/>
      <c r="DE24" s="15"/>
      <c r="DF24" s="223">
        <f t="shared" si="34"/>
        <v>1.8215888875122905</v>
      </c>
      <c r="DG24" s="57"/>
    </row>
    <row r="25" spans="1:111">
      <c r="A25" s="46" t="s">
        <v>193</v>
      </c>
      <c r="B25" s="4" t="s">
        <v>158</v>
      </c>
      <c r="C25" s="47">
        <v>44323</v>
      </c>
      <c r="D25" s="70">
        <v>0.625</v>
      </c>
      <c r="E25" s="47">
        <v>44317</v>
      </c>
      <c r="F25" s="48">
        <v>0.57986111111111105</v>
      </c>
      <c r="G25" s="48" t="s">
        <v>228</v>
      </c>
      <c r="H25" s="48" t="s">
        <v>229</v>
      </c>
      <c r="I25" s="49">
        <v>0</v>
      </c>
      <c r="J25" s="49">
        <v>0.8</v>
      </c>
      <c r="K25" s="71"/>
      <c r="L25" s="151">
        <v>30.2</v>
      </c>
      <c r="M25" s="151">
        <v>18.2</v>
      </c>
      <c r="N25" s="152"/>
      <c r="O25" s="153"/>
      <c r="P25" s="151">
        <f t="shared" si="0"/>
        <v>0.15471978767883965</v>
      </c>
      <c r="Q25" s="50"/>
      <c r="R25" s="51">
        <v>18.5</v>
      </c>
      <c r="S25" s="151">
        <v>18.2</v>
      </c>
      <c r="T25" s="52"/>
      <c r="U25" s="53"/>
      <c r="V25" s="177">
        <f t="shared" si="1"/>
        <v>7.8831680997413639E-2</v>
      </c>
      <c r="W25" s="50"/>
      <c r="X25" s="55">
        <v>7.95</v>
      </c>
      <c r="Y25" s="51">
        <v>18.3</v>
      </c>
      <c r="Z25" s="56"/>
      <c r="AA25" s="51"/>
      <c r="AB25" s="180">
        <f t="shared" si="2"/>
        <v>2.9078927456812554E-2</v>
      </c>
      <c r="AC25" s="50"/>
      <c r="AD25" s="18" t="str">
        <f t="shared" si="3"/>
        <v>MLD</v>
      </c>
      <c r="AE25" s="13">
        <f t="shared" si="4"/>
        <v>0</v>
      </c>
      <c r="AF25" s="13"/>
      <c r="AG25" s="13">
        <f t="shared" si="36"/>
        <v>0</v>
      </c>
      <c r="AH25" s="18"/>
      <c r="AI25" s="20"/>
      <c r="AJ25" s="58"/>
      <c r="AK25" s="58" t="str">
        <f t="shared" si="5"/>
        <v>999</v>
      </c>
      <c r="AL25" s="59"/>
      <c r="AM25" s="18" t="e">
        <f t="shared" si="37"/>
        <v>#VALUE!</v>
      </c>
      <c r="AN25" s="13">
        <f t="shared" si="38"/>
        <v>0</v>
      </c>
      <c r="AO25" s="13"/>
      <c r="AP25" s="7">
        <f t="shared" si="8"/>
        <v>0</v>
      </c>
      <c r="AQ25" s="20"/>
      <c r="AR25" s="58"/>
      <c r="AS25" s="60" t="e">
        <f t="shared" si="39"/>
        <v>#VALUE!</v>
      </c>
      <c r="AT25" s="72"/>
      <c r="AU25" s="18" t="e">
        <f t="shared" si="40"/>
        <v>#VALUE!</v>
      </c>
      <c r="AV25" s="13"/>
      <c r="AW25" s="13">
        <f t="shared" si="11"/>
        <v>0</v>
      </c>
      <c r="AX25" s="13">
        <f t="shared" si="41"/>
        <v>0</v>
      </c>
      <c r="AY25" s="4"/>
      <c r="AZ25" s="13">
        <f t="shared" si="13"/>
        <v>0</v>
      </c>
      <c r="BA25" s="13">
        <f t="shared" si="42"/>
        <v>0</v>
      </c>
      <c r="BB25" s="18" t="e">
        <f t="shared" si="43"/>
        <v>#DIV/0!</v>
      </c>
      <c r="BC25" s="20"/>
      <c r="BD25" s="18"/>
      <c r="BE25" s="18" t="e">
        <f t="shared" si="44"/>
        <v>#VALUE!</v>
      </c>
      <c r="BF25" s="73"/>
      <c r="BG25" s="18" t="e">
        <f t="shared" si="45"/>
        <v>#VALUE!</v>
      </c>
      <c r="BH25" s="13">
        <f t="shared" si="46"/>
        <v>1</v>
      </c>
      <c r="BI25" s="13">
        <v>15.015000000000001</v>
      </c>
      <c r="BJ25" s="13">
        <f t="shared" si="19"/>
        <v>14.015000000000001</v>
      </c>
      <c r="BK25" s="20"/>
      <c r="BL25" s="58"/>
      <c r="BM25" s="60" t="e">
        <f t="shared" si="47"/>
        <v>#VALUE!</v>
      </c>
      <c r="BN25" s="215"/>
      <c r="BO25" s="18" t="e">
        <f t="shared" si="48"/>
        <v>#VALUE!</v>
      </c>
      <c r="BP25" s="13">
        <f t="shared" si="49"/>
        <v>1</v>
      </c>
      <c r="BQ25" s="13">
        <v>15.167999999999999</v>
      </c>
      <c r="BR25" s="13">
        <f t="shared" si="23"/>
        <v>14.167999999999999</v>
      </c>
      <c r="BS25" s="20"/>
      <c r="BT25" s="58"/>
      <c r="BU25" s="60" t="e">
        <f t="shared" si="50"/>
        <v>#VALUE!</v>
      </c>
      <c r="BV25" s="211"/>
      <c r="BW25" s="154">
        <f t="shared" si="35"/>
        <v>1.3416806722689074</v>
      </c>
      <c r="BX25" s="155">
        <v>2.1999999999999999E-2</v>
      </c>
      <c r="BY25" s="155">
        <v>1.2E-2</v>
      </c>
      <c r="BZ25" s="155">
        <v>8.9999999999999993E-3</v>
      </c>
      <c r="CA25" s="155">
        <v>8.0000000000000002E-3</v>
      </c>
      <c r="CB25" s="156">
        <v>1.19</v>
      </c>
      <c r="CC25" s="156">
        <v>10</v>
      </c>
      <c r="CD25" s="158"/>
      <c r="CE25" s="154"/>
      <c r="CF25" s="189">
        <f t="shared" si="51"/>
        <v>6.6614749511509058E-2</v>
      </c>
      <c r="CG25" s="154">
        <f t="shared" si="52"/>
        <v>6.4773217366302482</v>
      </c>
      <c r="CH25" s="154">
        <f t="shared" si="53"/>
        <v>9.9734042553191512E-3</v>
      </c>
      <c r="CI25" s="154">
        <v>10.02</v>
      </c>
      <c r="CJ25" s="154">
        <v>10.029999999999999</v>
      </c>
      <c r="CK25" s="154">
        <v>10.029999999999999</v>
      </c>
      <c r="CL25" s="154">
        <v>4.0199999999999996</v>
      </c>
      <c r="CM25" s="154">
        <v>3.99</v>
      </c>
      <c r="CN25" s="159"/>
      <c r="CO25" s="156"/>
      <c r="CP25" s="154">
        <f t="shared" si="27"/>
        <v>9.6766122186261114E-2</v>
      </c>
      <c r="CQ25" s="211"/>
      <c r="CR25" s="76">
        <f t="shared" si="28"/>
        <v>50.375000000000284</v>
      </c>
      <c r="CS25" s="74">
        <v>2.7679999999999998</v>
      </c>
      <c r="CT25" s="74">
        <v>2.7679999999999998</v>
      </c>
      <c r="CU25" s="74">
        <f t="shared" si="29"/>
        <v>0</v>
      </c>
      <c r="CV25" s="74">
        <f t="shared" si="30"/>
        <v>2.7679999999999998</v>
      </c>
      <c r="CW25" s="74">
        <v>2.8083999999999998</v>
      </c>
      <c r="CX25" s="74">
        <v>2.8081999999999998</v>
      </c>
      <c r="CY25" s="74">
        <f t="shared" si="31"/>
        <v>-1.9999999999997797E-4</v>
      </c>
      <c r="CZ25" s="74">
        <f t="shared" si="32"/>
        <v>2.8083</v>
      </c>
      <c r="DA25" s="74">
        <f t="shared" si="33"/>
        <v>4.0300000000000225E-2</v>
      </c>
      <c r="DB25" s="77">
        <v>0.8</v>
      </c>
      <c r="DC25" s="164">
        <v>14</v>
      </c>
      <c r="DD25" s="79"/>
      <c r="DE25" s="15"/>
      <c r="DF25" s="223">
        <f t="shared" si="34"/>
        <v>1.2744797251171096</v>
      </c>
      <c r="DG25" s="57"/>
    </row>
    <row r="26" spans="1:111">
      <c r="A26" s="46" t="s">
        <v>193</v>
      </c>
      <c r="B26" s="4" t="s">
        <v>283</v>
      </c>
      <c r="C26" s="47">
        <v>44324</v>
      </c>
      <c r="D26" s="70">
        <v>0.625</v>
      </c>
      <c r="E26" s="47">
        <v>44317</v>
      </c>
      <c r="F26" s="48">
        <v>0.57986111111111105</v>
      </c>
      <c r="G26" s="48" t="s">
        <v>228</v>
      </c>
      <c r="H26" s="48" t="s">
        <v>229</v>
      </c>
      <c r="I26" s="49">
        <v>0</v>
      </c>
      <c r="J26" s="49">
        <v>0.8</v>
      </c>
      <c r="K26" s="71"/>
      <c r="L26" s="151">
        <v>30.2</v>
      </c>
      <c r="M26" s="151">
        <v>18.2</v>
      </c>
      <c r="N26" s="152"/>
      <c r="O26" s="153"/>
      <c r="P26" s="151">
        <f t="shared" si="0"/>
        <v>0.15471978767883965</v>
      </c>
      <c r="Q26" s="50"/>
      <c r="R26" s="51">
        <v>18.5</v>
      </c>
      <c r="S26" s="151">
        <v>18.2</v>
      </c>
      <c r="T26" s="52"/>
      <c r="U26" s="53"/>
      <c r="V26" s="177">
        <f t="shared" si="1"/>
        <v>7.8831680997413639E-2</v>
      </c>
      <c r="W26" s="50"/>
      <c r="X26" s="55">
        <v>7.95</v>
      </c>
      <c r="Y26" s="51">
        <v>18.2</v>
      </c>
      <c r="Z26" s="56"/>
      <c r="AA26" s="51"/>
      <c r="AB26" s="180">
        <f t="shared" si="2"/>
        <v>2.9078927456812554E-2</v>
      </c>
      <c r="AC26" s="50"/>
      <c r="AD26" s="18"/>
      <c r="AE26" s="13"/>
      <c r="AF26" s="13"/>
      <c r="AG26" s="13"/>
      <c r="AH26" s="18"/>
      <c r="AI26" s="20"/>
      <c r="AJ26" s="58"/>
      <c r="AK26" s="58"/>
      <c r="AL26" s="59"/>
      <c r="AM26" s="18"/>
      <c r="AN26" s="13"/>
      <c r="AO26" s="13"/>
      <c r="AP26" s="7"/>
      <c r="AQ26" s="20"/>
      <c r="AR26" s="58"/>
      <c r="AS26" s="60"/>
      <c r="AT26" s="72"/>
      <c r="AU26" s="18"/>
      <c r="AV26" s="13"/>
      <c r="AW26" s="13"/>
      <c r="AX26" s="13"/>
      <c r="AY26" s="4"/>
      <c r="AZ26" s="13"/>
      <c r="BA26" s="13"/>
      <c r="BB26" s="18"/>
      <c r="BC26" s="20"/>
      <c r="BD26" s="18"/>
      <c r="BE26" s="18"/>
      <c r="BF26" s="73"/>
      <c r="BG26" s="18"/>
      <c r="BH26" s="13"/>
      <c r="BI26" s="13"/>
      <c r="BJ26" s="13"/>
      <c r="BK26" s="20"/>
      <c r="BL26" s="58"/>
      <c r="BM26" s="60"/>
      <c r="BN26" s="215"/>
      <c r="BO26" s="18"/>
      <c r="BP26" s="13"/>
      <c r="BQ26" s="13"/>
      <c r="BR26" s="13"/>
      <c r="BS26" s="20"/>
      <c r="BT26" s="58"/>
      <c r="BU26" s="60"/>
      <c r="BV26" s="211"/>
      <c r="BW26" s="154"/>
      <c r="BX26" s="155"/>
      <c r="BY26" s="155"/>
      <c r="BZ26" s="155"/>
      <c r="CA26" s="155"/>
      <c r="CB26" s="156"/>
      <c r="CC26" s="156"/>
      <c r="CD26" s="158"/>
      <c r="CE26" s="154"/>
      <c r="CF26" s="189"/>
      <c r="CG26" s="154"/>
      <c r="CH26" s="154"/>
      <c r="CI26" s="154"/>
      <c r="CJ26" s="154"/>
      <c r="CK26" s="154"/>
      <c r="CL26" s="154"/>
      <c r="CM26" s="154"/>
      <c r="CN26" s="159"/>
      <c r="CO26" s="156"/>
      <c r="CP26" s="154"/>
      <c r="CQ26" s="211"/>
      <c r="CR26" s="76"/>
      <c r="CS26" s="74"/>
      <c r="CT26" s="74"/>
      <c r="CU26" s="74"/>
      <c r="CV26" s="74"/>
      <c r="CW26" s="74"/>
      <c r="CX26" s="74"/>
      <c r="CY26" s="74"/>
      <c r="CZ26" s="74"/>
      <c r="DA26" s="74"/>
      <c r="DB26" s="77"/>
      <c r="DC26" s="164"/>
      <c r="DD26" s="79"/>
      <c r="DE26" s="15"/>
      <c r="DF26" s="223"/>
      <c r="DG26" s="57"/>
    </row>
    <row r="27" spans="1:111">
      <c r="A27" s="46" t="s">
        <v>194</v>
      </c>
      <c r="B27" s="4" t="s">
        <v>159</v>
      </c>
      <c r="C27" s="47">
        <v>44323</v>
      </c>
      <c r="D27" s="70">
        <v>0.625</v>
      </c>
      <c r="E27" s="47">
        <v>44318</v>
      </c>
      <c r="F27" s="48">
        <v>0.31805555555555554</v>
      </c>
      <c r="G27" s="48" t="s">
        <v>230</v>
      </c>
      <c r="H27" s="48" t="s">
        <v>231</v>
      </c>
      <c r="I27" s="49">
        <v>0</v>
      </c>
      <c r="J27" s="49">
        <v>6</v>
      </c>
      <c r="K27" s="71"/>
      <c r="L27" s="151">
        <v>48.8</v>
      </c>
      <c r="M27" s="151">
        <v>20.5</v>
      </c>
      <c r="N27" s="152"/>
      <c r="O27" s="153"/>
      <c r="P27" s="151">
        <f t="shared" si="0"/>
        <v>0.15471978767883965</v>
      </c>
      <c r="Q27" s="50"/>
      <c r="R27" s="51">
        <v>31.6</v>
      </c>
      <c r="S27" s="151">
        <v>20.5</v>
      </c>
      <c r="T27" s="52"/>
      <c r="U27" s="53"/>
      <c r="V27" s="177">
        <f t="shared" si="1"/>
        <v>0.13465303348747412</v>
      </c>
      <c r="W27" s="50"/>
      <c r="X27" s="55">
        <v>8.24</v>
      </c>
      <c r="Y27" s="51">
        <v>20.6</v>
      </c>
      <c r="Z27" s="56"/>
      <c r="AA27" s="51"/>
      <c r="AB27" s="180">
        <f t="shared" si="2"/>
        <v>2.9078927456812554E-2</v>
      </c>
      <c r="AC27" s="50"/>
      <c r="AD27" s="18" t="str">
        <f t="shared" si="3"/>
        <v>MLD</v>
      </c>
      <c r="AE27" s="13">
        <f t="shared" si="4"/>
        <v>0</v>
      </c>
      <c r="AF27" s="13"/>
      <c r="AG27" s="13">
        <f t="shared" si="36"/>
        <v>0</v>
      </c>
      <c r="AH27" s="18"/>
      <c r="AI27" s="20"/>
      <c r="AJ27" s="58"/>
      <c r="AK27" s="58" t="str">
        <f t="shared" si="5"/>
        <v>999</v>
      </c>
      <c r="AL27" s="59"/>
      <c r="AM27" s="18" t="e">
        <f t="shared" si="37"/>
        <v>#VALUE!</v>
      </c>
      <c r="AN27" s="13">
        <f t="shared" si="38"/>
        <v>0</v>
      </c>
      <c r="AO27" s="13"/>
      <c r="AP27" s="7">
        <f t="shared" si="8"/>
        <v>0</v>
      </c>
      <c r="AQ27" s="20"/>
      <c r="AR27" s="58"/>
      <c r="AS27" s="60" t="e">
        <f t="shared" si="39"/>
        <v>#VALUE!</v>
      </c>
      <c r="AT27" s="72"/>
      <c r="AU27" s="18" t="e">
        <f t="shared" si="40"/>
        <v>#VALUE!</v>
      </c>
      <c r="AV27" s="13"/>
      <c r="AW27" s="13">
        <f t="shared" si="11"/>
        <v>0</v>
      </c>
      <c r="AX27" s="13">
        <f t="shared" si="41"/>
        <v>0</v>
      </c>
      <c r="AY27" s="4"/>
      <c r="AZ27" s="13">
        <f t="shared" si="13"/>
        <v>0</v>
      </c>
      <c r="BA27" s="13">
        <f t="shared" si="42"/>
        <v>0</v>
      </c>
      <c r="BB27" s="18" t="e">
        <f t="shared" si="43"/>
        <v>#DIV/0!</v>
      </c>
      <c r="BC27" s="20"/>
      <c r="BD27" s="18"/>
      <c r="BE27" s="18" t="e">
        <f t="shared" si="44"/>
        <v>#VALUE!</v>
      </c>
      <c r="BF27" s="73"/>
      <c r="BG27" s="18" t="e">
        <f t="shared" si="45"/>
        <v>#VALUE!</v>
      </c>
      <c r="BH27" s="13">
        <f t="shared" si="46"/>
        <v>3</v>
      </c>
      <c r="BI27" s="13">
        <v>17.015000000000001</v>
      </c>
      <c r="BJ27" s="13">
        <f t="shared" si="19"/>
        <v>14.015000000000001</v>
      </c>
      <c r="BK27" s="20"/>
      <c r="BL27" s="58"/>
      <c r="BM27" s="60" t="e">
        <f t="shared" si="47"/>
        <v>#VALUE!</v>
      </c>
      <c r="BN27" s="215"/>
      <c r="BO27" s="18" t="e">
        <f t="shared" si="48"/>
        <v>#VALUE!</v>
      </c>
      <c r="BP27" s="13">
        <f t="shared" si="49"/>
        <v>3</v>
      </c>
      <c r="BQ27" s="13">
        <v>17.167999999999999</v>
      </c>
      <c r="BR27" s="13">
        <f t="shared" si="23"/>
        <v>14.167999999999999</v>
      </c>
      <c r="BS27" s="20"/>
      <c r="BT27" s="58"/>
      <c r="BU27" s="60" t="e">
        <f t="shared" si="50"/>
        <v>#VALUE!</v>
      </c>
      <c r="BV27" s="211"/>
      <c r="BW27" s="154">
        <f t="shared" si="35"/>
        <v>0.68749999999999989</v>
      </c>
      <c r="BX27" s="155">
        <v>1.7999999999999999E-2</v>
      </c>
      <c r="BY27" s="155">
        <v>8.9999999999999993E-3</v>
      </c>
      <c r="BZ27" s="155">
        <v>7.0000000000000001E-3</v>
      </c>
      <c r="CA27" s="155">
        <v>6.0000000000000001E-3</v>
      </c>
      <c r="CB27" s="156">
        <v>2</v>
      </c>
      <c r="CC27" s="156">
        <v>10</v>
      </c>
      <c r="CD27" s="158"/>
      <c r="CE27" s="154"/>
      <c r="CF27" s="189">
        <f t="shared" si="51"/>
        <v>3.4134530843106192E-2</v>
      </c>
      <c r="CG27" s="154">
        <f t="shared" si="52"/>
        <v>7.2883991407436701</v>
      </c>
      <c r="CH27" s="154">
        <f t="shared" si="53"/>
        <v>9.9767209843698041E-3</v>
      </c>
      <c r="CI27" s="154">
        <v>10.02</v>
      </c>
      <c r="CJ27" s="154">
        <v>10.02</v>
      </c>
      <c r="CK27" s="154">
        <v>10.029999999999999</v>
      </c>
      <c r="CL27" s="154">
        <v>4.49</v>
      </c>
      <c r="CM27" s="154">
        <v>4.5199999999999996</v>
      </c>
      <c r="CN27" s="159"/>
      <c r="CO27" s="156"/>
      <c r="CP27" s="154">
        <f t="shared" si="27"/>
        <v>0.10888298442966508</v>
      </c>
      <c r="CQ27" s="211"/>
      <c r="CR27" s="76">
        <f t="shared" si="28"/>
        <v>27.199999999999669</v>
      </c>
      <c r="CS27" s="74">
        <v>2.7057000000000002</v>
      </c>
      <c r="CT27" s="74">
        <v>2.7057000000000002</v>
      </c>
      <c r="CU27" s="74">
        <f t="shared" si="29"/>
        <v>0</v>
      </c>
      <c r="CV27" s="74">
        <f t="shared" si="30"/>
        <v>2.7057000000000002</v>
      </c>
      <c r="CW27" s="74">
        <v>2.7328999999999999</v>
      </c>
      <c r="CX27" s="74">
        <v>2.7328999999999999</v>
      </c>
      <c r="CY27" s="74">
        <f t="shared" si="31"/>
        <v>0</v>
      </c>
      <c r="CZ27" s="74">
        <f t="shared" si="32"/>
        <v>2.7328999999999999</v>
      </c>
      <c r="DA27" s="74">
        <f t="shared" si="33"/>
        <v>2.7199999999999669E-2</v>
      </c>
      <c r="DB27" s="77">
        <v>1</v>
      </c>
      <c r="DC27" s="164">
        <v>15</v>
      </c>
      <c r="DD27" s="79"/>
      <c r="DE27" s="15"/>
      <c r="DF27" s="223">
        <f t="shared" si="34"/>
        <v>0.68815580194907711</v>
      </c>
      <c r="DG27" s="57"/>
    </row>
    <row r="28" spans="1:111">
      <c r="A28" s="46" t="s">
        <v>195</v>
      </c>
      <c r="B28" s="4" t="s">
        <v>160</v>
      </c>
      <c r="C28" s="47">
        <v>44323</v>
      </c>
      <c r="D28" s="70">
        <v>0.625</v>
      </c>
      <c r="E28" s="47">
        <v>44318</v>
      </c>
      <c r="F28" s="48">
        <v>0.33402777777777781</v>
      </c>
      <c r="G28" s="48" t="s">
        <v>232</v>
      </c>
      <c r="H28" s="48" t="s">
        <v>233</v>
      </c>
      <c r="I28" s="49">
        <v>0</v>
      </c>
      <c r="J28" s="49">
        <v>3.5</v>
      </c>
      <c r="K28" s="71"/>
      <c r="L28" s="151">
        <v>48.7</v>
      </c>
      <c r="M28" s="151">
        <v>21.8</v>
      </c>
      <c r="N28" s="152"/>
      <c r="O28" s="153"/>
      <c r="P28" s="151">
        <f t="shared" si="0"/>
        <v>0.15471978767883965</v>
      </c>
      <c r="Q28" s="50"/>
      <c r="R28" s="51">
        <v>31.6</v>
      </c>
      <c r="S28" s="151">
        <v>21.8</v>
      </c>
      <c r="T28" s="52"/>
      <c r="U28" s="53"/>
      <c r="V28" s="177">
        <f t="shared" si="1"/>
        <v>0.13465303348747412</v>
      </c>
      <c r="W28" s="50"/>
      <c r="X28" s="55">
        <v>8.2200000000000006</v>
      </c>
      <c r="Y28" s="51">
        <v>21.9</v>
      </c>
      <c r="Z28" s="56"/>
      <c r="AA28" s="51"/>
      <c r="AB28" s="180">
        <f t="shared" si="2"/>
        <v>2.9078927456812554E-2</v>
      </c>
      <c r="AC28" s="50"/>
      <c r="AD28" s="18" t="str">
        <f t="shared" si="3"/>
        <v>MLD</v>
      </c>
      <c r="AE28" s="13">
        <f t="shared" si="4"/>
        <v>0</v>
      </c>
      <c r="AF28" s="13"/>
      <c r="AG28" s="13">
        <f t="shared" si="36"/>
        <v>0</v>
      </c>
      <c r="AH28" s="18"/>
      <c r="AI28" s="20"/>
      <c r="AJ28" s="58"/>
      <c r="AK28" s="58" t="str">
        <f t="shared" si="5"/>
        <v>999</v>
      </c>
      <c r="AL28" s="59"/>
      <c r="AM28" s="18" t="e">
        <f t="shared" si="37"/>
        <v>#VALUE!</v>
      </c>
      <c r="AN28" s="13">
        <f t="shared" si="38"/>
        <v>0</v>
      </c>
      <c r="AO28" s="13"/>
      <c r="AP28" s="7">
        <f t="shared" si="8"/>
        <v>0</v>
      </c>
      <c r="AQ28" s="20"/>
      <c r="AR28" s="58"/>
      <c r="AS28" s="60" t="e">
        <f t="shared" si="39"/>
        <v>#VALUE!</v>
      </c>
      <c r="AT28" s="72"/>
      <c r="AU28" s="18" t="e">
        <f t="shared" si="40"/>
        <v>#VALUE!</v>
      </c>
      <c r="AV28" s="13"/>
      <c r="AW28" s="13">
        <f t="shared" si="11"/>
        <v>0</v>
      </c>
      <c r="AX28" s="13">
        <f t="shared" si="41"/>
        <v>0</v>
      </c>
      <c r="AY28" s="4"/>
      <c r="AZ28" s="13">
        <f t="shared" si="13"/>
        <v>0</v>
      </c>
      <c r="BA28" s="13">
        <f t="shared" si="42"/>
        <v>0</v>
      </c>
      <c r="BB28" s="18" t="e">
        <f t="shared" si="43"/>
        <v>#DIV/0!</v>
      </c>
      <c r="BC28" s="20"/>
      <c r="BD28" s="18"/>
      <c r="BE28" s="18" t="e">
        <f t="shared" si="44"/>
        <v>#VALUE!</v>
      </c>
      <c r="BF28" s="73"/>
      <c r="BG28" s="18" t="e">
        <f t="shared" si="45"/>
        <v>#VALUE!</v>
      </c>
      <c r="BH28" s="13">
        <f t="shared" si="46"/>
        <v>4</v>
      </c>
      <c r="BI28" s="13">
        <v>18.015000000000001</v>
      </c>
      <c r="BJ28" s="13">
        <f t="shared" si="19"/>
        <v>14.015000000000001</v>
      </c>
      <c r="BK28" s="20"/>
      <c r="BL28" s="58"/>
      <c r="BM28" s="60" t="e">
        <f t="shared" si="47"/>
        <v>#VALUE!</v>
      </c>
      <c r="BN28" s="215"/>
      <c r="BO28" s="18" t="e">
        <f t="shared" si="48"/>
        <v>#VALUE!</v>
      </c>
      <c r="BP28" s="13">
        <f t="shared" si="49"/>
        <v>4</v>
      </c>
      <c r="BQ28" s="13">
        <v>18.167999999999999</v>
      </c>
      <c r="BR28" s="13">
        <f t="shared" si="23"/>
        <v>14.167999999999999</v>
      </c>
      <c r="BS28" s="20"/>
      <c r="BT28" s="58"/>
      <c r="BU28" s="60" t="e">
        <f t="shared" si="50"/>
        <v>#VALUE!</v>
      </c>
      <c r="BV28" s="211"/>
      <c r="BW28" s="154">
        <f t="shared" si="35"/>
        <v>0.73865000000000003</v>
      </c>
      <c r="BX28" s="155">
        <v>1.9E-2</v>
      </c>
      <c r="BY28" s="155">
        <v>0.01</v>
      </c>
      <c r="BZ28" s="155">
        <v>8.0000000000000002E-3</v>
      </c>
      <c r="CA28" s="155">
        <v>6.0000000000000001E-3</v>
      </c>
      <c r="CB28" s="156">
        <v>2</v>
      </c>
      <c r="CC28" s="156">
        <v>10</v>
      </c>
      <c r="CD28" s="158"/>
      <c r="CE28" s="154"/>
      <c r="CF28" s="189">
        <f t="shared" si="51"/>
        <v>3.6674139937833299E-2</v>
      </c>
      <c r="CG28" s="154">
        <f t="shared" si="52"/>
        <v>7.6281469364276147</v>
      </c>
      <c r="CH28" s="154">
        <f t="shared" si="53"/>
        <v>9.9767209843698041E-3</v>
      </c>
      <c r="CI28" s="154">
        <v>10.02</v>
      </c>
      <c r="CJ28" s="154">
        <v>10.02</v>
      </c>
      <c r="CK28" s="154">
        <v>10.029999999999999</v>
      </c>
      <c r="CL28" s="154">
        <v>4.7</v>
      </c>
      <c r="CM28" s="154">
        <v>4.7300000000000004</v>
      </c>
      <c r="CN28" s="159"/>
      <c r="CO28" s="156"/>
      <c r="CP28" s="154">
        <f t="shared" si="27"/>
        <v>0.11395855085146966</v>
      </c>
      <c r="CQ28" s="211"/>
      <c r="CR28" s="76">
        <f t="shared" si="28"/>
        <v>21.849999999999703</v>
      </c>
      <c r="CS28" s="74">
        <v>2.7120000000000002</v>
      </c>
      <c r="CT28" s="74">
        <v>2.7122000000000002</v>
      </c>
      <c r="CU28" s="74">
        <f t="shared" si="29"/>
        <v>1.9999999999997797E-4</v>
      </c>
      <c r="CV28" s="74">
        <f t="shared" si="30"/>
        <v>2.7121000000000004</v>
      </c>
      <c r="CW28" s="74">
        <v>2.734</v>
      </c>
      <c r="CX28" s="74">
        <v>2.7339000000000002</v>
      </c>
      <c r="CY28" s="74">
        <f t="shared" si="31"/>
        <v>-9.9999999999766942E-5</v>
      </c>
      <c r="CZ28" s="74">
        <f t="shared" si="32"/>
        <v>2.7339500000000001</v>
      </c>
      <c r="DA28" s="74">
        <f t="shared" si="33"/>
        <v>2.1849999999999703E-2</v>
      </c>
      <c r="DB28" s="77">
        <v>1</v>
      </c>
      <c r="DC28" s="164">
        <v>16</v>
      </c>
      <c r="DD28" s="79"/>
      <c r="DE28" s="15"/>
      <c r="DF28" s="223">
        <f t="shared" si="34"/>
        <v>0.55280162766865126</v>
      </c>
      <c r="DG28" s="57"/>
    </row>
    <row r="29" spans="1:111">
      <c r="A29" s="46" t="s">
        <v>196</v>
      </c>
      <c r="B29" s="4" t="s">
        <v>161</v>
      </c>
      <c r="C29" s="47">
        <v>44323</v>
      </c>
      <c r="D29" s="70">
        <v>0.625</v>
      </c>
      <c r="E29" s="47">
        <v>44318</v>
      </c>
      <c r="F29" s="48">
        <v>0.3527777777777778</v>
      </c>
      <c r="G29" s="48" t="s">
        <v>234</v>
      </c>
      <c r="H29" s="48" t="s">
        <v>235</v>
      </c>
      <c r="I29" s="49">
        <v>0</v>
      </c>
      <c r="J29" s="49">
        <v>7</v>
      </c>
      <c r="K29" s="71"/>
      <c r="L29" s="151">
        <v>48.9</v>
      </c>
      <c r="M29" s="151">
        <v>20.8</v>
      </c>
      <c r="N29" s="152"/>
      <c r="O29" s="153"/>
      <c r="P29" s="151">
        <f t="shared" si="0"/>
        <v>0.15471978767883965</v>
      </c>
      <c r="Q29" s="50"/>
      <c r="R29" s="51">
        <v>31.8</v>
      </c>
      <c r="S29" s="151">
        <v>20.8</v>
      </c>
      <c r="T29" s="52"/>
      <c r="U29" s="53"/>
      <c r="V29" s="177">
        <f t="shared" si="1"/>
        <v>0.13550526787663533</v>
      </c>
      <c r="W29" s="50"/>
      <c r="X29" s="55">
        <v>8.2100000000000009</v>
      </c>
      <c r="Y29" s="51">
        <v>21</v>
      </c>
      <c r="Z29" s="56"/>
      <c r="AA29" s="51"/>
      <c r="AB29" s="180">
        <f t="shared" si="2"/>
        <v>2.9078927456812554E-2</v>
      </c>
      <c r="AC29" s="50"/>
      <c r="AD29" s="18" t="str">
        <f t="shared" si="3"/>
        <v>MLD</v>
      </c>
      <c r="AE29" s="13">
        <f t="shared" si="4"/>
        <v>0</v>
      </c>
      <c r="AF29" s="13"/>
      <c r="AG29" s="13">
        <f t="shared" si="36"/>
        <v>0</v>
      </c>
      <c r="AH29" s="18"/>
      <c r="AI29" s="20"/>
      <c r="AJ29" s="58"/>
      <c r="AK29" s="58" t="str">
        <f t="shared" si="5"/>
        <v>999</v>
      </c>
      <c r="AL29" s="59"/>
      <c r="AM29" s="18" t="e">
        <f t="shared" si="37"/>
        <v>#VALUE!</v>
      </c>
      <c r="AN29" s="13">
        <f t="shared" si="38"/>
        <v>0</v>
      </c>
      <c r="AO29" s="13"/>
      <c r="AP29" s="7">
        <f t="shared" si="8"/>
        <v>0</v>
      </c>
      <c r="AQ29" s="20"/>
      <c r="AR29" s="58"/>
      <c r="AS29" s="60" t="e">
        <f t="shared" si="39"/>
        <v>#VALUE!</v>
      </c>
      <c r="AT29" s="72"/>
      <c r="AU29" s="18" t="e">
        <f t="shared" si="40"/>
        <v>#VALUE!</v>
      </c>
      <c r="AV29" s="13"/>
      <c r="AW29" s="13">
        <f t="shared" si="11"/>
        <v>0</v>
      </c>
      <c r="AX29" s="13">
        <f t="shared" si="41"/>
        <v>0</v>
      </c>
      <c r="AY29" s="4"/>
      <c r="AZ29" s="13">
        <f t="shared" si="13"/>
        <v>0</v>
      </c>
      <c r="BA29" s="13">
        <f t="shared" si="42"/>
        <v>0</v>
      </c>
      <c r="BB29" s="18" t="e">
        <f t="shared" si="43"/>
        <v>#DIV/0!</v>
      </c>
      <c r="BC29" s="20"/>
      <c r="BD29" s="18"/>
      <c r="BE29" s="18" t="e">
        <f t="shared" si="44"/>
        <v>#VALUE!</v>
      </c>
      <c r="BF29" s="73"/>
      <c r="BG29" s="18" t="e">
        <f t="shared" si="45"/>
        <v>#VALUE!</v>
      </c>
      <c r="BH29" s="13">
        <f t="shared" si="46"/>
        <v>5</v>
      </c>
      <c r="BI29" s="13">
        <v>19.015000000000001</v>
      </c>
      <c r="BJ29" s="13">
        <f t="shared" si="19"/>
        <v>14.015000000000001</v>
      </c>
      <c r="BK29" s="20"/>
      <c r="BL29" s="58"/>
      <c r="BM29" s="60" t="e">
        <f t="shared" si="47"/>
        <v>#VALUE!</v>
      </c>
      <c r="BN29" s="215"/>
      <c r="BO29" s="18" t="e">
        <f t="shared" si="48"/>
        <v>#VALUE!</v>
      </c>
      <c r="BP29" s="13">
        <f t="shared" si="49"/>
        <v>5</v>
      </c>
      <c r="BQ29" s="13">
        <v>19.167999999999999</v>
      </c>
      <c r="BR29" s="13">
        <f t="shared" si="23"/>
        <v>14.167999999999999</v>
      </c>
      <c r="BS29" s="20"/>
      <c r="BT29" s="58"/>
      <c r="BU29" s="60" t="e">
        <f t="shared" si="50"/>
        <v>#VALUE!</v>
      </c>
      <c r="BV29" s="211"/>
      <c r="BW29" s="154">
        <f t="shared" si="35"/>
        <v>0.78979999999999984</v>
      </c>
      <c r="BX29" s="155">
        <v>1.9E-2</v>
      </c>
      <c r="BY29" s="155">
        <v>0.01</v>
      </c>
      <c r="BZ29" s="155">
        <v>8.0000000000000002E-3</v>
      </c>
      <c r="CA29" s="155">
        <v>5.0000000000000001E-3</v>
      </c>
      <c r="CB29" s="156">
        <v>2</v>
      </c>
      <c r="CC29" s="156">
        <v>10</v>
      </c>
      <c r="CD29" s="158"/>
      <c r="CE29" s="154"/>
      <c r="CF29" s="189">
        <f t="shared" si="51"/>
        <v>3.9213749032560391E-2</v>
      </c>
      <c r="CG29" s="154">
        <f t="shared" si="52"/>
        <v>8.0649655308784016</v>
      </c>
      <c r="CH29" s="154">
        <f t="shared" si="53"/>
        <v>9.9767209843698041E-3</v>
      </c>
      <c r="CI29" s="154">
        <v>10.02</v>
      </c>
      <c r="CJ29" s="154">
        <v>10.02</v>
      </c>
      <c r="CK29" s="154">
        <v>10.029999999999999</v>
      </c>
      <c r="CL29" s="154">
        <v>4.9800000000000004</v>
      </c>
      <c r="CM29" s="154">
        <v>4.99</v>
      </c>
      <c r="CN29" s="159"/>
      <c r="CO29" s="156"/>
      <c r="CP29" s="154">
        <f t="shared" si="27"/>
        <v>0.12048427910807558</v>
      </c>
      <c r="CQ29" s="211"/>
      <c r="CR29" s="76">
        <f t="shared" si="28"/>
        <v>20.599999999999952</v>
      </c>
      <c r="CS29" s="74">
        <v>2.7797999999999998</v>
      </c>
      <c r="CT29" s="74">
        <v>2.7797000000000001</v>
      </c>
      <c r="CU29" s="74">
        <f t="shared" si="29"/>
        <v>-9.9999999999766942E-5</v>
      </c>
      <c r="CV29" s="74">
        <f t="shared" si="30"/>
        <v>2.7797499999999999</v>
      </c>
      <c r="CW29" s="74">
        <v>2.8001999999999998</v>
      </c>
      <c r="CX29" s="74">
        <v>2.8005</v>
      </c>
      <c r="CY29" s="74">
        <f t="shared" si="31"/>
        <v>3.00000000000189E-4</v>
      </c>
      <c r="CZ29" s="74">
        <f t="shared" si="32"/>
        <v>2.8003499999999999</v>
      </c>
      <c r="DA29" s="74">
        <f t="shared" si="33"/>
        <v>2.0599999999999952E-2</v>
      </c>
      <c r="DB29" s="77">
        <v>1</v>
      </c>
      <c r="DC29" s="164">
        <v>17</v>
      </c>
      <c r="DD29" s="79"/>
      <c r="DE29" s="15"/>
      <c r="DF29" s="223">
        <f t="shared" si="34"/>
        <v>0.52117682059379145</v>
      </c>
      <c r="DG29" s="57"/>
    </row>
    <row r="30" spans="1:111">
      <c r="A30" s="46" t="s">
        <v>197</v>
      </c>
      <c r="B30" s="4" t="s">
        <v>162</v>
      </c>
      <c r="C30" s="47">
        <v>44323</v>
      </c>
      <c r="D30" s="70">
        <v>0.625</v>
      </c>
      <c r="E30" s="47">
        <v>44318</v>
      </c>
      <c r="F30" s="48">
        <v>0.57361111111111118</v>
      </c>
      <c r="G30" s="48" t="s">
        <v>230</v>
      </c>
      <c r="H30" s="48" t="s">
        <v>231</v>
      </c>
      <c r="I30" s="49">
        <v>0</v>
      </c>
      <c r="J30" s="49">
        <v>1</v>
      </c>
      <c r="K30" s="71"/>
      <c r="L30" s="151">
        <v>42.6</v>
      </c>
      <c r="M30" s="151">
        <v>20.5</v>
      </c>
      <c r="N30" s="152"/>
      <c r="O30" s="153"/>
      <c r="P30" s="151">
        <f t="shared" si="0"/>
        <v>0.15471978767883965</v>
      </c>
      <c r="Q30" s="50"/>
      <c r="R30" s="51">
        <v>27.2</v>
      </c>
      <c r="S30" s="151">
        <v>20.5</v>
      </c>
      <c r="T30" s="52"/>
      <c r="U30" s="53"/>
      <c r="V30" s="177">
        <f t="shared" si="1"/>
        <v>0.11590387692592709</v>
      </c>
      <c r="W30" s="50"/>
      <c r="X30" s="55">
        <v>8.16</v>
      </c>
      <c r="Y30" s="51">
        <v>20.5</v>
      </c>
      <c r="Z30" s="56"/>
      <c r="AA30" s="51"/>
      <c r="AB30" s="180">
        <f t="shared" si="2"/>
        <v>2.9078927456812554E-2</v>
      </c>
      <c r="AC30" s="50"/>
      <c r="AD30" s="18" t="str">
        <f t="shared" si="3"/>
        <v>MLD</v>
      </c>
      <c r="AE30" s="13">
        <f t="shared" si="4"/>
        <v>0</v>
      </c>
      <c r="AF30" s="13"/>
      <c r="AG30" s="13">
        <f t="shared" si="36"/>
        <v>0</v>
      </c>
      <c r="AH30" s="18"/>
      <c r="AI30" s="20"/>
      <c r="AJ30" s="58"/>
      <c r="AK30" s="58" t="str">
        <f t="shared" si="5"/>
        <v>999</v>
      </c>
      <c r="AL30" s="59"/>
      <c r="AM30" s="18" t="e">
        <f t="shared" si="37"/>
        <v>#VALUE!</v>
      </c>
      <c r="AN30" s="13">
        <f t="shared" si="38"/>
        <v>0</v>
      </c>
      <c r="AO30" s="13"/>
      <c r="AP30" s="7">
        <f t="shared" si="8"/>
        <v>0</v>
      </c>
      <c r="AQ30" s="20"/>
      <c r="AR30" s="58"/>
      <c r="AS30" s="60" t="e">
        <f t="shared" si="39"/>
        <v>#VALUE!</v>
      </c>
      <c r="AT30" s="72"/>
      <c r="AU30" s="18" t="e">
        <f t="shared" si="40"/>
        <v>#VALUE!</v>
      </c>
      <c r="AV30" s="13"/>
      <c r="AW30" s="13">
        <f t="shared" si="11"/>
        <v>0</v>
      </c>
      <c r="AX30" s="13">
        <f t="shared" si="41"/>
        <v>0</v>
      </c>
      <c r="AY30" s="4"/>
      <c r="AZ30" s="13">
        <f t="shared" si="13"/>
        <v>0</v>
      </c>
      <c r="BA30" s="13">
        <f t="shared" si="42"/>
        <v>0</v>
      </c>
      <c r="BB30" s="18" t="e">
        <f t="shared" si="43"/>
        <v>#DIV/0!</v>
      </c>
      <c r="BC30" s="20"/>
      <c r="BD30" s="18"/>
      <c r="BE30" s="18" t="e">
        <f t="shared" si="44"/>
        <v>#VALUE!</v>
      </c>
      <c r="BF30" s="73"/>
      <c r="BG30" s="18" t="e">
        <f t="shared" si="45"/>
        <v>#VALUE!</v>
      </c>
      <c r="BH30" s="13">
        <f t="shared" si="46"/>
        <v>6</v>
      </c>
      <c r="BI30" s="13">
        <v>20.015000000000001</v>
      </c>
      <c r="BJ30" s="13">
        <f t="shared" si="19"/>
        <v>14.015000000000001</v>
      </c>
      <c r="BK30" s="20"/>
      <c r="BL30" s="58"/>
      <c r="BM30" s="60" t="e">
        <f t="shared" si="47"/>
        <v>#VALUE!</v>
      </c>
      <c r="BN30" s="215"/>
      <c r="BO30" s="18" t="e">
        <f t="shared" si="48"/>
        <v>#VALUE!</v>
      </c>
      <c r="BP30" s="13">
        <f t="shared" si="49"/>
        <v>6</v>
      </c>
      <c r="BQ30" s="13">
        <v>20.167999999999999</v>
      </c>
      <c r="BR30" s="13">
        <f t="shared" si="23"/>
        <v>14.167999999999999</v>
      </c>
      <c r="BS30" s="20"/>
      <c r="BT30" s="58"/>
      <c r="BU30" s="60" t="e">
        <f t="shared" si="50"/>
        <v>#VALUE!</v>
      </c>
      <c r="BV30" s="211"/>
      <c r="BW30" s="154">
        <f t="shared" si="35"/>
        <v>0.94161538461538441</v>
      </c>
      <c r="BX30" s="155">
        <v>1.7999999999999999E-2</v>
      </c>
      <c r="BY30" s="155">
        <v>1.2E-2</v>
      </c>
      <c r="BZ30" s="155">
        <v>0.01</v>
      </c>
      <c r="CA30" s="155">
        <v>7.0000000000000001E-3</v>
      </c>
      <c r="CB30" s="156">
        <v>1.3</v>
      </c>
      <c r="CC30" s="156">
        <v>10</v>
      </c>
      <c r="CD30" s="158"/>
      <c r="CE30" s="154"/>
      <c r="CF30" s="189">
        <f t="shared" si="51"/>
        <v>4.675141729235948E-2</v>
      </c>
      <c r="CG30" s="154">
        <f t="shared" si="52"/>
        <v>6.8354020798317432</v>
      </c>
      <c r="CH30" s="154">
        <f t="shared" si="53"/>
        <v>9.9767209843698041E-3</v>
      </c>
      <c r="CI30" s="154">
        <v>10.02</v>
      </c>
      <c r="CJ30" s="154">
        <v>10.02</v>
      </c>
      <c r="CK30" s="154">
        <v>10.029999999999999</v>
      </c>
      <c r="CL30" s="154">
        <v>4.22</v>
      </c>
      <c r="CM30" s="154">
        <v>4.2300000000000004</v>
      </c>
      <c r="CN30" s="159"/>
      <c r="CO30" s="156"/>
      <c r="CP30" s="154">
        <f t="shared" si="27"/>
        <v>0.10211556253392562</v>
      </c>
      <c r="CQ30" s="211"/>
      <c r="CR30" s="76">
        <f t="shared" si="28"/>
        <v>37.099999999999689</v>
      </c>
      <c r="CS30" s="74">
        <v>2.7522000000000002</v>
      </c>
      <c r="CT30" s="74">
        <v>2.7522000000000002</v>
      </c>
      <c r="CU30" s="74">
        <f t="shared" si="29"/>
        <v>0</v>
      </c>
      <c r="CV30" s="74">
        <f t="shared" si="30"/>
        <v>2.7522000000000002</v>
      </c>
      <c r="CW30" s="74">
        <v>2.7892999999999999</v>
      </c>
      <c r="CX30" s="74">
        <v>2.7892999999999999</v>
      </c>
      <c r="CY30" s="74">
        <f t="shared" si="31"/>
        <v>0</v>
      </c>
      <c r="CZ30" s="74">
        <f t="shared" si="32"/>
        <v>2.7892999999999999</v>
      </c>
      <c r="DA30" s="74">
        <f t="shared" si="33"/>
        <v>3.7099999999999689E-2</v>
      </c>
      <c r="DB30" s="77">
        <v>1</v>
      </c>
      <c r="DC30" s="164">
        <v>18</v>
      </c>
      <c r="DD30" s="79"/>
      <c r="DE30" s="15"/>
      <c r="DF30" s="223">
        <f t="shared" si="34"/>
        <v>0.93862427398201687</v>
      </c>
      <c r="DG30" s="57"/>
    </row>
    <row r="31" spans="1:111">
      <c r="A31" s="46" t="s">
        <v>198</v>
      </c>
      <c r="B31" s="4" t="s">
        <v>157</v>
      </c>
      <c r="C31" s="47">
        <v>44323</v>
      </c>
      <c r="D31" s="70">
        <v>0.625</v>
      </c>
      <c r="E31" s="47">
        <v>44318</v>
      </c>
      <c r="F31" s="48">
        <v>0.59722222222222221</v>
      </c>
      <c r="G31" s="48" t="s">
        <v>232</v>
      </c>
      <c r="H31" s="48" t="s">
        <v>233</v>
      </c>
      <c r="I31" s="49">
        <v>0</v>
      </c>
      <c r="J31" s="49">
        <v>1.2</v>
      </c>
      <c r="K31" s="71"/>
      <c r="L31" s="151">
        <v>42.3</v>
      </c>
      <c r="M31" s="151">
        <v>21.2</v>
      </c>
      <c r="N31" s="152"/>
      <c r="O31" s="153"/>
      <c r="P31" s="151">
        <f t="shared" si="0"/>
        <v>0.15471978767883965</v>
      </c>
      <c r="Q31" s="50"/>
      <c r="R31" s="51">
        <v>27</v>
      </c>
      <c r="S31" s="151">
        <v>21.2</v>
      </c>
      <c r="T31" s="52"/>
      <c r="U31" s="53"/>
      <c r="V31" s="177">
        <f t="shared" si="1"/>
        <v>0.11505164253676586</v>
      </c>
      <c r="W31" s="50"/>
      <c r="X31" s="55">
        <v>8.18</v>
      </c>
      <c r="Y31" s="51">
        <v>21.3</v>
      </c>
      <c r="Z31" s="56"/>
      <c r="AA31" s="51"/>
      <c r="AB31" s="180">
        <f t="shared" si="2"/>
        <v>2.9078927456812554E-2</v>
      </c>
      <c r="AC31" s="50"/>
      <c r="AD31" s="18" t="str">
        <f t="shared" si="3"/>
        <v>MLD</v>
      </c>
      <c r="AE31" s="13">
        <f t="shared" si="4"/>
        <v>0</v>
      </c>
      <c r="AF31" s="13"/>
      <c r="AG31" s="13">
        <f t="shared" si="36"/>
        <v>0</v>
      </c>
      <c r="AH31" s="18"/>
      <c r="AI31" s="20"/>
      <c r="AJ31" s="58"/>
      <c r="AK31" s="58" t="str">
        <f t="shared" si="5"/>
        <v>999</v>
      </c>
      <c r="AL31" s="59"/>
      <c r="AM31" s="18" t="e">
        <f t="shared" si="37"/>
        <v>#VALUE!</v>
      </c>
      <c r="AN31" s="13">
        <f t="shared" si="38"/>
        <v>0</v>
      </c>
      <c r="AO31" s="13"/>
      <c r="AP31" s="7">
        <f t="shared" si="8"/>
        <v>0</v>
      </c>
      <c r="AQ31" s="20"/>
      <c r="AR31" s="58"/>
      <c r="AS31" s="60" t="e">
        <f t="shared" si="39"/>
        <v>#VALUE!</v>
      </c>
      <c r="AT31" s="72"/>
      <c r="AU31" s="18" t="e">
        <f t="shared" si="40"/>
        <v>#VALUE!</v>
      </c>
      <c r="AV31" s="13"/>
      <c r="AW31" s="13">
        <f t="shared" si="11"/>
        <v>0</v>
      </c>
      <c r="AX31" s="13">
        <f t="shared" si="41"/>
        <v>0</v>
      </c>
      <c r="AY31" s="4"/>
      <c r="AZ31" s="13">
        <f t="shared" si="13"/>
        <v>0</v>
      </c>
      <c r="BA31" s="13">
        <f t="shared" si="42"/>
        <v>0</v>
      </c>
      <c r="BB31" s="18" t="e">
        <f t="shared" si="43"/>
        <v>#DIV/0!</v>
      </c>
      <c r="BC31" s="20"/>
      <c r="BD31" s="18"/>
      <c r="BE31" s="18" t="e">
        <f t="shared" si="44"/>
        <v>#VALUE!</v>
      </c>
      <c r="BF31" s="73"/>
      <c r="BG31" s="18" t="e">
        <f t="shared" si="45"/>
        <v>#VALUE!</v>
      </c>
      <c r="BH31" s="13">
        <f t="shared" si="46"/>
        <v>7</v>
      </c>
      <c r="BI31" s="13">
        <v>21.015000000000001</v>
      </c>
      <c r="BJ31" s="13">
        <f t="shared" si="19"/>
        <v>14.015000000000001</v>
      </c>
      <c r="BK31" s="20"/>
      <c r="BL31" s="58"/>
      <c r="BM31" s="60" t="e">
        <f t="shared" si="47"/>
        <v>#VALUE!</v>
      </c>
      <c r="BN31" s="215"/>
      <c r="BO31" s="18" t="e">
        <f t="shared" si="48"/>
        <v>#VALUE!</v>
      </c>
      <c r="BP31" s="13">
        <f t="shared" si="49"/>
        <v>7</v>
      </c>
      <c r="BQ31" s="13">
        <v>21.167999999999999</v>
      </c>
      <c r="BR31" s="13">
        <f t="shared" si="23"/>
        <v>14.167999999999999</v>
      </c>
      <c r="BS31" s="20"/>
      <c r="BT31" s="58"/>
      <c r="BU31" s="60" t="e">
        <f t="shared" si="50"/>
        <v>#VALUE!</v>
      </c>
      <c r="BV31" s="211"/>
      <c r="BW31" s="154">
        <f t="shared" si="35"/>
        <v>1.4746666666666668</v>
      </c>
      <c r="BX31" s="155">
        <v>2.1999999999999999E-2</v>
      </c>
      <c r="BY31" s="155">
        <v>1.4E-2</v>
      </c>
      <c r="BZ31" s="155">
        <v>0.01</v>
      </c>
      <c r="CA31" s="155">
        <v>6.0000000000000001E-3</v>
      </c>
      <c r="CB31" s="156">
        <v>1.2</v>
      </c>
      <c r="CC31" s="156">
        <v>10</v>
      </c>
      <c r="CD31" s="158"/>
      <c r="CE31" s="154"/>
      <c r="CF31" s="189">
        <f t="shared" si="51"/>
        <v>7.3217534278740282E-2</v>
      </c>
      <c r="CG31" s="154">
        <f t="shared" si="52"/>
        <v>7.2479529745908202</v>
      </c>
      <c r="CH31" s="154">
        <f t="shared" si="53"/>
        <v>9.9767209843698041E-3</v>
      </c>
      <c r="CI31" s="154">
        <v>10.02</v>
      </c>
      <c r="CJ31" s="154">
        <v>10.02</v>
      </c>
      <c r="CK31" s="154">
        <v>10.029999999999999</v>
      </c>
      <c r="CL31" s="154">
        <v>4.49</v>
      </c>
      <c r="CM31" s="154">
        <v>4.47</v>
      </c>
      <c r="CN31" s="159"/>
      <c r="CO31" s="156"/>
      <c r="CP31" s="154">
        <f t="shared" si="27"/>
        <v>0.10827875033183121</v>
      </c>
      <c r="CQ31" s="211"/>
      <c r="CR31" s="76">
        <f t="shared" si="28"/>
        <v>34.899999999999935</v>
      </c>
      <c r="CS31" s="74">
        <v>2.7010000000000001</v>
      </c>
      <c r="CT31" s="74">
        <v>2.7010000000000001</v>
      </c>
      <c r="CU31" s="74">
        <f t="shared" si="29"/>
        <v>0</v>
      </c>
      <c r="CV31" s="74">
        <f t="shared" si="30"/>
        <v>2.7010000000000001</v>
      </c>
      <c r="CW31" s="74">
        <v>2.7360000000000002</v>
      </c>
      <c r="CX31" s="74">
        <v>2.7357999999999998</v>
      </c>
      <c r="CY31" s="74">
        <f t="shared" si="31"/>
        <v>-2.0000000000042206E-4</v>
      </c>
      <c r="CZ31" s="74">
        <f t="shared" si="32"/>
        <v>2.7359</v>
      </c>
      <c r="DA31" s="74">
        <f t="shared" si="33"/>
        <v>3.4899999999999931E-2</v>
      </c>
      <c r="DB31" s="77">
        <v>1</v>
      </c>
      <c r="DC31" s="164">
        <v>19</v>
      </c>
      <c r="DD31" s="79"/>
      <c r="DE31" s="15"/>
      <c r="DF31" s="223">
        <f t="shared" si="34"/>
        <v>0.88296461353025879</v>
      </c>
      <c r="DG31" s="57"/>
    </row>
    <row r="32" spans="1:111">
      <c r="A32" s="46" t="s">
        <v>199</v>
      </c>
      <c r="B32" s="4" t="s">
        <v>163</v>
      </c>
      <c r="C32" s="47">
        <v>44323</v>
      </c>
      <c r="D32" s="70">
        <v>0.625</v>
      </c>
      <c r="E32" s="47">
        <v>44318</v>
      </c>
      <c r="F32" s="48">
        <v>0.61319444444444449</v>
      </c>
      <c r="G32" s="48" t="s">
        <v>234</v>
      </c>
      <c r="H32" s="48" t="s">
        <v>235</v>
      </c>
      <c r="I32" s="49">
        <v>0</v>
      </c>
      <c r="J32" s="49">
        <v>2.5</v>
      </c>
      <c r="K32" s="71"/>
      <c r="L32" s="151">
        <v>42.6</v>
      </c>
      <c r="M32" s="151">
        <v>21.1</v>
      </c>
      <c r="N32" s="152"/>
      <c r="O32" s="153"/>
      <c r="P32" s="151">
        <f t="shared" si="0"/>
        <v>0.15471978767883965</v>
      </c>
      <c r="Q32" s="50"/>
      <c r="R32" s="51">
        <v>27.2</v>
      </c>
      <c r="S32" s="151">
        <v>21.1</v>
      </c>
      <c r="T32" s="52"/>
      <c r="U32" s="53"/>
      <c r="V32" s="177">
        <f t="shared" si="1"/>
        <v>0.11590387692592709</v>
      </c>
      <c r="W32" s="50"/>
      <c r="X32" s="55">
        <v>8.24</v>
      </c>
      <c r="Y32" s="51">
        <v>21.2</v>
      </c>
      <c r="Z32" s="56"/>
      <c r="AA32" s="51"/>
      <c r="AB32" s="180">
        <f t="shared" si="2"/>
        <v>2.9078927456812554E-2</v>
      </c>
      <c r="AC32" s="50"/>
      <c r="AD32" s="18" t="str">
        <f t="shared" si="3"/>
        <v>MLD</v>
      </c>
      <c r="AE32" s="13">
        <f t="shared" si="4"/>
        <v>0</v>
      </c>
      <c r="AF32" s="13"/>
      <c r="AG32" s="13">
        <f t="shared" si="36"/>
        <v>0</v>
      </c>
      <c r="AH32" s="18"/>
      <c r="AI32" s="20"/>
      <c r="AJ32" s="58"/>
      <c r="AK32" s="58" t="str">
        <f t="shared" si="5"/>
        <v>999</v>
      </c>
      <c r="AL32" s="59"/>
      <c r="AM32" s="18" t="e">
        <f t="shared" si="37"/>
        <v>#VALUE!</v>
      </c>
      <c r="AN32" s="13">
        <f t="shared" si="38"/>
        <v>0</v>
      </c>
      <c r="AO32" s="13"/>
      <c r="AP32" s="7">
        <f t="shared" si="8"/>
        <v>0</v>
      </c>
      <c r="AQ32" s="20"/>
      <c r="AR32" s="58"/>
      <c r="AS32" s="60" t="e">
        <f t="shared" si="39"/>
        <v>#VALUE!</v>
      </c>
      <c r="AT32" s="72"/>
      <c r="AU32" s="18" t="e">
        <f t="shared" si="40"/>
        <v>#VALUE!</v>
      </c>
      <c r="AV32" s="13"/>
      <c r="AW32" s="13">
        <f t="shared" si="11"/>
        <v>0</v>
      </c>
      <c r="AX32" s="13">
        <f t="shared" si="41"/>
        <v>0</v>
      </c>
      <c r="AY32" s="4"/>
      <c r="AZ32" s="13">
        <f t="shared" si="13"/>
        <v>0</v>
      </c>
      <c r="BA32" s="13">
        <f t="shared" si="42"/>
        <v>0</v>
      </c>
      <c r="BB32" s="18" t="e">
        <f t="shared" si="43"/>
        <v>#DIV/0!</v>
      </c>
      <c r="BC32" s="20"/>
      <c r="BD32" s="18"/>
      <c r="BE32" s="18" t="e">
        <f t="shared" si="44"/>
        <v>#VALUE!</v>
      </c>
      <c r="BF32" s="73"/>
      <c r="BG32" s="18" t="e">
        <f t="shared" si="45"/>
        <v>#VALUE!</v>
      </c>
      <c r="BH32" s="13">
        <f t="shared" si="46"/>
        <v>8</v>
      </c>
      <c r="BI32" s="13">
        <v>22.015000000000001</v>
      </c>
      <c r="BJ32" s="13">
        <f t="shared" si="19"/>
        <v>14.015000000000001</v>
      </c>
      <c r="BK32" s="20"/>
      <c r="BL32" s="58"/>
      <c r="BM32" s="60" t="e">
        <f t="shared" si="47"/>
        <v>#VALUE!</v>
      </c>
      <c r="BN32" s="215"/>
      <c r="BO32" s="18" t="e">
        <f t="shared" si="48"/>
        <v>#VALUE!</v>
      </c>
      <c r="BP32" s="13">
        <f t="shared" si="49"/>
        <v>8</v>
      </c>
      <c r="BQ32" s="13">
        <v>22.167999999999999</v>
      </c>
      <c r="BR32" s="13">
        <f t="shared" si="23"/>
        <v>14.167999999999999</v>
      </c>
      <c r="BS32" s="20"/>
      <c r="BT32" s="58"/>
      <c r="BU32" s="60" t="e">
        <f t="shared" si="50"/>
        <v>#VALUE!</v>
      </c>
      <c r="BV32" s="211"/>
      <c r="BW32" s="154">
        <f t="shared" si="35"/>
        <v>1.5743023255813955</v>
      </c>
      <c r="BX32" s="155">
        <v>3.1E-2</v>
      </c>
      <c r="BY32" s="155">
        <v>1.6E-2</v>
      </c>
      <c r="BZ32" s="155">
        <v>4.0000000000000001E-3</v>
      </c>
      <c r="CA32" s="155">
        <v>7.0000000000000001E-3</v>
      </c>
      <c r="CB32" s="156">
        <v>1.72</v>
      </c>
      <c r="CC32" s="156">
        <v>10</v>
      </c>
      <c r="CD32" s="158"/>
      <c r="CE32" s="154"/>
      <c r="CF32" s="189">
        <f t="shared" si="51"/>
        <v>7.8164467329355572E-2</v>
      </c>
      <c r="CG32" s="154">
        <f t="shared" si="52"/>
        <v>7.6038792367359047</v>
      </c>
      <c r="CH32" s="154">
        <f t="shared" si="53"/>
        <v>9.9767209843698041E-3</v>
      </c>
      <c r="CI32" s="154">
        <v>10.02</v>
      </c>
      <c r="CJ32" s="154">
        <v>10.02</v>
      </c>
      <c r="CK32" s="154">
        <v>10.029999999999999</v>
      </c>
      <c r="CL32" s="154">
        <v>4.71</v>
      </c>
      <c r="CM32" s="154">
        <v>4.6900000000000004</v>
      </c>
      <c r="CN32" s="159"/>
      <c r="CO32" s="156"/>
      <c r="CP32" s="154">
        <f t="shared" si="27"/>
        <v>0.11359601039276934</v>
      </c>
      <c r="CQ32" s="211"/>
      <c r="CR32" s="76">
        <f t="shared" si="28"/>
        <v>27.84999999999993</v>
      </c>
      <c r="CS32" s="74">
        <v>2.7054999999999998</v>
      </c>
      <c r="CT32" s="74">
        <v>2.7054</v>
      </c>
      <c r="CU32" s="74">
        <f t="shared" si="29"/>
        <v>-9.9999999999766942E-5</v>
      </c>
      <c r="CV32" s="74">
        <f t="shared" si="30"/>
        <v>2.7054499999999999</v>
      </c>
      <c r="CW32" s="74">
        <v>2.7334000000000001</v>
      </c>
      <c r="CX32" s="74">
        <v>2.7332000000000001</v>
      </c>
      <c r="CY32" s="74">
        <f t="shared" si="31"/>
        <v>-1.9999999999997797E-4</v>
      </c>
      <c r="CZ32" s="74">
        <f t="shared" si="32"/>
        <v>2.7332999999999998</v>
      </c>
      <c r="DA32" s="74">
        <f t="shared" si="33"/>
        <v>2.784999999999993E-2</v>
      </c>
      <c r="DB32" s="77">
        <v>1</v>
      </c>
      <c r="DC32" s="164">
        <v>20</v>
      </c>
      <c r="DD32" s="79"/>
      <c r="DE32" s="15"/>
      <c r="DF32" s="223">
        <f t="shared" si="34"/>
        <v>0.70460070162801414</v>
      </c>
      <c r="DG32" s="57"/>
    </row>
    <row r="33" spans="1:111">
      <c r="A33" s="46" t="s">
        <v>199</v>
      </c>
      <c r="B33" s="4" t="s">
        <v>284</v>
      </c>
      <c r="C33" s="47">
        <v>44323</v>
      </c>
      <c r="D33" s="70">
        <v>0.625</v>
      </c>
      <c r="E33" s="47">
        <v>44318</v>
      </c>
      <c r="F33" s="48">
        <v>0.61319444444444449</v>
      </c>
      <c r="G33" s="48" t="s">
        <v>234</v>
      </c>
      <c r="H33" s="48" t="s">
        <v>235</v>
      </c>
      <c r="I33" s="49">
        <v>0</v>
      </c>
      <c r="J33" s="49">
        <v>2.5</v>
      </c>
      <c r="K33" s="71"/>
      <c r="L33" s="151">
        <v>42.6</v>
      </c>
      <c r="M33" s="151">
        <v>21.1</v>
      </c>
      <c r="N33" s="152"/>
      <c r="O33" s="153"/>
      <c r="P33" s="151">
        <f t="shared" si="0"/>
        <v>0.15471978767883965</v>
      </c>
      <c r="Q33" s="50"/>
      <c r="R33" s="51">
        <v>27.2</v>
      </c>
      <c r="S33" s="151">
        <v>21.1</v>
      </c>
      <c r="T33" s="52"/>
      <c r="U33" s="53"/>
      <c r="V33" s="177">
        <f t="shared" si="1"/>
        <v>0.11590387692592709</v>
      </c>
      <c r="W33" s="50"/>
      <c r="X33" s="55">
        <v>8.23</v>
      </c>
      <c r="Y33" s="51">
        <v>21.2</v>
      </c>
      <c r="Z33" s="56"/>
      <c r="AA33" s="51"/>
      <c r="AB33" s="180">
        <f t="shared" si="2"/>
        <v>2.9078927456812554E-2</v>
      </c>
      <c r="AC33" s="50"/>
      <c r="AD33" s="18"/>
      <c r="AE33" s="13"/>
      <c r="AF33" s="13"/>
      <c r="AG33" s="13"/>
      <c r="AH33" s="18"/>
      <c r="AI33" s="20"/>
      <c r="AJ33" s="58"/>
      <c r="AK33" s="58"/>
      <c r="AL33" s="59"/>
      <c r="AM33" s="18"/>
      <c r="AN33" s="13"/>
      <c r="AO33" s="13"/>
      <c r="AP33" s="7"/>
      <c r="AQ33" s="20"/>
      <c r="AR33" s="58"/>
      <c r="AS33" s="60"/>
      <c r="AT33" s="72"/>
      <c r="AU33" s="18"/>
      <c r="AV33" s="13"/>
      <c r="AW33" s="13"/>
      <c r="AX33" s="13"/>
      <c r="AY33" s="4"/>
      <c r="AZ33" s="13"/>
      <c r="BA33" s="13"/>
      <c r="BB33" s="18"/>
      <c r="BC33" s="20"/>
      <c r="BD33" s="18"/>
      <c r="BE33" s="18"/>
      <c r="BF33" s="73"/>
      <c r="BG33" s="18"/>
      <c r="BH33" s="13"/>
      <c r="BI33" s="13"/>
      <c r="BJ33" s="13"/>
      <c r="BK33" s="20"/>
      <c r="BL33" s="58"/>
      <c r="BM33" s="60"/>
      <c r="BN33" s="215"/>
      <c r="BO33" s="18"/>
      <c r="BP33" s="13"/>
      <c r="BQ33" s="13"/>
      <c r="BR33" s="13"/>
      <c r="BS33" s="20"/>
      <c r="BT33" s="58"/>
      <c r="BU33" s="60"/>
      <c r="BV33" s="211"/>
      <c r="BW33" s="154"/>
      <c r="BX33" s="155"/>
      <c r="BY33" s="155"/>
      <c r="BZ33" s="155"/>
      <c r="CA33" s="155"/>
      <c r="CB33" s="156"/>
      <c r="CC33" s="156"/>
      <c r="CD33" s="158"/>
      <c r="CE33" s="154"/>
      <c r="CF33" s="189"/>
      <c r="CG33" s="154"/>
      <c r="CH33" s="154"/>
      <c r="CI33" s="154"/>
      <c r="CJ33" s="154"/>
      <c r="CK33" s="154"/>
      <c r="CL33" s="154"/>
      <c r="CM33" s="154"/>
      <c r="CN33" s="159"/>
      <c r="CO33" s="156"/>
      <c r="CP33" s="154"/>
      <c r="CQ33" s="211"/>
      <c r="CR33" s="76"/>
      <c r="CS33" s="74"/>
      <c r="CT33" s="74"/>
      <c r="CU33" s="74"/>
      <c r="CV33" s="74"/>
      <c r="CW33" s="74"/>
      <c r="CX33" s="74"/>
      <c r="CY33" s="74"/>
      <c r="CZ33" s="74"/>
      <c r="DA33" s="74"/>
      <c r="DB33" s="77"/>
      <c r="DC33" s="164"/>
      <c r="DD33" s="79"/>
      <c r="DE33" s="15"/>
      <c r="DF33" s="223"/>
      <c r="DG33" s="57"/>
    </row>
    <row r="34" spans="1:111">
      <c r="A34" s="46" t="s">
        <v>200</v>
      </c>
      <c r="B34" s="4" t="s">
        <v>164</v>
      </c>
      <c r="C34" s="47">
        <v>44323</v>
      </c>
      <c r="D34" s="70">
        <v>0.625</v>
      </c>
      <c r="E34" s="47">
        <v>44319</v>
      </c>
      <c r="F34" s="48">
        <v>0.34722222222222227</v>
      </c>
      <c r="G34" s="48" t="s">
        <v>236</v>
      </c>
      <c r="H34" s="48" t="s">
        <v>237</v>
      </c>
      <c r="I34" s="49">
        <v>0</v>
      </c>
      <c r="J34" s="49">
        <v>1.8</v>
      </c>
      <c r="K34" s="71"/>
      <c r="L34" s="151">
        <v>43.2</v>
      </c>
      <c r="M34" s="151">
        <v>18.100000000000001</v>
      </c>
      <c r="N34" s="152"/>
      <c r="O34" s="153"/>
      <c r="P34" s="151">
        <f t="shared" si="0"/>
        <v>0.15471978767883965</v>
      </c>
      <c r="Q34" s="50"/>
      <c r="R34" s="51">
        <v>27.4</v>
      </c>
      <c r="S34" s="151">
        <v>18.100000000000001</v>
      </c>
      <c r="T34" s="52"/>
      <c r="U34" s="53"/>
      <c r="V34" s="177">
        <f t="shared" si="1"/>
        <v>0.11675611131508831</v>
      </c>
      <c r="W34" s="50"/>
      <c r="X34" s="55">
        <v>8.14</v>
      </c>
      <c r="Y34" s="51">
        <v>20.3</v>
      </c>
      <c r="Z34" s="56"/>
      <c r="AA34" s="51"/>
      <c r="AB34" s="180">
        <f t="shared" si="2"/>
        <v>2.9078927456812554E-2</v>
      </c>
      <c r="AC34" s="50"/>
      <c r="AD34" s="18" t="str">
        <f t="shared" si="3"/>
        <v>MLD</v>
      </c>
      <c r="AE34" s="13">
        <f t="shared" si="4"/>
        <v>0</v>
      </c>
      <c r="AF34" s="13"/>
      <c r="AG34" s="13">
        <f t="shared" si="36"/>
        <v>0</v>
      </c>
      <c r="AH34" s="18"/>
      <c r="AI34" s="20"/>
      <c r="AJ34" s="58"/>
      <c r="AK34" s="58" t="str">
        <f t="shared" si="5"/>
        <v>999</v>
      </c>
      <c r="AL34" s="59"/>
      <c r="AM34" s="18" t="e">
        <f t="shared" si="37"/>
        <v>#VALUE!</v>
      </c>
      <c r="AN34" s="13">
        <f t="shared" si="38"/>
        <v>0</v>
      </c>
      <c r="AO34" s="13"/>
      <c r="AP34" s="7">
        <f t="shared" si="8"/>
        <v>0</v>
      </c>
      <c r="AQ34" s="20"/>
      <c r="AR34" s="58"/>
      <c r="AS34" s="60" t="e">
        <f t="shared" si="39"/>
        <v>#VALUE!</v>
      </c>
      <c r="AT34" s="72"/>
      <c r="AU34" s="18" t="e">
        <f t="shared" si="40"/>
        <v>#VALUE!</v>
      </c>
      <c r="AV34" s="13"/>
      <c r="AW34" s="13">
        <f t="shared" si="11"/>
        <v>0</v>
      </c>
      <c r="AX34" s="13">
        <f t="shared" si="41"/>
        <v>0</v>
      </c>
      <c r="AY34" s="4"/>
      <c r="AZ34" s="13">
        <f t="shared" si="13"/>
        <v>0</v>
      </c>
      <c r="BA34" s="13">
        <f t="shared" si="42"/>
        <v>0</v>
      </c>
      <c r="BB34" s="18" t="e">
        <f t="shared" si="43"/>
        <v>#DIV/0!</v>
      </c>
      <c r="BC34" s="20"/>
      <c r="BD34" s="18"/>
      <c r="BE34" s="18" t="e">
        <f t="shared" si="44"/>
        <v>#VALUE!</v>
      </c>
      <c r="BF34" s="73"/>
      <c r="BG34" s="18" t="e">
        <f t="shared" si="45"/>
        <v>#VALUE!</v>
      </c>
      <c r="BH34" s="13">
        <f t="shared" si="46"/>
        <v>10</v>
      </c>
      <c r="BI34" s="13">
        <v>24.015000000000001</v>
      </c>
      <c r="BJ34" s="13">
        <f t="shared" si="19"/>
        <v>14.015000000000001</v>
      </c>
      <c r="BK34" s="20"/>
      <c r="BL34" s="58"/>
      <c r="BM34" s="60" t="e">
        <f t="shared" si="47"/>
        <v>#VALUE!</v>
      </c>
      <c r="BN34" s="215"/>
      <c r="BO34" s="18" t="e">
        <f t="shared" si="48"/>
        <v>#VALUE!</v>
      </c>
      <c r="BP34" s="13">
        <f t="shared" si="49"/>
        <v>10</v>
      </c>
      <c r="BQ34" s="13">
        <v>24.167999999999999</v>
      </c>
      <c r="BR34" s="13">
        <f t="shared" si="23"/>
        <v>14.167999999999999</v>
      </c>
      <c r="BS34" s="20"/>
      <c r="BT34" s="58"/>
      <c r="BU34" s="60" t="e">
        <f t="shared" si="50"/>
        <v>#VALUE!</v>
      </c>
      <c r="BV34" s="211"/>
      <c r="BW34" s="154">
        <f t="shared" si="35"/>
        <v>4.5989411764705874</v>
      </c>
      <c r="BX34" s="155">
        <v>7.1999999999999995E-2</v>
      </c>
      <c r="BY34" s="155">
        <v>1.9E-2</v>
      </c>
      <c r="BZ34" s="155">
        <v>1.4999999999999999E-2</v>
      </c>
      <c r="CA34" s="155">
        <v>4.0000000000000001E-3</v>
      </c>
      <c r="CB34" s="156">
        <v>1.7</v>
      </c>
      <c r="CC34" s="156">
        <v>10</v>
      </c>
      <c r="CD34" s="158"/>
      <c r="CE34" s="154"/>
      <c r="CF34" s="189">
        <f t="shared" si="51"/>
        <v>0.2283384719038056</v>
      </c>
      <c r="CG34" s="154">
        <f t="shared" si="52"/>
        <v>6.3303223249907701</v>
      </c>
      <c r="CH34" s="154">
        <f t="shared" si="53"/>
        <v>9.9966677774075332E-3</v>
      </c>
      <c r="CI34" s="154">
        <v>9.99</v>
      </c>
      <c r="CJ34" s="154">
        <v>10.01</v>
      </c>
      <c r="CK34" s="154">
        <v>10.01</v>
      </c>
      <c r="CL34" s="154">
        <v>3.89</v>
      </c>
      <c r="CM34" s="154">
        <v>3.92</v>
      </c>
      <c r="CN34" s="159"/>
      <c r="CO34" s="156"/>
      <c r="CP34" s="154">
        <f t="shared" si="27"/>
        <v>9.4570065913871224E-2</v>
      </c>
      <c r="CQ34" s="211"/>
      <c r="CR34" s="76">
        <f t="shared" si="28"/>
        <v>37.74999999999995</v>
      </c>
      <c r="CS34" s="74">
        <v>2.6957</v>
      </c>
      <c r="CT34" s="74">
        <v>2.6957</v>
      </c>
      <c r="CU34" s="74">
        <f t="shared" si="29"/>
        <v>0</v>
      </c>
      <c r="CV34" s="74">
        <f t="shared" si="30"/>
        <v>2.6957</v>
      </c>
      <c r="CW34" s="74">
        <v>2.7334999999999998</v>
      </c>
      <c r="CX34" s="74">
        <v>2.7334000000000001</v>
      </c>
      <c r="CY34" s="74">
        <f t="shared" si="31"/>
        <v>-9.9999999999766942E-5</v>
      </c>
      <c r="CZ34" s="74">
        <f t="shared" si="32"/>
        <v>2.7334499999999999</v>
      </c>
      <c r="DA34" s="74">
        <f t="shared" si="33"/>
        <v>3.774999999999995E-2</v>
      </c>
      <c r="DB34" s="77">
        <v>1</v>
      </c>
      <c r="DC34" s="164">
        <v>21</v>
      </c>
      <c r="DD34" s="79"/>
      <c r="DE34" s="15"/>
      <c r="DF34" s="223">
        <f t="shared" si="34"/>
        <v>0.95506917366095379</v>
      </c>
      <c r="DG34" s="57"/>
    </row>
    <row r="35" spans="1:111">
      <c r="A35" s="46" t="s">
        <v>201</v>
      </c>
      <c r="B35" s="4" t="s">
        <v>165</v>
      </c>
      <c r="C35" s="47">
        <v>44323</v>
      </c>
      <c r="D35" s="70">
        <v>0.625</v>
      </c>
      <c r="E35" s="47">
        <v>44319</v>
      </c>
      <c r="F35" s="48">
        <v>0.36319444444444443</v>
      </c>
      <c r="G35" s="48" t="s">
        <v>238</v>
      </c>
      <c r="H35" s="48" t="s">
        <v>239</v>
      </c>
      <c r="I35" s="49">
        <v>0</v>
      </c>
      <c r="J35" s="49">
        <v>1.6</v>
      </c>
      <c r="K35" s="71"/>
      <c r="L35" s="151">
        <v>44.4</v>
      </c>
      <c r="M35" s="151">
        <v>18</v>
      </c>
      <c r="N35" s="152"/>
      <c r="O35" s="153"/>
      <c r="P35" s="151">
        <f t="shared" si="0"/>
        <v>0.15471978767883965</v>
      </c>
      <c r="Q35" s="50"/>
      <c r="R35" s="51">
        <v>28.3</v>
      </c>
      <c r="S35" s="151">
        <v>18</v>
      </c>
      <c r="T35" s="52"/>
      <c r="U35" s="53"/>
      <c r="V35" s="177">
        <f t="shared" si="1"/>
        <v>0.12059116606631384</v>
      </c>
      <c r="W35" s="50"/>
      <c r="X35" s="55">
        <v>8.16</v>
      </c>
      <c r="Y35" s="51">
        <v>20.6</v>
      </c>
      <c r="Z35" s="56"/>
      <c r="AA35" s="51"/>
      <c r="AB35" s="180">
        <f t="shared" si="2"/>
        <v>2.9078927456812554E-2</v>
      </c>
      <c r="AC35" s="50"/>
      <c r="AD35" s="18" t="str">
        <f t="shared" si="3"/>
        <v>MLD</v>
      </c>
      <c r="AE35" s="13">
        <f t="shared" si="4"/>
        <v>0</v>
      </c>
      <c r="AF35" s="13"/>
      <c r="AG35" s="13">
        <f t="shared" si="36"/>
        <v>0</v>
      </c>
      <c r="AH35" s="18"/>
      <c r="AI35" s="20"/>
      <c r="AJ35" s="58"/>
      <c r="AK35" s="58" t="str">
        <f t="shared" si="5"/>
        <v>999</v>
      </c>
      <c r="AL35" s="59"/>
      <c r="AM35" s="18" t="e">
        <f t="shared" si="37"/>
        <v>#VALUE!</v>
      </c>
      <c r="AN35" s="13">
        <f t="shared" si="38"/>
        <v>0</v>
      </c>
      <c r="AO35" s="13"/>
      <c r="AP35" s="7">
        <f t="shared" si="8"/>
        <v>0</v>
      </c>
      <c r="AQ35" s="20"/>
      <c r="AR35" s="58"/>
      <c r="AS35" s="60" t="e">
        <f t="shared" si="39"/>
        <v>#VALUE!</v>
      </c>
      <c r="AT35" s="72"/>
      <c r="AU35" s="18" t="e">
        <f t="shared" si="40"/>
        <v>#VALUE!</v>
      </c>
      <c r="AV35" s="13"/>
      <c r="AW35" s="13">
        <f t="shared" si="11"/>
        <v>0</v>
      </c>
      <c r="AX35" s="13">
        <f t="shared" si="41"/>
        <v>0</v>
      </c>
      <c r="AY35" s="4"/>
      <c r="AZ35" s="13">
        <f t="shared" si="13"/>
        <v>0</v>
      </c>
      <c r="BA35" s="13">
        <f t="shared" si="42"/>
        <v>0</v>
      </c>
      <c r="BB35" s="18" t="e">
        <f t="shared" si="43"/>
        <v>#DIV/0!</v>
      </c>
      <c r="BC35" s="20"/>
      <c r="BD35" s="18"/>
      <c r="BE35" s="18" t="e">
        <f t="shared" si="44"/>
        <v>#VALUE!</v>
      </c>
      <c r="BF35" s="73"/>
      <c r="BG35" s="18" t="e">
        <f t="shared" si="45"/>
        <v>#VALUE!</v>
      </c>
      <c r="BH35" s="13">
        <f t="shared" si="46"/>
        <v>11</v>
      </c>
      <c r="BI35" s="13">
        <v>25.015000000000001</v>
      </c>
      <c r="BJ35" s="13">
        <f t="shared" si="19"/>
        <v>14.015000000000001</v>
      </c>
      <c r="BK35" s="20"/>
      <c r="BL35" s="58"/>
      <c r="BM35" s="60" t="e">
        <f t="shared" si="47"/>
        <v>#VALUE!</v>
      </c>
      <c r="BN35" s="215"/>
      <c r="BO35" s="18" t="e">
        <f t="shared" si="48"/>
        <v>#VALUE!</v>
      </c>
      <c r="BP35" s="13">
        <f t="shared" si="49"/>
        <v>11</v>
      </c>
      <c r="BQ35" s="13">
        <v>25.167999999999999</v>
      </c>
      <c r="BR35" s="13">
        <f t="shared" si="23"/>
        <v>14.167999999999999</v>
      </c>
      <c r="BS35" s="20"/>
      <c r="BT35" s="58"/>
      <c r="BU35" s="60" t="e">
        <f t="shared" si="50"/>
        <v>#VALUE!</v>
      </c>
      <c r="BV35" s="211"/>
      <c r="BW35" s="154">
        <f t="shared" si="35"/>
        <v>0.56859999999999999</v>
      </c>
      <c r="BX35" s="155">
        <v>0.01</v>
      </c>
      <c r="BY35" s="155">
        <v>3.0000000000000001E-3</v>
      </c>
      <c r="BZ35" s="155">
        <v>2E-3</v>
      </c>
      <c r="CA35" s="155">
        <v>0</v>
      </c>
      <c r="CB35" s="156">
        <v>2</v>
      </c>
      <c r="CC35" s="156">
        <v>10</v>
      </c>
      <c r="CD35" s="158"/>
      <c r="CE35" s="154"/>
      <c r="CF35" s="189">
        <f t="shared" si="51"/>
        <v>2.8231118890749356E-2</v>
      </c>
      <c r="CG35" s="154">
        <f t="shared" si="52"/>
        <v>6.8409629222691555</v>
      </c>
      <c r="CH35" s="154">
        <f t="shared" si="53"/>
        <v>9.9966677774075332E-3</v>
      </c>
      <c r="CI35" s="154">
        <v>9.99</v>
      </c>
      <c r="CJ35" s="154">
        <v>10.01</v>
      </c>
      <c r="CK35" s="154">
        <v>10.01</v>
      </c>
      <c r="CL35" s="154">
        <v>4.2</v>
      </c>
      <c r="CM35" s="154">
        <v>4.24</v>
      </c>
      <c r="CN35" s="159"/>
      <c r="CO35" s="156"/>
      <c r="CP35" s="154">
        <f t="shared" si="27"/>
        <v>0.10219863717196841</v>
      </c>
      <c r="CQ35" s="211"/>
      <c r="CR35" s="76">
        <f t="shared" si="28"/>
        <v>25.850000000000151</v>
      </c>
      <c r="CS35" s="74">
        <v>2.76</v>
      </c>
      <c r="CT35" s="74">
        <v>2.7599</v>
      </c>
      <c r="CU35" s="74">
        <f t="shared" si="29"/>
        <v>-9.9999999999766942E-5</v>
      </c>
      <c r="CV35" s="74">
        <f t="shared" si="30"/>
        <v>2.7599499999999999</v>
      </c>
      <c r="CW35" s="74">
        <v>2.7858999999999998</v>
      </c>
      <c r="CX35" s="74">
        <v>2.7856999999999998</v>
      </c>
      <c r="CY35" s="74">
        <f t="shared" si="31"/>
        <v>-1.9999999999997797E-4</v>
      </c>
      <c r="CZ35" s="74">
        <f t="shared" si="32"/>
        <v>2.7858000000000001</v>
      </c>
      <c r="DA35" s="74">
        <f t="shared" si="33"/>
        <v>2.5850000000000151E-2</v>
      </c>
      <c r="DB35" s="77">
        <v>1</v>
      </c>
      <c r="DC35" s="164">
        <v>22</v>
      </c>
      <c r="DD35" s="79"/>
      <c r="DE35" s="15"/>
      <c r="DF35" s="223">
        <f t="shared" si="34"/>
        <v>0.65400101030823399</v>
      </c>
      <c r="DG35" s="57"/>
    </row>
    <row r="36" spans="1:111">
      <c r="A36" s="46" t="s">
        <v>202</v>
      </c>
      <c r="B36" s="4" t="s">
        <v>167</v>
      </c>
      <c r="C36" s="47">
        <v>44323</v>
      </c>
      <c r="D36" s="70">
        <v>0.625</v>
      </c>
      <c r="E36" s="47">
        <v>44319</v>
      </c>
      <c r="F36" s="48">
        <v>0.37986111111111115</v>
      </c>
      <c r="G36" s="48" t="s">
        <v>240</v>
      </c>
      <c r="H36" s="48" t="s">
        <v>241</v>
      </c>
      <c r="I36" s="49">
        <v>0</v>
      </c>
      <c r="J36" s="49">
        <v>6</v>
      </c>
      <c r="K36" s="71"/>
      <c r="L36" s="151">
        <v>47.9</v>
      </c>
      <c r="M36" s="151">
        <v>17.600000000000001</v>
      </c>
      <c r="N36" s="152"/>
      <c r="O36" s="153"/>
      <c r="P36" s="151">
        <f t="shared" si="0"/>
        <v>0.15471978767883965</v>
      </c>
      <c r="Q36" s="50"/>
      <c r="R36" s="51">
        <v>30.8</v>
      </c>
      <c r="S36" s="151">
        <v>17.600000000000001</v>
      </c>
      <c r="T36" s="52"/>
      <c r="U36" s="53"/>
      <c r="V36" s="177">
        <f t="shared" si="1"/>
        <v>0.1312440959308292</v>
      </c>
      <c r="W36" s="50"/>
      <c r="X36" s="55">
        <v>8.23</v>
      </c>
      <c r="Y36" s="51">
        <v>17.399999999999999</v>
      </c>
      <c r="Z36" s="56"/>
      <c r="AA36" s="51"/>
      <c r="AB36" s="180">
        <f t="shared" si="2"/>
        <v>2.9078927456812554E-2</v>
      </c>
      <c r="AC36" s="50"/>
      <c r="AD36" s="18" t="str">
        <f t="shared" si="3"/>
        <v>MLD</v>
      </c>
      <c r="AE36" s="13">
        <f t="shared" si="4"/>
        <v>0</v>
      </c>
      <c r="AF36" s="13"/>
      <c r="AG36" s="13">
        <f t="shared" si="36"/>
        <v>0</v>
      </c>
      <c r="AH36" s="18"/>
      <c r="AI36" s="20"/>
      <c r="AJ36" s="58"/>
      <c r="AK36" s="58" t="str">
        <f t="shared" si="5"/>
        <v>999</v>
      </c>
      <c r="AL36" s="59"/>
      <c r="AM36" s="18" t="e">
        <f t="shared" si="37"/>
        <v>#VALUE!</v>
      </c>
      <c r="AN36" s="13">
        <f t="shared" si="38"/>
        <v>0</v>
      </c>
      <c r="AO36" s="13"/>
      <c r="AP36" s="7">
        <f t="shared" si="8"/>
        <v>0</v>
      </c>
      <c r="AQ36" s="20"/>
      <c r="AR36" s="58"/>
      <c r="AS36" s="60" t="e">
        <f t="shared" si="39"/>
        <v>#VALUE!</v>
      </c>
      <c r="AT36" s="72"/>
      <c r="AU36" s="18" t="e">
        <f t="shared" si="40"/>
        <v>#VALUE!</v>
      </c>
      <c r="AV36" s="13"/>
      <c r="AW36" s="13">
        <f t="shared" si="11"/>
        <v>0</v>
      </c>
      <c r="AX36" s="13">
        <f t="shared" si="41"/>
        <v>0</v>
      </c>
      <c r="AY36" s="4"/>
      <c r="AZ36" s="13">
        <f t="shared" si="13"/>
        <v>0</v>
      </c>
      <c r="BA36" s="13">
        <f t="shared" si="42"/>
        <v>0</v>
      </c>
      <c r="BB36" s="18" t="e">
        <f t="shared" si="43"/>
        <v>#DIV/0!</v>
      </c>
      <c r="BC36" s="20"/>
      <c r="BD36" s="18"/>
      <c r="BE36" s="18" t="e">
        <f t="shared" si="44"/>
        <v>#VALUE!</v>
      </c>
      <c r="BF36" s="73"/>
      <c r="BG36" s="18" t="e">
        <f t="shared" si="45"/>
        <v>#VALUE!</v>
      </c>
      <c r="BH36" s="13">
        <f t="shared" si="46"/>
        <v>12</v>
      </c>
      <c r="BI36" s="13">
        <v>26.015000000000001</v>
      </c>
      <c r="BJ36" s="13">
        <f t="shared" si="19"/>
        <v>14.015000000000001</v>
      </c>
      <c r="BK36" s="20"/>
      <c r="BL36" s="58"/>
      <c r="BM36" s="60" t="e">
        <f t="shared" si="47"/>
        <v>#VALUE!</v>
      </c>
      <c r="BN36" s="215"/>
      <c r="BO36" s="18" t="e">
        <f t="shared" si="48"/>
        <v>#VALUE!</v>
      </c>
      <c r="BP36" s="13">
        <f t="shared" si="49"/>
        <v>12</v>
      </c>
      <c r="BQ36" s="13">
        <v>26.167999999999999</v>
      </c>
      <c r="BR36" s="13">
        <f t="shared" si="23"/>
        <v>14.167999999999999</v>
      </c>
      <c r="BS36" s="20"/>
      <c r="BT36" s="58"/>
      <c r="BU36" s="60" t="e">
        <f t="shared" si="50"/>
        <v>#VALUE!</v>
      </c>
      <c r="BV36" s="211"/>
      <c r="BW36" s="154">
        <f t="shared" si="35"/>
        <v>0.50165000000000004</v>
      </c>
      <c r="BX36" s="155">
        <v>8.9999999999999993E-3</v>
      </c>
      <c r="BY36" s="155">
        <v>4.0000000000000001E-3</v>
      </c>
      <c r="BZ36" s="155">
        <v>2E-3</v>
      </c>
      <c r="CA36" s="155">
        <v>0</v>
      </c>
      <c r="CB36" s="156">
        <v>2</v>
      </c>
      <c r="CC36" s="156">
        <v>10</v>
      </c>
      <c r="CD36" s="158"/>
      <c r="CE36" s="154"/>
      <c r="CF36" s="189">
        <f t="shared" si="51"/>
        <v>2.4907036214464325E-2</v>
      </c>
      <c r="CG36" s="154">
        <f t="shared" si="52"/>
        <v>7.5785548961157101</v>
      </c>
      <c r="CH36" s="154">
        <f t="shared" si="53"/>
        <v>9.9966677774075332E-3</v>
      </c>
      <c r="CI36" s="154">
        <v>9.99</v>
      </c>
      <c r="CJ36" s="154">
        <v>10.01</v>
      </c>
      <c r="CK36" s="154">
        <v>10.01</v>
      </c>
      <c r="CL36" s="154">
        <v>4.68</v>
      </c>
      <c r="CM36" s="154">
        <v>4.67</v>
      </c>
      <c r="CN36" s="159"/>
      <c r="CO36" s="156"/>
      <c r="CP36" s="154">
        <f t="shared" si="27"/>
        <v>0.1132176845447754</v>
      </c>
      <c r="CQ36" s="211"/>
      <c r="CR36" s="76">
        <f t="shared" si="28"/>
        <v>23.049999999999571</v>
      </c>
      <c r="CS36" s="74">
        <v>2.7309000000000001</v>
      </c>
      <c r="CT36" s="74">
        <v>2.7307999999999999</v>
      </c>
      <c r="CU36" s="74">
        <f t="shared" si="29"/>
        <v>-1.0000000000021103E-4</v>
      </c>
      <c r="CV36" s="74">
        <f t="shared" si="30"/>
        <v>2.7308500000000002</v>
      </c>
      <c r="CW36" s="74">
        <v>2.754</v>
      </c>
      <c r="CX36" s="74">
        <v>2.7538</v>
      </c>
      <c r="CY36" s="74">
        <f t="shared" si="31"/>
        <v>-1.9999999999997797E-4</v>
      </c>
      <c r="CZ36" s="74">
        <f t="shared" si="32"/>
        <v>2.7538999999999998</v>
      </c>
      <c r="DA36" s="74">
        <f t="shared" si="33"/>
        <v>2.3049999999999571E-2</v>
      </c>
      <c r="DB36" s="77">
        <v>1</v>
      </c>
      <c r="DC36" s="164">
        <v>23</v>
      </c>
      <c r="DD36" s="79"/>
      <c r="DE36" s="15"/>
      <c r="DF36" s="223">
        <f t="shared" si="34"/>
        <v>0.58316144246051937</v>
      </c>
      <c r="DG36" s="57"/>
    </row>
    <row r="37" spans="1:111">
      <c r="A37" s="46" t="s">
        <v>203</v>
      </c>
      <c r="B37" s="4" t="s">
        <v>168</v>
      </c>
      <c r="C37" s="47">
        <v>44323</v>
      </c>
      <c r="D37" s="70">
        <v>0.625</v>
      </c>
      <c r="E37" s="47">
        <v>44319</v>
      </c>
      <c r="F37" s="48">
        <v>0.39513888888888887</v>
      </c>
      <c r="G37" s="48" t="s">
        <v>242</v>
      </c>
      <c r="H37" s="48" t="s">
        <v>243</v>
      </c>
      <c r="I37" s="49">
        <v>0</v>
      </c>
      <c r="J37" s="49">
        <v>2.5</v>
      </c>
      <c r="K37" s="71"/>
      <c r="L37" s="151">
        <v>48</v>
      </c>
      <c r="M37" s="151">
        <v>17.8</v>
      </c>
      <c r="N37" s="152"/>
      <c r="O37" s="153"/>
      <c r="P37" s="151">
        <f t="shared" si="0"/>
        <v>0.15471978767883965</v>
      </c>
      <c r="Q37" s="50"/>
      <c r="R37" s="51">
        <v>31</v>
      </c>
      <c r="S37" s="151">
        <v>17.8</v>
      </c>
      <c r="T37" s="52"/>
      <c r="U37" s="53"/>
      <c r="V37" s="177">
        <f t="shared" si="1"/>
        <v>0.13209633031999043</v>
      </c>
      <c r="W37" s="50"/>
      <c r="X37" s="55">
        <v>8.2799999999999994</v>
      </c>
      <c r="Y37" s="51">
        <v>17.600000000000001</v>
      </c>
      <c r="Z37" s="56"/>
      <c r="AA37" s="51"/>
      <c r="AB37" s="180">
        <f t="shared" si="2"/>
        <v>2.9078927456812554E-2</v>
      </c>
      <c r="AC37" s="50"/>
      <c r="AD37" s="18" t="str">
        <f t="shared" si="3"/>
        <v>MLD</v>
      </c>
      <c r="AE37" s="13">
        <f t="shared" si="4"/>
        <v>0</v>
      </c>
      <c r="AF37" s="13"/>
      <c r="AG37" s="13">
        <f t="shared" si="36"/>
        <v>0</v>
      </c>
      <c r="AH37" s="18"/>
      <c r="AI37" s="20"/>
      <c r="AJ37" s="58"/>
      <c r="AK37" s="58" t="str">
        <f t="shared" si="5"/>
        <v>999</v>
      </c>
      <c r="AL37" s="59"/>
      <c r="AM37" s="18" t="e">
        <f t="shared" si="37"/>
        <v>#VALUE!</v>
      </c>
      <c r="AN37" s="13">
        <f t="shared" si="38"/>
        <v>0</v>
      </c>
      <c r="AO37" s="13"/>
      <c r="AP37" s="7">
        <f t="shared" si="8"/>
        <v>0</v>
      </c>
      <c r="AQ37" s="20"/>
      <c r="AR37" s="58"/>
      <c r="AS37" s="60" t="e">
        <f t="shared" si="39"/>
        <v>#VALUE!</v>
      </c>
      <c r="AT37" s="72"/>
      <c r="AU37" s="18" t="e">
        <f t="shared" si="40"/>
        <v>#VALUE!</v>
      </c>
      <c r="AV37" s="13"/>
      <c r="AW37" s="13">
        <f t="shared" si="11"/>
        <v>0</v>
      </c>
      <c r="AX37" s="13">
        <f t="shared" si="41"/>
        <v>0</v>
      </c>
      <c r="AY37" s="4"/>
      <c r="AZ37" s="13">
        <f t="shared" si="13"/>
        <v>0</v>
      </c>
      <c r="BA37" s="13">
        <f t="shared" si="42"/>
        <v>0</v>
      </c>
      <c r="BB37" s="18" t="e">
        <f t="shared" si="43"/>
        <v>#DIV/0!</v>
      </c>
      <c r="BC37" s="20"/>
      <c r="BD37" s="18"/>
      <c r="BE37" s="18" t="e">
        <f t="shared" si="44"/>
        <v>#VALUE!</v>
      </c>
      <c r="BF37" s="73"/>
      <c r="BG37" s="18" t="e">
        <f t="shared" si="45"/>
        <v>#VALUE!</v>
      </c>
      <c r="BH37" s="13">
        <f t="shared" si="46"/>
        <v>13</v>
      </c>
      <c r="BI37" s="13">
        <v>27.015000000000001</v>
      </c>
      <c r="BJ37" s="13">
        <f t="shared" si="19"/>
        <v>14.015000000000001</v>
      </c>
      <c r="BK37" s="20"/>
      <c r="BL37" s="58"/>
      <c r="BM37" s="60" t="e">
        <f t="shared" si="47"/>
        <v>#VALUE!</v>
      </c>
      <c r="BN37" s="215"/>
      <c r="BO37" s="18" t="e">
        <f t="shared" si="48"/>
        <v>#VALUE!</v>
      </c>
      <c r="BP37" s="13">
        <f t="shared" si="49"/>
        <v>13</v>
      </c>
      <c r="BQ37" s="13">
        <v>27.167999999999999</v>
      </c>
      <c r="BR37" s="13">
        <f t="shared" si="23"/>
        <v>14.167999999999999</v>
      </c>
      <c r="BS37" s="20"/>
      <c r="BT37" s="58"/>
      <c r="BU37" s="60" t="e">
        <f t="shared" si="50"/>
        <v>#VALUE!</v>
      </c>
      <c r="BV37" s="211"/>
      <c r="BW37" s="154">
        <f t="shared" si="35"/>
        <v>0.50205</v>
      </c>
      <c r="BX37" s="155">
        <v>8.9999999999999993E-3</v>
      </c>
      <c r="BY37" s="155">
        <v>4.0000000000000001E-3</v>
      </c>
      <c r="BZ37" s="155">
        <v>1E-3</v>
      </c>
      <c r="CA37" s="155">
        <v>0</v>
      </c>
      <c r="CB37" s="156">
        <v>2</v>
      </c>
      <c r="CC37" s="156">
        <v>10</v>
      </c>
      <c r="CD37" s="158"/>
      <c r="CE37" s="154"/>
      <c r="CF37" s="189">
        <f t="shared" si="51"/>
        <v>2.4926896305136677E-2</v>
      </c>
      <c r="CG37" s="154">
        <f t="shared" si="52"/>
        <v>7.8055062726838802</v>
      </c>
      <c r="CH37" s="154">
        <f t="shared" si="53"/>
        <v>9.9966677774075332E-3</v>
      </c>
      <c r="CI37" s="154">
        <v>9.99</v>
      </c>
      <c r="CJ37" s="154">
        <v>10.01</v>
      </c>
      <c r="CK37" s="154">
        <v>10.01</v>
      </c>
      <c r="CL37" s="154">
        <v>4.83</v>
      </c>
      <c r="CM37" s="154">
        <v>4.8</v>
      </c>
      <c r="CN37" s="159"/>
      <c r="CO37" s="156"/>
      <c r="CP37" s="154">
        <f t="shared" si="27"/>
        <v>0.11660816065948523</v>
      </c>
      <c r="CQ37" s="211"/>
      <c r="CR37" s="76">
        <f t="shared" si="28"/>
        <v>17.300000000000537</v>
      </c>
      <c r="CS37" s="74">
        <v>2.7755999999999998</v>
      </c>
      <c r="CT37" s="74">
        <v>2.7755999999999998</v>
      </c>
      <c r="CU37" s="74">
        <f t="shared" si="29"/>
        <v>0</v>
      </c>
      <c r="CV37" s="74">
        <f t="shared" si="30"/>
        <v>2.7755999999999998</v>
      </c>
      <c r="CW37" s="74">
        <v>2.7930000000000001</v>
      </c>
      <c r="CX37" s="74">
        <v>2.7928000000000002</v>
      </c>
      <c r="CY37" s="74">
        <f t="shared" si="31"/>
        <v>-1.9999999999997797E-4</v>
      </c>
      <c r="CZ37" s="74">
        <f t="shared" si="32"/>
        <v>2.7929000000000004</v>
      </c>
      <c r="DA37" s="74">
        <f t="shared" si="33"/>
        <v>1.7300000000000537E-2</v>
      </c>
      <c r="DB37" s="77">
        <v>1</v>
      </c>
      <c r="DC37" s="164">
        <v>24</v>
      </c>
      <c r="DD37" s="79"/>
      <c r="DE37" s="15"/>
      <c r="DF37" s="223">
        <f t="shared" si="34"/>
        <v>0.55177503833206532</v>
      </c>
      <c r="DG37" s="57"/>
    </row>
    <row r="38" spans="1:111">
      <c r="A38" s="46" t="s">
        <v>204</v>
      </c>
      <c r="B38" s="4" t="s">
        <v>169</v>
      </c>
      <c r="C38" s="47">
        <v>44323</v>
      </c>
      <c r="D38" s="70">
        <v>0.625</v>
      </c>
      <c r="E38" s="47">
        <v>44319</v>
      </c>
      <c r="F38" s="48">
        <v>0.59652777777777777</v>
      </c>
      <c r="G38" s="48" t="s">
        <v>236</v>
      </c>
      <c r="H38" s="48" t="s">
        <v>237</v>
      </c>
      <c r="I38" s="49">
        <v>0</v>
      </c>
      <c r="J38" s="49">
        <v>2</v>
      </c>
      <c r="K38" s="71"/>
      <c r="L38" s="151">
        <v>40.4</v>
      </c>
      <c r="M38" s="151">
        <v>18.3</v>
      </c>
      <c r="N38" s="152"/>
      <c r="O38" s="153"/>
      <c r="P38" s="151">
        <f t="shared" si="0"/>
        <v>0.15471978767883965</v>
      </c>
      <c r="Q38" s="50"/>
      <c r="R38" s="51">
        <v>25.8</v>
      </c>
      <c r="S38" s="151">
        <v>18.3</v>
      </c>
      <c r="T38" s="52"/>
      <c r="U38" s="53"/>
      <c r="V38" s="177">
        <f t="shared" si="1"/>
        <v>0.10993823620179849</v>
      </c>
      <c r="W38" s="50"/>
      <c r="X38" s="55">
        <v>8.16</v>
      </c>
      <c r="Y38" s="51">
        <v>22.6</v>
      </c>
      <c r="Z38" s="56"/>
      <c r="AA38" s="51"/>
      <c r="AB38" s="180">
        <f t="shared" si="2"/>
        <v>2.9078927456812554E-2</v>
      </c>
      <c r="AC38" s="50"/>
      <c r="AD38" s="18" t="str">
        <f t="shared" si="3"/>
        <v>MLD</v>
      </c>
      <c r="AE38" s="13">
        <f t="shared" si="4"/>
        <v>0</v>
      </c>
      <c r="AF38" s="13"/>
      <c r="AG38" s="13">
        <f t="shared" si="36"/>
        <v>0</v>
      </c>
      <c r="AH38" s="18"/>
      <c r="AI38" s="20"/>
      <c r="AJ38" s="58"/>
      <c r="AK38" s="58" t="str">
        <f t="shared" si="5"/>
        <v>999</v>
      </c>
      <c r="AL38" s="59"/>
      <c r="AM38" s="18" t="e">
        <f t="shared" si="37"/>
        <v>#VALUE!</v>
      </c>
      <c r="AN38" s="13">
        <f t="shared" si="38"/>
        <v>0</v>
      </c>
      <c r="AO38" s="13"/>
      <c r="AP38" s="7">
        <f t="shared" si="8"/>
        <v>0</v>
      </c>
      <c r="AQ38" s="20"/>
      <c r="AR38" s="58"/>
      <c r="AS38" s="60" t="e">
        <f t="shared" si="39"/>
        <v>#VALUE!</v>
      </c>
      <c r="AT38" s="72"/>
      <c r="AU38" s="18" t="e">
        <f t="shared" si="40"/>
        <v>#VALUE!</v>
      </c>
      <c r="AV38" s="13"/>
      <c r="AW38" s="13">
        <f t="shared" si="11"/>
        <v>0</v>
      </c>
      <c r="AX38" s="13">
        <f t="shared" si="41"/>
        <v>0</v>
      </c>
      <c r="AY38" s="4"/>
      <c r="AZ38" s="13">
        <f t="shared" si="13"/>
        <v>0</v>
      </c>
      <c r="BA38" s="13">
        <f t="shared" si="42"/>
        <v>0</v>
      </c>
      <c r="BB38" s="18" t="e">
        <f t="shared" si="43"/>
        <v>#DIV/0!</v>
      </c>
      <c r="BC38" s="20"/>
      <c r="BD38" s="18"/>
      <c r="BE38" s="18" t="e">
        <f t="shared" si="44"/>
        <v>#VALUE!</v>
      </c>
      <c r="BF38" s="73"/>
      <c r="BG38" s="18" t="e">
        <f t="shared" si="45"/>
        <v>#VALUE!</v>
      </c>
      <c r="BH38" s="13">
        <f t="shared" si="46"/>
        <v>14</v>
      </c>
      <c r="BI38" s="13">
        <v>28.015000000000001</v>
      </c>
      <c r="BJ38" s="13">
        <f t="shared" si="19"/>
        <v>14.015000000000001</v>
      </c>
      <c r="BK38" s="20"/>
      <c r="BL38" s="58"/>
      <c r="BM38" s="60" t="e">
        <f t="shared" si="47"/>
        <v>#VALUE!</v>
      </c>
      <c r="BN38" s="215"/>
      <c r="BO38" s="18" t="e">
        <f t="shared" si="48"/>
        <v>#VALUE!</v>
      </c>
      <c r="BP38" s="13">
        <f t="shared" si="49"/>
        <v>14</v>
      </c>
      <c r="BQ38" s="13">
        <v>28.167999999999999</v>
      </c>
      <c r="BR38" s="13">
        <f t="shared" si="23"/>
        <v>14.167999999999999</v>
      </c>
      <c r="BS38" s="20"/>
      <c r="BT38" s="58"/>
      <c r="BU38" s="60" t="e">
        <f t="shared" si="50"/>
        <v>#VALUE!</v>
      </c>
      <c r="BV38" s="211"/>
      <c r="BW38" s="154">
        <f t="shared" si="35"/>
        <v>4.7346499999999994</v>
      </c>
      <c r="BX38" s="155">
        <v>8.6999999999999994E-2</v>
      </c>
      <c r="BY38" s="155">
        <v>2.7E-2</v>
      </c>
      <c r="BZ38" s="155">
        <v>1.9E-2</v>
      </c>
      <c r="CA38" s="155">
        <v>4.0000000000000001E-3</v>
      </c>
      <c r="CB38" s="156">
        <v>2</v>
      </c>
      <c r="CC38" s="156">
        <v>10</v>
      </c>
      <c r="CD38" s="158"/>
      <c r="CE38" s="154"/>
      <c r="CF38" s="189">
        <f t="shared" si="51"/>
        <v>0.23507644575463668</v>
      </c>
      <c r="CG38" s="154">
        <f t="shared" si="52"/>
        <v>6.1601087925646407</v>
      </c>
      <c r="CH38" s="154">
        <f t="shared" si="53"/>
        <v>9.9966677774075332E-3</v>
      </c>
      <c r="CI38" s="154">
        <v>9.99</v>
      </c>
      <c r="CJ38" s="154">
        <v>10.01</v>
      </c>
      <c r="CK38" s="154">
        <v>10.01</v>
      </c>
      <c r="CL38" s="154">
        <v>3.81</v>
      </c>
      <c r="CM38" s="154">
        <v>3.79</v>
      </c>
      <c r="CN38" s="159"/>
      <c r="CO38" s="156"/>
      <c r="CP38" s="154">
        <f t="shared" si="27"/>
        <v>9.2027208827838825E-2</v>
      </c>
      <c r="CQ38" s="211"/>
      <c r="CR38" s="76">
        <f t="shared" si="28"/>
        <v>49.900000000000055</v>
      </c>
      <c r="CS38" s="74">
        <v>2.6958000000000002</v>
      </c>
      <c r="CT38" s="74">
        <v>2.6959</v>
      </c>
      <c r="CU38" s="74">
        <f t="shared" si="29"/>
        <v>9.9999999999766942E-5</v>
      </c>
      <c r="CV38" s="74">
        <f t="shared" si="30"/>
        <v>2.6958500000000001</v>
      </c>
      <c r="CW38" s="74">
        <v>2.7458</v>
      </c>
      <c r="CX38" s="74">
        <v>2.7456999999999998</v>
      </c>
      <c r="CY38" s="74">
        <f t="shared" si="31"/>
        <v>-1.0000000000021103E-4</v>
      </c>
      <c r="CZ38" s="74">
        <f t="shared" si="32"/>
        <v>2.7457500000000001</v>
      </c>
      <c r="DA38" s="74">
        <f t="shared" si="33"/>
        <v>4.9900000000000055E-2</v>
      </c>
      <c r="DB38" s="77">
        <v>1</v>
      </c>
      <c r="DC38" s="164">
        <v>25</v>
      </c>
      <c r="DD38" s="79"/>
      <c r="DE38" s="15"/>
      <c r="DF38" s="223">
        <f t="shared" si="34"/>
        <v>1.2624622984286547</v>
      </c>
      <c r="DG38" s="57"/>
    </row>
    <row r="39" spans="1:111">
      <c r="A39" s="46" t="s">
        <v>205</v>
      </c>
      <c r="B39" s="4" t="s">
        <v>170</v>
      </c>
      <c r="C39" s="47">
        <v>44323</v>
      </c>
      <c r="D39" s="70">
        <v>0.625</v>
      </c>
      <c r="E39" s="47">
        <v>44319</v>
      </c>
      <c r="F39" s="48">
        <v>0.61736111111111114</v>
      </c>
      <c r="G39" s="48" t="s">
        <v>238</v>
      </c>
      <c r="H39" s="48" t="s">
        <v>239</v>
      </c>
      <c r="I39" s="49">
        <v>0</v>
      </c>
      <c r="J39" s="49">
        <v>1.5</v>
      </c>
      <c r="K39" s="71"/>
      <c r="L39" s="151">
        <v>42</v>
      </c>
      <c r="M39" s="151">
        <v>18.600000000000001</v>
      </c>
      <c r="N39" s="152"/>
      <c r="O39" s="153"/>
      <c r="P39" s="151">
        <f t="shared" si="0"/>
        <v>0.15471978767883965</v>
      </c>
      <c r="Q39" s="50"/>
      <c r="R39" s="51">
        <v>26.7</v>
      </c>
      <c r="S39" s="151">
        <v>18.600000000000001</v>
      </c>
      <c r="T39" s="52"/>
      <c r="U39" s="53"/>
      <c r="V39" s="177">
        <f t="shared" si="1"/>
        <v>0.11377329095302401</v>
      </c>
      <c r="W39" s="50"/>
      <c r="X39" s="55">
        <v>8.19</v>
      </c>
      <c r="Y39" s="51">
        <v>22.5</v>
      </c>
      <c r="Z39" s="56"/>
      <c r="AA39" s="51"/>
      <c r="AB39" s="180">
        <f t="shared" si="2"/>
        <v>2.9078927456812554E-2</v>
      </c>
      <c r="AC39" s="50"/>
      <c r="AD39" s="18" t="str">
        <f t="shared" si="3"/>
        <v>MLD</v>
      </c>
      <c r="AE39" s="13">
        <f t="shared" si="4"/>
        <v>0</v>
      </c>
      <c r="AF39" s="13"/>
      <c r="AG39" s="13">
        <f t="shared" si="36"/>
        <v>0</v>
      </c>
      <c r="AH39" s="18"/>
      <c r="AI39" s="20"/>
      <c r="AJ39" s="58"/>
      <c r="AK39" s="58" t="str">
        <f t="shared" si="5"/>
        <v>999</v>
      </c>
      <c r="AL39" s="59"/>
      <c r="AM39" s="18" t="e">
        <f t="shared" si="37"/>
        <v>#VALUE!</v>
      </c>
      <c r="AN39" s="13">
        <f t="shared" si="38"/>
        <v>0</v>
      </c>
      <c r="AO39" s="13"/>
      <c r="AP39" s="7">
        <f t="shared" si="8"/>
        <v>0</v>
      </c>
      <c r="AQ39" s="20"/>
      <c r="AR39" s="58"/>
      <c r="AS39" s="60" t="e">
        <f t="shared" si="39"/>
        <v>#VALUE!</v>
      </c>
      <c r="AT39" s="72"/>
      <c r="AU39" s="18" t="e">
        <f t="shared" si="40"/>
        <v>#VALUE!</v>
      </c>
      <c r="AV39" s="13"/>
      <c r="AW39" s="13">
        <f t="shared" si="11"/>
        <v>0</v>
      </c>
      <c r="AX39" s="13">
        <f t="shared" si="41"/>
        <v>0</v>
      </c>
      <c r="AY39" s="4"/>
      <c r="AZ39" s="13">
        <f t="shared" si="13"/>
        <v>0</v>
      </c>
      <c r="BA39" s="13">
        <f t="shared" si="42"/>
        <v>0</v>
      </c>
      <c r="BB39" s="18" t="e">
        <f t="shared" si="43"/>
        <v>#DIV/0!</v>
      </c>
      <c r="BC39" s="20"/>
      <c r="BD39" s="18"/>
      <c r="BE39" s="18" t="e">
        <f t="shared" si="44"/>
        <v>#VALUE!</v>
      </c>
      <c r="BF39" s="73"/>
      <c r="BG39" s="18" t="e">
        <f t="shared" si="45"/>
        <v>#VALUE!</v>
      </c>
      <c r="BH39" s="13">
        <f t="shared" si="46"/>
        <v>15</v>
      </c>
      <c r="BI39" s="13">
        <v>29.015000000000001</v>
      </c>
      <c r="BJ39" s="13">
        <f t="shared" si="19"/>
        <v>14.015000000000001</v>
      </c>
      <c r="BK39" s="20"/>
      <c r="BL39" s="58"/>
      <c r="BM39" s="60" t="e">
        <f t="shared" si="47"/>
        <v>#VALUE!</v>
      </c>
      <c r="BN39" s="215"/>
      <c r="BO39" s="18" t="e">
        <f t="shared" si="48"/>
        <v>#VALUE!</v>
      </c>
      <c r="BP39" s="13">
        <f t="shared" si="49"/>
        <v>15</v>
      </c>
      <c r="BQ39" s="13">
        <v>29.167999999999999</v>
      </c>
      <c r="BR39" s="13">
        <f t="shared" si="23"/>
        <v>14.167999999999999</v>
      </c>
      <c r="BS39" s="20"/>
      <c r="BT39" s="58"/>
      <c r="BU39" s="60" t="e">
        <f t="shared" si="50"/>
        <v>#VALUE!</v>
      </c>
      <c r="BV39" s="211"/>
      <c r="BW39" s="154">
        <f t="shared" si="35"/>
        <v>3.0016000000000003</v>
      </c>
      <c r="BX39" s="155">
        <v>2.9000000000000001E-2</v>
      </c>
      <c r="BY39" s="155">
        <v>8.0000000000000002E-3</v>
      </c>
      <c r="BZ39" s="155">
        <v>6.0000000000000001E-3</v>
      </c>
      <c r="CA39" s="155">
        <v>3.0000000000000001E-3</v>
      </c>
      <c r="CB39" s="156">
        <v>1</v>
      </c>
      <c r="CC39" s="156">
        <v>10</v>
      </c>
      <c r="CD39" s="158"/>
      <c r="CE39" s="154"/>
      <c r="CF39" s="189">
        <f t="shared" si="51"/>
        <v>0.14903012040533464</v>
      </c>
      <c r="CG39" s="154">
        <f t="shared" si="52"/>
        <v>6.3060061060727506</v>
      </c>
      <c r="CH39" s="154">
        <f t="shared" si="53"/>
        <v>9.9966677774075332E-3</v>
      </c>
      <c r="CI39" s="154">
        <v>9.99</v>
      </c>
      <c r="CJ39" s="154">
        <v>10.01</v>
      </c>
      <c r="CK39" s="154">
        <v>10.01</v>
      </c>
      <c r="CL39" s="154">
        <v>3.88</v>
      </c>
      <c r="CM39" s="154">
        <v>3.9</v>
      </c>
      <c r="CN39" s="159"/>
      <c r="CO39" s="156"/>
      <c r="CP39" s="154">
        <f t="shared" si="27"/>
        <v>9.4206800615866573E-2</v>
      </c>
      <c r="CQ39" s="211"/>
      <c r="CR39" s="76">
        <f t="shared" si="28"/>
        <v>35.950000000000145</v>
      </c>
      <c r="CS39" s="74">
        <v>2.7166000000000001</v>
      </c>
      <c r="CT39" s="74">
        <v>2.7166000000000001</v>
      </c>
      <c r="CU39" s="74">
        <f t="shared" si="29"/>
        <v>0</v>
      </c>
      <c r="CV39" s="74">
        <f t="shared" si="30"/>
        <v>2.7166000000000001</v>
      </c>
      <c r="CW39" s="74">
        <v>2.7526999999999999</v>
      </c>
      <c r="CX39" s="74">
        <v>2.7524000000000002</v>
      </c>
      <c r="CY39" s="74">
        <f t="shared" si="31"/>
        <v>-2.9999999999974492E-4</v>
      </c>
      <c r="CZ39" s="74">
        <f t="shared" si="32"/>
        <v>2.7525500000000003</v>
      </c>
      <c r="DA39" s="74">
        <f t="shared" si="33"/>
        <v>3.5950000000000149E-2</v>
      </c>
      <c r="DB39" s="77">
        <v>1</v>
      </c>
      <c r="DC39" s="164">
        <v>26</v>
      </c>
      <c r="DD39" s="79"/>
      <c r="DE39" s="15"/>
      <c r="DF39" s="223">
        <f t="shared" si="34"/>
        <v>0.90952945147315167</v>
      </c>
      <c r="DG39" s="57"/>
    </row>
    <row r="40" spans="1:111">
      <c r="A40" s="46" t="s">
        <v>206</v>
      </c>
      <c r="B40" s="4" t="s">
        <v>171</v>
      </c>
      <c r="C40" s="47">
        <v>44323</v>
      </c>
      <c r="D40" s="70">
        <v>0.625</v>
      </c>
      <c r="E40" s="47">
        <v>44319</v>
      </c>
      <c r="F40" s="48">
        <v>0.63680555555555551</v>
      </c>
      <c r="G40" s="48" t="s">
        <v>240</v>
      </c>
      <c r="H40" s="48" t="s">
        <v>241</v>
      </c>
      <c r="I40" s="49">
        <v>0</v>
      </c>
      <c r="J40" s="49">
        <v>2</v>
      </c>
      <c r="K40" s="71"/>
      <c r="L40" s="151">
        <v>43.2</v>
      </c>
      <c r="M40" s="151">
        <v>18.5</v>
      </c>
      <c r="N40" s="152"/>
      <c r="O40" s="153"/>
      <c r="P40" s="151">
        <f t="shared" si="0"/>
        <v>0.15471978767883965</v>
      </c>
      <c r="Q40" s="50"/>
      <c r="R40" s="51">
        <v>27.4</v>
      </c>
      <c r="S40" s="151">
        <v>18.5</v>
      </c>
      <c r="T40" s="52"/>
      <c r="U40" s="53"/>
      <c r="V40" s="177">
        <f t="shared" si="1"/>
        <v>0.11675611131508831</v>
      </c>
      <c r="W40" s="50"/>
      <c r="X40" s="55">
        <v>8.1999999999999993</v>
      </c>
      <c r="Y40" s="51">
        <v>22.6</v>
      </c>
      <c r="Z40" s="56"/>
      <c r="AA40" s="51"/>
      <c r="AB40" s="180">
        <f t="shared" si="2"/>
        <v>2.9078927456812554E-2</v>
      </c>
      <c r="AC40" s="50"/>
      <c r="AD40" s="18" t="str">
        <f t="shared" si="3"/>
        <v>MLD</v>
      </c>
      <c r="AE40" s="13">
        <f t="shared" si="4"/>
        <v>0</v>
      </c>
      <c r="AF40" s="13"/>
      <c r="AG40" s="13">
        <f t="shared" si="36"/>
        <v>0</v>
      </c>
      <c r="AH40" s="18"/>
      <c r="AI40" s="20"/>
      <c r="AJ40" s="58"/>
      <c r="AK40" s="58" t="str">
        <f t="shared" si="5"/>
        <v>999</v>
      </c>
      <c r="AL40" s="59"/>
      <c r="AM40" s="18" t="e">
        <f t="shared" si="37"/>
        <v>#VALUE!</v>
      </c>
      <c r="AN40" s="13">
        <f t="shared" si="38"/>
        <v>0</v>
      </c>
      <c r="AO40" s="13"/>
      <c r="AP40" s="7">
        <f t="shared" si="8"/>
        <v>0</v>
      </c>
      <c r="AQ40" s="20"/>
      <c r="AR40" s="58"/>
      <c r="AS40" s="60" t="e">
        <f t="shared" si="39"/>
        <v>#VALUE!</v>
      </c>
      <c r="AT40" s="72"/>
      <c r="AU40" s="18" t="e">
        <f t="shared" si="40"/>
        <v>#VALUE!</v>
      </c>
      <c r="AV40" s="13"/>
      <c r="AW40" s="13">
        <f t="shared" si="11"/>
        <v>0</v>
      </c>
      <c r="AX40" s="13">
        <f t="shared" si="41"/>
        <v>0</v>
      </c>
      <c r="AY40" s="4"/>
      <c r="AZ40" s="13">
        <f t="shared" si="13"/>
        <v>0</v>
      </c>
      <c r="BA40" s="13">
        <f t="shared" si="42"/>
        <v>0</v>
      </c>
      <c r="BB40" s="18" t="e">
        <f t="shared" si="43"/>
        <v>#DIV/0!</v>
      </c>
      <c r="BC40" s="20"/>
      <c r="BD40" s="18"/>
      <c r="BE40" s="18" t="e">
        <f t="shared" si="44"/>
        <v>#VALUE!</v>
      </c>
      <c r="BF40" s="73"/>
      <c r="BG40" s="18" t="e">
        <f t="shared" si="45"/>
        <v>#VALUE!</v>
      </c>
      <c r="BH40" s="13">
        <f t="shared" si="46"/>
        <v>16</v>
      </c>
      <c r="BI40" s="13">
        <v>30.015000000000001</v>
      </c>
      <c r="BJ40" s="13">
        <f t="shared" si="19"/>
        <v>14.015000000000001</v>
      </c>
      <c r="BK40" s="20"/>
      <c r="BL40" s="58"/>
      <c r="BM40" s="60" t="e">
        <f t="shared" si="47"/>
        <v>#VALUE!</v>
      </c>
      <c r="BN40" s="215"/>
      <c r="BO40" s="18" t="e">
        <f t="shared" si="48"/>
        <v>#VALUE!</v>
      </c>
      <c r="BP40" s="13">
        <f t="shared" si="49"/>
        <v>16</v>
      </c>
      <c r="BQ40" s="13">
        <v>30.167999999999999</v>
      </c>
      <c r="BR40" s="13">
        <f t="shared" si="23"/>
        <v>14.167999999999999</v>
      </c>
      <c r="BS40" s="20"/>
      <c r="BT40" s="58"/>
      <c r="BU40" s="60" t="e">
        <f t="shared" si="50"/>
        <v>#VALUE!</v>
      </c>
      <c r="BV40" s="211"/>
      <c r="BW40" s="154">
        <f t="shared" si="35"/>
        <v>1.5004</v>
      </c>
      <c r="BX40" s="155">
        <v>2.7E-2</v>
      </c>
      <c r="BY40" s="155">
        <v>6.0000000000000001E-3</v>
      </c>
      <c r="BZ40" s="155">
        <v>5.0000000000000001E-3</v>
      </c>
      <c r="CA40" s="155">
        <v>1E-3</v>
      </c>
      <c r="CB40" s="156">
        <v>2</v>
      </c>
      <c r="CC40" s="156">
        <v>10</v>
      </c>
      <c r="CD40" s="158"/>
      <c r="CE40" s="154"/>
      <c r="CF40" s="189">
        <f t="shared" si="51"/>
        <v>7.4495200111994953E-2</v>
      </c>
      <c r="CG40" s="154">
        <f>(8000*CH40*300*((CL40+CM40)/2))/(296*50)</f>
        <v>6.3870601691328126</v>
      </c>
      <c r="CH40" s="154">
        <f>(0.01*10)/AVERAGE(CI40:CK40)</f>
        <v>9.9966677774075332E-3</v>
      </c>
      <c r="CI40" s="154">
        <v>9.99</v>
      </c>
      <c r="CJ40" s="154">
        <v>10.01</v>
      </c>
      <c r="CK40" s="154">
        <v>10.01</v>
      </c>
      <c r="CL40" s="154">
        <v>3.96</v>
      </c>
      <c r="CM40" s="154">
        <v>3.92</v>
      </c>
      <c r="CN40" s="159"/>
      <c r="CO40" s="156"/>
      <c r="CP40" s="154">
        <f t="shared" si="27"/>
        <v>9.5417684942548681E-2</v>
      </c>
      <c r="CQ40" s="211"/>
      <c r="CR40" s="76">
        <f t="shared" si="28"/>
        <v>28.300000000000214</v>
      </c>
      <c r="CS40" s="74">
        <v>2.7397999999999998</v>
      </c>
      <c r="CT40" s="74">
        <v>2.7397</v>
      </c>
      <c r="CU40" s="74">
        <f t="shared" si="29"/>
        <v>-9.9999999999766942E-5</v>
      </c>
      <c r="CV40" s="74">
        <f t="shared" si="30"/>
        <v>2.7397499999999999</v>
      </c>
      <c r="CW40" s="74">
        <v>2.7682000000000002</v>
      </c>
      <c r="CX40" s="74">
        <v>2.7679</v>
      </c>
      <c r="CY40" s="74">
        <f t="shared" si="31"/>
        <v>-3.00000000000189E-4</v>
      </c>
      <c r="CZ40" s="74">
        <f t="shared" si="32"/>
        <v>2.7680500000000001</v>
      </c>
      <c r="DA40" s="74">
        <f t="shared" si="33"/>
        <v>2.8300000000000214E-2</v>
      </c>
      <c r="DB40" s="77">
        <v>1</v>
      </c>
      <c r="DC40" s="164">
        <v>27</v>
      </c>
      <c r="DD40" s="79"/>
      <c r="DE40" s="15"/>
      <c r="DF40" s="223">
        <f t="shared" si="34"/>
        <v>0.71598563217497302</v>
      </c>
      <c r="DG40" s="57"/>
    </row>
    <row r="41" spans="1:111">
      <c r="A41" s="46" t="s">
        <v>207</v>
      </c>
      <c r="B41" s="4" t="s">
        <v>172</v>
      </c>
      <c r="C41" s="47">
        <v>44323</v>
      </c>
      <c r="D41" s="70">
        <v>0.625</v>
      </c>
      <c r="E41" s="47">
        <v>44319</v>
      </c>
      <c r="F41" s="48">
        <v>0.65694444444444444</v>
      </c>
      <c r="G41" s="48" t="s">
        <v>242</v>
      </c>
      <c r="H41" s="48" t="s">
        <v>243</v>
      </c>
      <c r="I41" s="49">
        <v>0</v>
      </c>
      <c r="J41" s="49">
        <v>2</v>
      </c>
      <c r="K41" s="71"/>
      <c r="L41" s="151">
        <v>45</v>
      </c>
      <c r="M41" s="151">
        <v>18.7</v>
      </c>
      <c r="N41" s="152"/>
      <c r="O41" s="153"/>
      <c r="P41" s="151">
        <f t="shared" si="0"/>
        <v>0.15471978767883965</v>
      </c>
      <c r="Q41" s="50"/>
      <c r="R41" s="51">
        <v>28.8</v>
      </c>
      <c r="S41" s="151">
        <v>18.7</v>
      </c>
      <c r="T41" s="52"/>
      <c r="U41" s="53"/>
      <c r="V41" s="177">
        <f t="shared" si="1"/>
        <v>0.12272175203921691</v>
      </c>
      <c r="W41" s="50"/>
      <c r="X41" s="55">
        <v>8.23</v>
      </c>
      <c r="Y41" s="51">
        <v>24.2</v>
      </c>
      <c r="Z41" s="56"/>
      <c r="AA41" s="51"/>
      <c r="AB41" s="180">
        <f t="shared" si="2"/>
        <v>2.9078927456812554E-2</v>
      </c>
      <c r="AC41" s="50"/>
      <c r="AD41" s="18" t="str">
        <f t="shared" si="3"/>
        <v>MLD</v>
      </c>
      <c r="AE41" s="13">
        <f t="shared" si="4"/>
        <v>0</v>
      </c>
      <c r="AF41" s="13"/>
      <c r="AG41" s="13">
        <f t="shared" si="36"/>
        <v>0</v>
      </c>
      <c r="AH41" s="18"/>
      <c r="AI41" s="20"/>
      <c r="AJ41" s="58"/>
      <c r="AK41" s="58" t="str">
        <f t="shared" si="5"/>
        <v>999</v>
      </c>
      <c r="AL41" s="59"/>
      <c r="AM41" s="18" t="e">
        <f t="shared" si="37"/>
        <v>#VALUE!</v>
      </c>
      <c r="AN41" s="13">
        <f t="shared" si="38"/>
        <v>0</v>
      </c>
      <c r="AO41" s="13"/>
      <c r="AP41" s="7">
        <f t="shared" si="8"/>
        <v>0</v>
      </c>
      <c r="AQ41" s="20"/>
      <c r="AR41" s="58"/>
      <c r="AS41" s="60" t="e">
        <f t="shared" si="39"/>
        <v>#VALUE!</v>
      </c>
      <c r="AT41" s="72"/>
      <c r="AU41" s="18" t="e">
        <f t="shared" si="40"/>
        <v>#VALUE!</v>
      </c>
      <c r="AV41" s="13"/>
      <c r="AW41" s="13">
        <f t="shared" si="11"/>
        <v>0</v>
      </c>
      <c r="AX41" s="13">
        <f t="shared" si="41"/>
        <v>0</v>
      </c>
      <c r="AY41" s="4"/>
      <c r="AZ41" s="13">
        <f t="shared" si="13"/>
        <v>0</v>
      </c>
      <c r="BA41" s="13">
        <f t="shared" si="42"/>
        <v>0</v>
      </c>
      <c r="BB41" s="18" t="e">
        <f t="shared" si="43"/>
        <v>#DIV/0!</v>
      </c>
      <c r="BC41" s="20"/>
      <c r="BD41" s="18"/>
      <c r="BE41" s="18" t="e">
        <f t="shared" si="44"/>
        <v>#VALUE!</v>
      </c>
      <c r="BF41" s="73"/>
      <c r="BG41" s="18" t="e">
        <f t="shared" si="45"/>
        <v>#VALUE!</v>
      </c>
      <c r="BH41" s="13">
        <f t="shared" si="46"/>
        <v>17</v>
      </c>
      <c r="BI41" s="13">
        <v>31.015000000000001</v>
      </c>
      <c r="BJ41" s="13">
        <f t="shared" si="19"/>
        <v>14.015000000000001</v>
      </c>
      <c r="BK41" s="20"/>
      <c r="BL41" s="58"/>
      <c r="BM41" s="60" t="e">
        <f t="shared" si="47"/>
        <v>#VALUE!</v>
      </c>
      <c r="BN41" s="215"/>
      <c r="BO41" s="18" t="e">
        <f t="shared" si="48"/>
        <v>#VALUE!</v>
      </c>
      <c r="BP41" s="13">
        <f t="shared" si="49"/>
        <v>17</v>
      </c>
      <c r="BQ41" s="13">
        <v>31.167999999999999</v>
      </c>
      <c r="BR41" s="13">
        <f t="shared" si="23"/>
        <v>14.167999999999999</v>
      </c>
      <c r="BS41" s="20"/>
      <c r="BT41" s="58"/>
      <c r="BU41" s="60" t="e">
        <f t="shared" si="50"/>
        <v>#VALUE!</v>
      </c>
      <c r="BV41" s="211"/>
      <c r="BW41" s="154">
        <f t="shared" si="35"/>
        <v>1.5961999999999998</v>
      </c>
      <c r="BX41" s="155">
        <v>2.9000000000000001E-2</v>
      </c>
      <c r="BY41" s="155">
        <v>8.9999999999999993E-3</v>
      </c>
      <c r="BZ41" s="155">
        <v>4.0000000000000001E-3</v>
      </c>
      <c r="CA41" s="155">
        <v>1E-3</v>
      </c>
      <c r="CB41" s="156">
        <v>2</v>
      </c>
      <c r="CC41" s="156">
        <v>10</v>
      </c>
      <c r="CD41" s="158"/>
      <c r="CE41" s="154"/>
      <c r="CF41" s="189">
        <f t="shared" si="51"/>
        <v>7.9251691828023427E-2</v>
      </c>
      <c r="CG41" s="154">
        <f>(8000*CH41*300*((CL41+CM41)/2))/(296*50)</f>
        <v>6.476219638498879</v>
      </c>
      <c r="CH41" s="154">
        <f>(0.01*10)/AVERAGE(CI41:CK41)</f>
        <v>9.9966677774075332E-3</v>
      </c>
      <c r="CI41" s="154">
        <v>9.99</v>
      </c>
      <c r="CJ41" s="154">
        <v>10.01</v>
      </c>
      <c r="CK41" s="154">
        <v>10.01</v>
      </c>
      <c r="CL41" s="154">
        <v>3.98</v>
      </c>
      <c r="CM41" s="154">
        <v>4.01</v>
      </c>
      <c r="CN41" s="159"/>
      <c r="CO41" s="156"/>
      <c r="CP41" s="154">
        <f t="shared" si="27"/>
        <v>9.6749657701898972E-2</v>
      </c>
      <c r="CQ41" s="211"/>
      <c r="CR41" s="76">
        <f t="shared" si="28"/>
        <v>28.000000000000025</v>
      </c>
      <c r="CS41" s="74">
        <v>2.7675999999999998</v>
      </c>
      <c r="CT41" s="74">
        <v>2.7675000000000001</v>
      </c>
      <c r="CU41" s="74">
        <f t="shared" si="29"/>
        <v>-9.9999999999766942E-5</v>
      </c>
      <c r="CV41" s="74">
        <f t="shared" si="30"/>
        <v>2.76755</v>
      </c>
      <c r="CW41" s="74">
        <v>2.7957000000000001</v>
      </c>
      <c r="CX41" s="74">
        <v>2.7953999999999999</v>
      </c>
      <c r="CY41" s="74">
        <f t="shared" si="31"/>
        <v>-3.00000000000189E-4</v>
      </c>
      <c r="CZ41" s="74">
        <f t="shared" si="32"/>
        <v>2.79555</v>
      </c>
      <c r="DA41" s="74">
        <f t="shared" si="33"/>
        <v>2.8000000000000025E-2</v>
      </c>
      <c r="DB41" s="77">
        <v>1</v>
      </c>
      <c r="DC41" s="164">
        <v>28</v>
      </c>
      <c r="DD41" s="79"/>
      <c r="DE41" s="15"/>
      <c r="DF41" s="223">
        <f t="shared" si="34"/>
        <v>0.70839567847700047</v>
      </c>
      <c r="DG41" s="57"/>
    </row>
    <row r="42" spans="1:111">
      <c r="A42" s="46" t="s">
        <v>207</v>
      </c>
      <c r="B42" s="4" t="s">
        <v>285</v>
      </c>
      <c r="C42" s="47">
        <v>44323</v>
      </c>
      <c r="D42" s="70">
        <v>0.625</v>
      </c>
      <c r="E42" s="47">
        <v>44319</v>
      </c>
      <c r="F42" s="48">
        <v>0.65694444444444444</v>
      </c>
      <c r="G42" s="48" t="s">
        <v>242</v>
      </c>
      <c r="H42" s="48" t="s">
        <v>243</v>
      </c>
      <c r="I42" s="49">
        <v>0</v>
      </c>
      <c r="J42" s="49">
        <v>2</v>
      </c>
      <c r="K42" s="71"/>
      <c r="L42" s="151">
        <v>45.1</v>
      </c>
      <c r="M42" s="151">
        <v>18.7</v>
      </c>
      <c r="N42" s="152"/>
      <c r="O42" s="153"/>
      <c r="P42" s="151">
        <f t="shared" si="0"/>
        <v>0.15471978767883965</v>
      </c>
      <c r="Q42" s="50"/>
      <c r="R42" s="51">
        <v>28.9</v>
      </c>
      <c r="S42" s="151">
        <v>18.7</v>
      </c>
      <c r="T42" s="52"/>
      <c r="U42" s="53"/>
      <c r="V42" s="177">
        <f t="shared" si="1"/>
        <v>0.12314786923379752</v>
      </c>
      <c r="W42" s="50"/>
      <c r="X42" s="55">
        <v>8.23</v>
      </c>
      <c r="Y42" s="51">
        <v>24.2</v>
      </c>
      <c r="Z42" s="56"/>
      <c r="AA42" s="51"/>
      <c r="AB42" s="180">
        <f t="shared" si="2"/>
        <v>2.9078927456812554E-2</v>
      </c>
      <c r="AC42" s="50"/>
      <c r="AD42" s="18"/>
      <c r="AE42" s="13"/>
      <c r="AF42" s="13"/>
      <c r="AG42" s="13"/>
      <c r="AH42" s="18"/>
      <c r="AI42" s="20"/>
      <c r="AJ42" s="58"/>
      <c r="AK42" s="58"/>
      <c r="AL42" s="59"/>
      <c r="AM42" s="18"/>
      <c r="AN42" s="13"/>
      <c r="AO42" s="13"/>
      <c r="AP42" s="7"/>
      <c r="AQ42" s="20"/>
      <c r="AR42" s="58"/>
      <c r="AS42" s="60"/>
      <c r="AT42" s="72"/>
      <c r="AU42" s="18"/>
      <c r="AV42" s="13"/>
      <c r="AW42" s="13"/>
      <c r="AX42" s="13"/>
      <c r="AY42" s="4"/>
      <c r="AZ42" s="13"/>
      <c r="BA42" s="13"/>
      <c r="BB42" s="18"/>
      <c r="BC42" s="20"/>
      <c r="BD42" s="18"/>
      <c r="BE42" s="18"/>
      <c r="BF42" s="73"/>
      <c r="BG42" s="18"/>
      <c r="BH42" s="13"/>
      <c r="BI42" s="13"/>
      <c r="BJ42" s="13"/>
      <c r="BK42" s="20"/>
      <c r="BL42" s="58"/>
      <c r="BM42" s="60"/>
      <c r="BN42" s="215"/>
      <c r="BO42" s="18"/>
      <c r="BP42" s="13"/>
      <c r="BQ42" s="13"/>
      <c r="BR42" s="13"/>
      <c r="BS42" s="20"/>
      <c r="BT42" s="58"/>
      <c r="BU42" s="60"/>
      <c r="BV42" s="211"/>
      <c r="BW42" s="154"/>
      <c r="BX42" s="155"/>
      <c r="BY42" s="155"/>
      <c r="BZ42" s="155"/>
      <c r="CA42" s="155"/>
      <c r="CB42" s="156"/>
      <c r="CC42" s="156">
        <v>10</v>
      </c>
      <c r="CD42" s="158"/>
      <c r="CE42" s="154"/>
      <c r="CF42" s="189"/>
      <c r="CG42" s="154"/>
      <c r="CH42" s="154"/>
      <c r="CI42" s="154"/>
      <c r="CJ42" s="154"/>
      <c r="CK42" s="154"/>
      <c r="CL42" s="154"/>
      <c r="CM42" s="154"/>
      <c r="CN42" s="159"/>
      <c r="CO42" s="156"/>
      <c r="CP42" s="154"/>
      <c r="CQ42" s="211"/>
      <c r="CR42" s="76"/>
      <c r="CS42" s="74"/>
      <c r="CT42" s="74"/>
      <c r="CU42" s="74"/>
      <c r="CV42" s="74"/>
      <c r="CW42" s="74"/>
      <c r="CX42" s="74"/>
      <c r="CY42" s="74"/>
      <c r="CZ42" s="74"/>
      <c r="DA42" s="74"/>
      <c r="DB42" s="77"/>
      <c r="DC42" s="164"/>
      <c r="DD42" s="79"/>
      <c r="DE42" s="15"/>
      <c r="DF42" s="223"/>
      <c r="DG42" s="57"/>
    </row>
    <row r="43" spans="1:111">
      <c r="A43" s="46" t="s">
        <v>208</v>
      </c>
      <c r="B43" s="4" t="s">
        <v>173</v>
      </c>
      <c r="C43" s="47">
        <v>44323</v>
      </c>
      <c r="D43" s="70">
        <v>0.625</v>
      </c>
      <c r="E43" s="47">
        <v>44320</v>
      </c>
      <c r="F43" s="48">
        <v>0.3979166666666667</v>
      </c>
      <c r="G43" s="48" t="s">
        <v>244</v>
      </c>
      <c r="H43" s="48" t="s">
        <v>245</v>
      </c>
      <c r="I43" s="49">
        <v>0</v>
      </c>
      <c r="J43" s="49">
        <v>5</v>
      </c>
      <c r="K43" s="71"/>
      <c r="L43" s="151">
        <v>47.9</v>
      </c>
      <c r="M43" s="151">
        <v>18.7</v>
      </c>
      <c r="N43" s="152"/>
      <c r="O43" s="153"/>
      <c r="P43" s="151">
        <f t="shared" si="0"/>
        <v>0.15471978767883965</v>
      </c>
      <c r="Q43" s="50"/>
      <c r="R43" s="51">
        <v>30.8</v>
      </c>
      <c r="S43" s="151">
        <v>18.7</v>
      </c>
      <c r="T43" s="52"/>
      <c r="U43" s="53"/>
      <c r="V43" s="177">
        <f t="shared" si="1"/>
        <v>0.1312440959308292</v>
      </c>
      <c r="W43" s="50"/>
      <c r="X43" s="55">
        <v>8.2100000000000009</v>
      </c>
      <c r="Y43" s="51">
        <v>18.600000000000001</v>
      </c>
      <c r="Z43" s="56"/>
      <c r="AA43" s="51"/>
      <c r="AB43" s="180">
        <f t="shared" si="2"/>
        <v>2.9078927456812554E-2</v>
      </c>
      <c r="AC43" s="50"/>
      <c r="AD43" s="18" t="str">
        <f t="shared" si="3"/>
        <v>MLD</v>
      </c>
      <c r="AE43" s="13">
        <f t="shared" si="4"/>
        <v>0</v>
      </c>
      <c r="AF43" s="13"/>
      <c r="AG43" s="13">
        <f t="shared" si="36"/>
        <v>0</v>
      </c>
      <c r="AH43" s="18"/>
      <c r="AI43" s="20"/>
      <c r="AJ43" s="58"/>
      <c r="AK43" s="58" t="str">
        <f>IF(AD43="MLD","999",IF(AD43&lt;=0.48,AD43*$AI$40*$AJ$40,AD43*$AI$40*$AJ$40))</f>
        <v>999</v>
      </c>
      <c r="AL43" s="59"/>
      <c r="AM43" s="18" t="e">
        <f t="shared" si="37"/>
        <v>#VALUE!</v>
      </c>
      <c r="AN43" s="13">
        <f t="shared" si="38"/>
        <v>0</v>
      </c>
      <c r="AO43" s="13"/>
      <c r="AP43" s="7">
        <f t="shared" si="8"/>
        <v>0</v>
      </c>
      <c r="AQ43" s="20"/>
      <c r="AR43" s="58"/>
      <c r="AS43" s="60" t="e">
        <f t="shared" si="39"/>
        <v>#VALUE!</v>
      </c>
      <c r="AT43" s="72"/>
      <c r="AU43" s="18" t="e">
        <f t="shared" si="40"/>
        <v>#VALUE!</v>
      </c>
      <c r="AV43" s="13"/>
      <c r="AW43" s="13">
        <f t="shared" si="11"/>
        <v>0</v>
      </c>
      <c r="AX43" s="13">
        <f t="shared" si="41"/>
        <v>0</v>
      </c>
      <c r="AY43" s="4"/>
      <c r="AZ43" s="13">
        <f t="shared" si="13"/>
        <v>0</v>
      </c>
      <c r="BA43" s="13">
        <f t="shared" si="42"/>
        <v>0</v>
      </c>
      <c r="BB43" s="18" t="e">
        <f t="shared" si="43"/>
        <v>#DIV/0!</v>
      </c>
      <c r="BC43" s="20"/>
      <c r="BD43" s="18"/>
      <c r="BE43" s="18" t="e">
        <f t="shared" si="44"/>
        <v>#VALUE!</v>
      </c>
      <c r="BF43" s="73"/>
      <c r="BG43" s="18" t="e">
        <f t="shared" si="45"/>
        <v>#VALUE!</v>
      </c>
      <c r="BH43" s="13">
        <f t="shared" si="46"/>
        <v>19</v>
      </c>
      <c r="BI43" s="13">
        <v>33.015000000000001</v>
      </c>
      <c r="BJ43" s="13">
        <f t="shared" si="19"/>
        <v>14.015000000000001</v>
      </c>
      <c r="BK43" s="20"/>
      <c r="BL43" s="58"/>
      <c r="BM43" s="60" t="e">
        <f t="shared" si="47"/>
        <v>#VALUE!</v>
      </c>
      <c r="BN43" s="215"/>
      <c r="BO43" s="18" t="e">
        <f t="shared" si="48"/>
        <v>#VALUE!</v>
      </c>
      <c r="BP43" s="13">
        <f t="shared" si="49"/>
        <v>19</v>
      </c>
      <c r="BQ43" s="13">
        <v>33.167999999999999</v>
      </c>
      <c r="BR43" s="13">
        <f t="shared" si="23"/>
        <v>14.167999999999999</v>
      </c>
      <c r="BS43" s="20"/>
      <c r="BT43" s="58"/>
      <c r="BU43" s="60" t="e">
        <f t="shared" si="50"/>
        <v>#VALUE!</v>
      </c>
      <c r="BV43" s="211"/>
      <c r="BW43" s="154">
        <f t="shared" si="35"/>
        <v>1.0702499999999999</v>
      </c>
      <c r="BX43" s="155">
        <v>2.4E-2</v>
      </c>
      <c r="BY43" s="155">
        <v>1.2E-2</v>
      </c>
      <c r="BZ43" s="155">
        <v>8.9999999999999993E-3</v>
      </c>
      <c r="CA43" s="155">
        <v>5.0000000000000001E-3</v>
      </c>
      <c r="CB43" s="156">
        <v>2</v>
      </c>
      <c r="CC43" s="156">
        <v>10</v>
      </c>
      <c r="CD43" s="158"/>
      <c r="CE43" s="154"/>
      <c r="CF43" s="189">
        <f t="shared" si="51"/>
        <v>5.3138155105213677E-2</v>
      </c>
      <c r="CG43" s="154">
        <f t="shared" ref="CG43:CG50" si="54">(8000*CH43*300*((CL43+CM43)/2))/(296*50)</f>
        <v>7.3727278462190098</v>
      </c>
      <c r="CH43" s="154">
        <f t="shared" ref="CH43:CH50" si="55">(0.01*10)/AVERAGE(CI43:CK43)</f>
        <v>1.0003334444814937E-2</v>
      </c>
      <c r="CI43" s="154">
        <v>10.02</v>
      </c>
      <c r="CJ43" s="154">
        <v>9.98</v>
      </c>
      <c r="CK43" s="154">
        <v>9.99</v>
      </c>
      <c r="CL43" s="154">
        <v>4.53</v>
      </c>
      <c r="CM43" s="154">
        <v>4.5599999999999996</v>
      </c>
      <c r="CN43" s="159"/>
      <c r="CO43" s="156"/>
      <c r="CP43" s="154">
        <f t="shared" si="27"/>
        <v>0.11014278935361829</v>
      </c>
      <c r="CQ43" s="211"/>
      <c r="CR43" s="76">
        <f>IF(+(DA43)/DB43*1000&lt;=0.8,"LDM",(DA43/DB43*1000))</f>
        <v>19.950000000000134</v>
      </c>
      <c r="CS43" s="74">
        <v>2.7612000000000001</v>
      </c>
      <c r="CT43" s="74">
        <v>2.7612000000000001</v>
      </c>
      <c r="CU43" s="74">
        <f>(CT43-CS43)</f>
        <v>0</v>
      </c>
      <c r="CV43" s="74">
        <f>AVERAGE(CS43:CT43)</f>
        <v>2.7612000000000001</v>
      </c>
      <c r="CW43" s="74">
        <v>2.7812999999999999</v>
      </c>
      <c r="CX43" s="74">
        <v>2.7810000000000001</v>
      </c>
      <c r="CY43" s="74">
        <f>(CX43-CW43)</f>
        <v>-2.9999999999974492E-4</v>
      </c>
      <c r="CZ43" s="74">
        <f>+AVERAGE(CW43:CX43)</f>
        <v>2.7811500000000002</v>
      </c>
      <c r="DA43" s="74">
        <f>+CZ43-CV43</f>
        <v>1.9950000000000134E-2</v>
      </c>
      <c r="DB43" s="77">
        <v>1</v>
      </c>
      <c r="DC43" s="164">
        <v>29</v>
      </c>
      <c r="DD43" s="79"/>
      <c r="DE43" s="15"/>
      <c r="DF43" s="223">
        <f t="shared" si="34"/>
        <v>0.63629549218060311</v>
      </c>
      <c r="DG43" s="57"/>
    </row>
    <row r="44" spans="1:111">
      <c r="A44" s="46" t="s">
        <v>209</v>
      </c>
      <c r="B44" s="4" t="s">
        <v>175</v>
      </c>
      <c r="C44" s="47">
        <v>44323</v>
      </c>
      <c r="D44" s="70">
        <v>0.625</v>
      </c>
      <c r="E44" s="47">
        <v>44320</v>
      </c>
      <c r="F44" s="48">
        <v>0.4152777777777778</v>
      </c>
      <c r="G44" s="48" t="s">
        <v>246</v>
      </c>
      <c r="H44" s="48" t="s">
        <v>247</v>
      </c>
      <c r="I44" s="49">
        <v>0</v>
      </c>
      <c r="J44" s="49">
        <v>10.5</v>
      </c>
      <c r="K44" s="71"/>
      <c r="L44" s="151">
        <v>48.4</v>
      </c>
      <c r="M44" s="151">
        <v>17.399999999999999</v>
      </c>
      <c r="N44" s="152"/>
      <c r="O44" s="153"/>
      <c r="P44" s="151">
        <f t="shared" si="0"/>
        <v>0.15471978767883965</v>
      </c>
      <c r="Q44" s="50"/>
      <c r="R44" s="51">
        <v>31.4</v>
      </c>
      <c r="S44" s="151">
        <v>17.399999999999999</v>
      </c>
      <c r="T44" s="52"/>
      <c r="U44" s="53"/>
      <c r="V44" s="177">
        <f t="shared" si="1"/>
        <v>0.13380079909831288</v>
      </c>
      <c r="W44" s="50"/>
      <c r="X44" s="55">
        <v>8.2200000000000006</v>
      </c>
      <c r="Y44" s="51">
        <v>17.2</v>
      </c>
      <c r="Z44" s="56"/>
      <c r="AA44" s="51"/>
      <c r="AB44" s="180">
        <f t="shared" si="2"/>
        <v>2.9078927456812554E-2</v>
      </c>
      <c r="AC44" s="50"/>
      <c r="AD44" s="18" t="str">
        <f t="shared" si="3"/>
        <v>MLD</v>
      </c>
      <c r="AE44" s="13">
        <f t="shared" si="4"/>
        <v>0</v>
      </c>
      <c r="AF44" s="13"/>
      <c r="AG44" s="13">
        <f t="shared" si="36"/>
        <v>0</v>
      </c>
      <c r="AH44" s="18"/>
      <c r="AI44" s="20"/>
      <c r="AJ44" s="58"/>
      <c r="AK44" s="58" t="str">
        <f t="shared" si="5"/>
        <v>999</v>
      </c>
      <c r="AL44" s="59"/>
      <c r="AM44" s="18" t="e">
        <f t="shared" si="37"/>
        <v>#VALUE!</v>
      </c>
      <c r="AN44" s="13">
        <f t="shared" si="38"/>
        <v>0</v>
      </c>
      <c r="AO44" s="13"/>
      <c r="AP44" s="7">
        <f t="shared" si="8"/>
        <v>0</v>
      </c>
      <c r="AQ44" s="20"/>
      <c r="AR44" s="58"/>
      <c r="AS44" s="60" t="e">
        <f t="shared" si="39"/>
        <v>#VALUE!</v>
      </c>
      <c r="AT44" s="72"/>
      <c r="AU44" s="18" t="e">
        <f t="shared" si="40"/>
        <v>#VALUE!</v>
      </c>
      <c r="AV44" s="13"/>
      <c r="AW44" s="13">
        <f t="shared" si="11"/>
        <v>0</v>
      </c>
      <c r="AX44" s="13">
        <f t="shared" si="41"/>
        <v>0</v>
      </c>
      <c r="AY44" s="4"/>
      <c r="AZ44" s="13">
        <f t="shared" si="13"/>
        <v>0</v>
      </c>
      <c r="BA44" s="13">
        <f t="shared" si="42"/>
        <v>0</v>
      </c>
      <c r="BB44" s="18" t="e">
        <f t="shared" si="43"/>
        <v>#DIV/0!</v>
      </c>
      <c r="BC44" s="20"/>
      <c r="BD44" s="18"/>
      <c r="BE44" s="18" t="e">
        <f t="shared" si="44"/>
        <v>#VALUE!</v>
      </c>
      <c r="BF44" s="73"/>
      <c r="BG44" s="18" t="e">
        <f t="shared" si="45"/>
        <v>#VALUE!</v>
      </c>
      <c r="BH44" s="13">
        <f t="shared" si="46"/>
        <v>20</v>
      </c>
      <c r="BI44" s="13">
        <v>34.015000000000001</v>
      </c>
      <c r="BJ44" s="13">
        <f t="shared" si="19"/>
        <v>14.015000000000001</v>
      </c>
      <c r="BK44" s="20"/>
      <c r="BL44" s="58"/>
      <c r="BM44" s="60" t="e">
        <f t="shared" si="47"/>
        <v>#VALUE!</v>
      </c>
      <c r="BN44" s="215"/>
      <c r="BO44" s="18" t="e">
        <f t="shared" si="48"/>
        <v>#VALUE!</v>
      </c>
      <c r="BP44" s="13">
        <f t="shared" si="49"/>
        <v>20</v>
      </c>
      <c r="BQ44" s="13">
        <v>34.167999999999999</v>
      </c>
      <c r="BR44" s="13">
        <f t="shared" si="23"/>
        <v>14.167999999999999</v>
      </c>
      <c r="BS44" s="20"/>
      <c r="BT44" s="58"/>
      <c r="BU44" s="60" t="e">
        <f t="shared" si="50"/>
        <v>#VALUE!</v>
      </c>
      <c r="BV44" s="211"/>
      <c r="BW44" s="154">
        <f t="shared" si="35"/>
        <v>1.1294999999999999</v>
      </c>
      <c r="BX44" s="155">
        <v>2.5000000000000001E-2</v>
      </c>
      <c r="BY44" s="155">
        <v>1.2E-2</v>
      </c>
      <c r="BZ44" s="155">
        <v>8.9999999999999993E-3</v>
      </c>
      <c r="CA44" s="155">
        <v>5.0000000000000001E-3</v>
      </c>
      <c r="CB44" s="156">
        <v>2</v>
      </c>
      <c r="CC44" s="156">
        <v>10</v>
      </c>
      <c r="CD44" s="158"/>
      <c r="CE44" s="154"/>
      <c r="CF44" s="189">
        <f t="shared" si="51"/>
        <v>5.6079931036055922E-2</v>
      </c>
      <c r="CG44" s="154">
        <f t="shared" si="54"/>
        <v>7.6647170678514449</v>
      </c>
      <c r="CH44" s="154">
        <f t="shared" si="55"/>
        <v>1.0003334444814937E-2</v>
      </c>
      <c r="CI44" s="154">
        <v>10.02</v>
      </c>
      <c r="CJ44" s="154">
        <v>9.98</v>
      </c>
      <c r="CK44" s="154">
        <v>9.99</v>
      </c>
      <c r="CL44" s="154">
        <v>4.74</v>
      </c>
      <c r="CM44" s="154">
        <v>4.71</v>
      </c>
      <c r="CN44" s="159"/>
      <c r="CO44" s="156"/>
      <c r="CP44" s="154">
        <f t="shared" si="27"/>
        <v>0.11450488002108831</v>
      </c>
      <c r="CQ44" s="211"/>
      <c r="CR44" s="76">
        <f>IF(+(DA44)/DB44*1000&lt;=0.8,"LDM",(DA44/DB44*1000))</f>
        <v>16.300000000000203</v>
      </c>
      <c r="CS44" s="74">
        <v>2.7153999999999998</v>
      </c>
      <c r="CT44" s="74">
        <v>2.7153999999999998</v>
      </c>
      <c r="CU44" s="74">
        <f>(CT44-CS44)</f>
        <v>0</v>
      </c>
      <c r="CV44" s="74">
        <f>AVERAGE(CS44:CT44)</f>
        <v>2.7153999999999998</v>
      </c>
      <c r="CW44" s="74">
        <v>2.7317</v>
      </c>
      <c r="CX44" s="74">
        <v>2.7317</v>
      </c>
      <c r="CY44" s="74">
        <f>(CX44-CW44)</f>
        <v>0</v>
      </c>
      <c r="CZ44" s="74">
        <f>+AVERAGE(CW44:CX44)</f>
        <v>2.7317</v>
      </c>
      <c r="DA44" s="74">
        <f>+CZ44-CV44</f>
        <v>1.6300000000000203E-2</v>
      </c>
      <c r="DB44" s="77">
        <v>1</v>
      </c>
      <c r="DC44" s="164">
        <v>30</v>
      </c>
      <c r="DD44" s="79"/>
      <c r="DE44" s="15"/>
      <c r="DF44" s="223">
        <f t="shared" si="34"/>
        <v>0.51988052744580904</v>
      </c>
      <c r="DG44" s="57"/>
    </row>
    <row r="45" spans="1:111">
      <c r="A45" s="46" t="s">
        <v>210</v>
      </c>
      <c r="B45" s="4" t="s">
        <v>166</v>
      </c>
      <c r="C45" s="47">
        <v>44323</v>
      </c>
      <c r="D45" s="70">
        <v>0.625</v>
      </c>
      <c r="E45" s="47">
        <v>44320</v>
      </c>
      <c r="F45" s="48">
        <v>0.45833333333333331</v>
      </c>
      <c r="G45" s="48" t="s">
        <v>248</v>
      </c>
      <c r="H45" s="48" t="s">
        <v>249</v>
      </c>
      <c r="I45" s="49">
        <v>0</v>
      </c>
      <c r="J45" s="49">
        <v>8.5</v>
      </c>
      <c r="K45" s="71"/>
      <c r="L45" s="151">
        <v>48.2</v>
      </c>
      <c r="M45" s="151">
        <v>19.399999999999999</v>
      </c>
      <c r="N45" s="152"/>
      <c r="O45" s="153"/>
      <c r="P45" s="151">
        <f t="shared" si="0"/>
        <v>0.15471978767883965</v>
      </c>
      <c r="Q45" s="50"/>
      <c r="R45" s="51">
        <v>31.3</v>
      </c>
      <c r="S45" s="151">
        <v>19.399999999999999</v>
      </c>
      <c r="T45" s="52"/>
      <c r="U45" s="53"/>
      <c r="V45" s="177">
        <f t="shared" si="1"/>
        <v>0.13337468190373228</v>
      </c>
      <c r="W45" s="50"/>
      <c r="X45" s="55">
        <v>8.26</v>
      </c>
      <c r="Y45" s="51">
        <v>19.100000000000001</v>
      </c>
      <c r="Z45" s="56"/>
      <c r="AA45" s="51"/>
      <c r="AB45" s="180">
        <f t="shared" si="2"/>
        <v>2.9078927456812554E-2</v>
      </c>
      <c r="AC45" s="50"/>
      <c r="AD45" s="18" t="str">
        <f t="shared" si="3"/>
        <v>MLD</v>
      </c>
      <c r="AE45" s="13">
        <f t="shared" si="4"/>
        <v>0</v>
      </c>
      <c r="AF45" s="13"/>
      <c r="AG45" s="13">
        <f t="shared" si="36"/>
        <v>0</v>
      </c>
      <c r="AH45" s="18"/>
      <c r="AI45" s="20"/>
      <c r="AJ45" s="58"/>
      <c r="AK45" s="58" t="str">
        <f t="shared" si="5"/>
        <v>999</v>
      </c>
      <c r="AL45" s="59"/>
      <c r="AM45" s="18" t="e">
        <f t="shared" si="37"/>
        <v>#VALUE!</v>
      </c>
      <c r="AN45" s="13">
        <f t="shared" si="38"/>
        <v>0</v>
      </c>
      <c r="AO45" s="13"/>
      <c r="AP45" s="7">
        <f t="shared" si="8"/>
        <v>0</v>
      </c>
      <c r="AQ45" s="20"/>
      <c r="AR45" s="58"/>
      <c r="AS45" s="60" t="e">
        <f t="shared" si="39"/>
        <v>#VALUE!</v>
      </c>
      <c r="AT45" s="72"/>
      <c r="AU45" s="18" t="e">
        <f t="shared" si="40"/>
        <v>#VALUE!</v>
      </c>
      <c r="AV45" s="13"/>
      <c r="AW45" s="13">
        <f t="shared" si="11"/>
        <v>0</v>
      </c>
      <c r="AX45" s="13">
        <f t="shared" si="41"/>
        <v>0</v>
      </c>
      <c r="AY45" s="4"/>
      <c r="AZ45" s="13">
        <f t="shared" si="13"/>
        <v>0</v>
      </c>
      <c r="BA45" s="13">
        <f t="shared" si="42"/>
        <v>0</v>
      </c>
      <c r="BB45" s="18" t="e">
        <f t="shared" si="43"/>
        <v>#DIV/0!</v>
      </c>
      <c r="BC45" s="20"/>
      <c r="BD45" s="18"/>
      <c r="BE45" s="18" t="e">
        <f t="shared" si="44"/>
        <v>#VALUE!</v>
      </c>
      <c r="BF45" s="73"/>
      <c r="BG45" s="18" t="e">
        <f t="shared" si="45"/>
        <v>#VALUE!</v>
      </c>
      <c r="BH45" s="13">
        <f t="shared" si="46"/>
        <v>21</v>
      </c>
      <c r="BI45" s="13">
        <v>35.015000000000001</v>
      </c>
      <c r="BJ45" s="13">
        <f t="shared" si="19"/>
        <v>14.015000000000001</v>
      </c>
      <c r="BK45" s="20"/>
      <c r="BL45" s="58"/>
      <c r="BM45" s="60" t="e">
        <f t="shared" si="47"/>
        <v>#VALUE!</v>
      </c>
      <c r="BN45" s="215"/>
      <c r="BO45" s="18" t="e">
        <f t="shared" si="48"/>
        <v>#VALUE!</v>
      </c>
      <c r="BP45" s="13">
        <f t="shared" si="49"/>
        <v>21</v>
      </c>
      <c r="BQ45" s="13">
        <v>35.167999999999999</v>
      </c>
      <c r="BR45" s="13">
        <f t="shared" si="23"/>
        <v>14.167999999999999</v>
      </c>
      <c r="BS45" s="20"/>
      <c r="BT45" s="58"/>
      <c r="BU45" s="60" t="e">
        <f t="shared" si="50"/>
        <v>#VALUE!</v>
      </c>
      <c r="BV45" s="211"/>
      <c r="BW45" s="154">
        <f t="shared" si="35"/>
        <v>0.83284999999999998</v>
      </c>
      <c r="BX45" s="155">
        <v>2.1000000000000001E-2</v>
      </c>
      <c r="BY45" s="155">
        <v>1.2999999999999999E-2</v>
      </c>
      <c r="BZ45" s="155">
        <v>1.0999999999999999E-2</v>
      </c>
      <c r="CA45" s="155">
        <v>6.0000000000000001E-3</v>
      </c>
      <c r="CB45" s="156">
        <v>2</v>
      </c>
      <c r="CC45" s="156">
        <v>10</v>
      </c>
      <c r="CD45" s="158"/>
      <c r="CE45" s="154"/>
      <c r="CF45" s="189">
        <f t="shared" si="51"/>
        <v>4.1351191291172353E-2</v>
      </c>
      <c r="CG45" s="154">
        <f t="shared" si="54"/>
        <v>7.4132819047790708</v>
      </c>
      <c r="CH45" s="154">
        <f t="shared" si="55"/>
        <v>1.0003334444814937E-2</v>
      </c>
      <c r="CI45" s="154">
        <v>10.02</v>
      </c>
      <c r="CJ45" s="154">
        <v>9.98</v>
      </c>
      <c r="CK45" s="154">
        <v>9.99</v>
      </c>
      <c r="CL45" s="154">
        <v>4.57</v>
      </c>
      <c r="CM45" s="154">
        <v>4.57</v>
      </c>
      <c r="CN45" s="159"/>
      <c r="CO45" s="156"/>
      <c r="CP45" s="154">
        <f t="shared" si="27"/>
        <v>0.1107486352796558</v>
      </c>
      <c r="CQ45" s="211"/>
      <c r="CR45" s="76">
        <f t="shared" ref="CR45:CR54" si="56">IF(+(DA45)/DB45*1000&lt;=0.8,"LDM",(DA45/DB45*1000))</f>
        <v>23.999999999999577</v>
      </c>
      <c r="CS45" s="74">
        <v>2.6960000000000002</v>
      </c>
      <c r="CT45" s="74">
        <v>2.6960000000000002</v>
      </c>
      <c r="CU45" s="74">
        <f t="shared" ref="CU45:CU54" si="57">(CT45-CS45)</f>
        <v>0</v>
      </c>
      <c r="CV45" s="74">
        <f t="shared" ref="CV45:CV54" si="58">AVERAGE(CS45:CT45)</f>
        <v>2.6960000000000002</v>
      </c>
      <c r="CW45" s="74">
        <v>2.7201</v>
      </c>
      <c r="CX45" s="74">
        <v>2.7199</v>
      </c>
      <c r="CY45" s="74">
        <f t="shared" ref="CY45:CY54" si="59">(CX45-CW45)</f>
        <v>-1.9999999999997797E-4</v>
      </c>
      <c r="CZ45" s="74">
        <f t="shared" ref="CZ45:CZ54" si="60">+AVERAGE(CW45:CX45)</f>
        <v>2.7199999999999998</v>
      </c>
      <c r="DA45" s="74">
        <f t="shared" ref="DA45:DA54" si="61">+CZ45-CV45</f>
        <v>2.3999999999999577E-2</v>
      </c>
      <c r="DB45" s="77">
        <v>1</v>
      </c>
      <c r="DC45" s="164">
        <v>31</v>
      </c>
      <c r="DD45" s="79"/>
      <c r="DE45" s="15"/>
      <c r="DF45" s="223">
        <f t="shared" si="34"/>
        <v>0.60719629583741774</v>
      </c>
      <c r="DG45" s="57"/>
    </row>
    <row r="46" spans="1:111">
      <c r="A46" s="46" t="s">
        <v>211</v>
      </c>
      <c r="B46" s="4" t="s">
        <v>174</v>
      </c>
      <c r="C46" s="47">
        <v>44323</v>
      </c>
      <c r="D46" s="70">
        <v>0.625</v>
      </c>
      <c r="E46" s="47">
        <v>44320</v>
      </c>
      <c r="F46" s="48">
        <v>0.44375000000000003</v>
      </c>
      <c r="G46" s="48" t="s">
        <v>250</v>
      </c>
      <c r="H46" s="48" t="s">
        <v>251</v>
      </c>
      <c r="I46" s="49">
        <v>0</v>
      </c>
      <c r="J46" s="49">
        <v>13</v>
      </c>
      <c r="K46" s="71"/>
      <c r="L46" s="151">
        <v>48.4</v>
      </c>
      <c r="M46" s="151">
        <v>19.3</v>
      </c>
      <c r="N46" s="152"/>
      <c r="O46" s="153"/>
      <c r="P46" s="151">
        <f t="shared" si="0"/>
        <v>0.15471978767883965</v>
      </c>
      <c r="Q46" s="50"/>
      <c r="R46" s="51">
        <v>31.4</v>
      </c>
      <c r="S46" s="151">
        <v>19.3</v>
      </c>
      <c r="T46" s="52"/>
      <c r="U46" s="53"/>
      <c r="V46" s="177">
        <f t="shared" si="1"/>
        <v>0.13380079909831288</v>
      </c>
      <c r="W46" s="50"/>
      <c r="X46" s="55">
        <v>8.2899999999999991</v>
      </c>
      <c r="Y46" s="51">
        <v>19.2</v>
      </c>
      <c r="Z46" s="56"/>
      <c r="AA46" s="51"/>
      <c r="AB46" s="180">
        <f t="shared" si="2"/>
        <v>2.9078927456812554E-2</v>
      </c>
      <c r="AC46" s="50"/>
      <c r="AD46" s="18" t="str">
        <f t="shared" si="3"/>
        <v>MLD</v>
      </c>
      <c r="AE46" s="13">
        <f t="shared" si="4"/>
        <v>0</v>
      </c>
      <c r="AF46" s="13"/>
      <c r="AG46" s="13">
        <f t="shared" si="36"/>
        <v>0</v>
      </c>
      <c r="AH46" s="18"/>
      <c r="AI46" s="20"/>
      <c r="AJ46" s="58"/>
      <c r="AK46" s="58" t="str">
        <f t="shared" si="5"/>
        <v>999</v>
      </c>
      <c r="AL46" s="59"/>
      <c r="AM46" s="18" t="e">
        <f t="shared" si="37"/>
        <v>#VALUE!</v>
      </c>
      <c r="AN46" s="13">
        <f t="shared" si="38"/>
        <v>0</v>
      </c>
      <c r="AO46" s="13"/>
      <c r="AP46" s="7">
        <f t="shared" si="8"/>
        <v>0</v>
      </c>
      <c r="AQ46" s="20"/>
      <c r="AR46" s="58"/>
      <c r="AS46" s="60" t="e">
        <f t="shared" si="39"/>
        <v>#VALUE!</v>
      </c>
      <c r="AT46" s="72"/>
      <c r="AU46" s="18" t="e">
        <f t="shared" si="40"/>
        <v>#VALUE!</v>
      </c>
      <c r="AV46" s="13"/>
      <c r="AW46" s="13">
        <f t="shared" si="11"/>
        <v>0</v>
      </c>
      <c r="AX46" s="13">
        <f t="shared" si="41"/>
        <v>0</v>
      </c>
      <c r="AY46" s="4"/>
      <c r="AZ46" s="13">
        <f t="shared" si="13"/>
        <v>0</v>
      </c>
      <c r="BA46" s="13">
        <f t="shared" si="42"/>
        <v>0</v>
      </c>
      <c r="BB46" s="18" t="e">
        <f t="shared" si="43"/>
        <v>#DIV/0!</v>
      </c>
      <c r="BC46" s="20"/>
      <c r="BD46" s="18"/>
      <c r="BE46" s="18" t="e">
        <f t="shared" si="44"/>
        <v>#VALUE!</v>
      </c>
      <c r="BF46" s="73"/>
      <c r="BG46" s="18" t="e">
        <f t="shared" si="45"/>
        <v>#VALUE!</v>
      </c>
      <c r="BH46" s="13">
        <f t="shared" si="46"/>
        <v>22</v>
      </c>
      <c r="BI46" s="13">
        <v>36.015000000000001</v>
      </c>
      <c r="BJ46" s="13">
        <f t="shared" si="19"/>
        <v>14.015000000000001</v>
      </c>
      <c r="BK46" s="20"/>
      <c r="BL46" s="58"/>
      <c r="BM46" s="60" t="e">
        <f t="shared" si="47"/>
        <v>#VALUE!</v>
      </c>
      <c r="BN46" s="215"/>
      <c r="BO46" s="18" t="e">
        <f t="shared" si="48"/>
        <v>#VALUE!</v>
      </c>
      <c r="BP46" s="13">
        <f t="shared" si="49"/>
        <v>22</v>
      </c>
      <c r="BQ46" s="13">
        <v>36.167999999999999</v>
      </c>
      <c r="BR46" s="13">
        <f t="shared" si="23"/>
        <v>14.167999999999999</v>
      </c>
      <c r="BS46" s="20"/>
      <c r="BT46" s="58"/>
      <c r="BU46" s="60" t="e">
        <f t="shared" si="50"/>
        <v>#VALUE!</v>
      </c>
      <c r="BV46" s="211"/>
      <c r="BW46" s="154">
        <f t="shared" si="35"/>
        <v>0.84984999999999988</v>
      </c>
      <c r="BX46" s="155">
        <v>1.9E-2</v>
      </c>
      <c r="BY46" s="155">
        <v>8.9999999999999993E-3</v>
      </c>
      <c r="BZ46" s="155">
        <v>5.0000000000000001E-3</v>
      </c>
      <c r="CA46" s="155">
        <v>4.0000000000000001E-3</v>
      </c>
      <c r="CB46" s="156">
        <v>2</v>
      </c>
      <c r="CC46" s="156">
        <v>10</v>
      </c>
      <c r="CD46" s="158"/>
      <c r="CE46" s="154"/>
      <c r="CF46" s="189">
        <f t="shared" si="51"/>
        <v>4.2195245144747338E-2</v>
      </c>
      <c r="CG46" s="154">
        <f t="shared" si="54"/>
        <v>7.7296035615475436</v>
      </c>
      <c r="CH46" s="154">
        <f t="shared" si="55"/>
        <v>1.0003334444814937E-2</v>
      </c>
      <c r="CI46" s="154">
        <v>10.02</v>
      </c>
      <c r="CJ46" s="154">
        <v>9.98</v>
      </c>
      <c r="CK46" s="154">
        <v>9.99</v>
      </c>
      <c r="CL46" s="154">
        <v>4.75</v>
      </c>
      <c r="CM46" s="154">
        <v>4.78</v>
      </c>
      <c r="CN46" s="159"/>
      <c r="CO46" s="156"/>
      <c r="CP46" s="154">
        <f t="shared" si="27"/>
        <v>0.11547423350274834</v>
      </c>
      <c r="CQ46" s="211"/>
      <c r="CR46" s="76">
        <f t="shared" si="56"/>
        <v>49.850000000000172</v>
      </c>
      <c r="CS46" s="74">
        <v>2.6589999999999998</v>
      </c>
      <c r="CT46" s="74">
        <v>2.6589999999999998</v>
      </c>
      <c r="CU46" s="74">
        <f t="shared" si="57"/>
        <v>0</v>
      </c>
      <c r="CV46" s="74">
        <f t="shared" si="58"/>
        <v>2.6589999999999998</v>
      </c>
      <c r="CW46" s="74">
        <v>2.7088000000000001</v>
      </c>
      <c r="CX46" s="74">
        <v>2.7088999999999999</v>
      </c>
      <c r="CY46" s="74">
        <f t="shared" si="59"/>
        <v>9.9999999999766942E-5</v>
      </c>
      <c r="CZ46" s="74">
        <f t="shared" si="60"/>
        <v>2.70885</v>
      </c>
      <c r="DA46" s="74">
        <f t="shared" si="61"/>
        <v>4.9850000000000172E-2</v>
      </c>
      <c r="DB46" s="77">
        <v>1</v>
      </c>
      <c r="DC46" s="164">
        <v>32</v>
      </c>
      <c r="DD46" s="79"/>
      <c r="DE46" s="15"/>
      <c r="DF46" s="223">
        <f t="shared" si="34"/>
        <v>1.2611973061456629</v>
      </c>
      <c r="DG46" s="57"/>
    </row>
    <row r="47" spans="1:111">
      <c r="A47" s="46" t="s">
        <v>212</v>
      </c>
      <c r="B47" s="4" t="s">
        <v>145</v>
      </c>
      <c r="C47" s="47">
        <v>44323</v>
      </c>
      <c r="D47" s="70">
        <v>0.625</v>
      </c>
      <c r="E47" s="47">
        <v>44320</v>
      </c>
      <c r="F47" s="48">
        <v>0.65277777777777779</v>
      </c>
      <c r="G47" s="48" t="s">
        <v>244</v>
      </c>
      <c r="H47" s="48" t="s">
        <v>245</v>
      </c>
      <c r="I47" s="49">
        <v>0</v>
      </c>
      <c r="J47" s="49">
        <v>6</v>
      </c>
      <c r="K47" s="71"/>
      <c r="L47" s="151">
        <v>44.4</v>
      </c>
      <c r="M47" s="151">
        <v>20.100000000000001</v>
      </c>
      <c r="N47" s="152"/>
      <c r="O47" s="153"/>
      <c r="P47" s="151">
        <f t="shared" si="0"/>
        <v>0.15471978767883965</v>
      </c>
      <c r="Q47" s="50"/>
      <c r="R47" s="51">
        <v>28.2</v>
      </c>
      <c r="S47" s="151">
        <v>20.100000000000001</v>
      </c>
      <c r="T47" s="52"/>
      <c r="U47" s="53"/>
      <c r="V47" s="177">
        <f t="shared" si="1"/>
        <v>0.12016504887173322</v>
      </c>
      <c r="W47" s="50"/>
      <c r="X47" s="55">
        <v>8.17</v>
      </c>
      <c r="Y47" s="51">
        <v>20.3</v>
      </c>
      <c r="Z47" s="56"/>
      <c r="AA47" s="51"/>
      <c r="AB47" s="180">
        <f t="shared" si="2"/>
        <v>2.9078927456812554E-2</v>
      </c>
      <c r="AC47" s="50"/>
      <c r="AD47" s="18" t="str">
        <f t="shared" si="3"/>
        <v>MLD</v>
      </c>
      <c r="AE47" s="13">
        <f t="shared" si="4"/>
        <v>0</v>
      </c>
      <c r="AF47" s="13"/>
      <c r="AG47" s="13">
        <f t="shared" si="36"/>
        <v>0</v>
      </c>
      <c r="AH47" s="18"/>
      <c r="AI47" s="20"/>
      <c r="AJ47" s="58"/>
      <c r="AK47" s="58" t="str">
        <f t="shared" si="5"/>
        <v>999</v>
      </c>
      <c r="AL47" s="59"/>
      <c r="AM47" s="18" t="e">
        <f t="shared" si="37"/>
        <v>#VALUE!</v>
      </c>
      <c r="AN47" s="13">
        <f t="shared" si="38"/>
        <v>0</v>
      </c>
      <c r="AO47" s="13"/>
      <c r="AP47" s="7">
        <f t="shared" si="8"/>
        <v>0</v>
      </c>
      <c r="AQ47" s="20"/>
      <c r="AR47" s="58"/>
      <c r="AS47" s="60" t="e">
        <f t="shared" si="39"/>
        <v>#VALUE!</v>
      </c>
      <c r="AT47" s="72"/>
      <c r="AU47" s="18" t="e">
        <f t="shared" si="40"/>
        <v>#VALUE!</v>
      </c>
      <c r="AV47" s="13"/>
      <c r="AW47" s="13">
        <f t="shared" si="11"/>
        <v>0</v>
      </c>
      <c r="AX47" s="13">
        <f t="shared" si="41"/>
        <v>0</v>
      </c>
      <c r="AY47" s="4"/>
      <c r="AZ47" s="13">
        <f t="shared" si="13"/>
        <v>0</v>
      </c>
      <c r="BA47" s="13">
        <f t="shared" si="42"/>
        <v>0</v>
      </c>
      <c r="BB47" s="18" t="e">
        <f t="shared" si="43"/>
        <v>#DIV/0!</v>
      </c>
      <c r="BC47" s="20"/>
      <c r="BD47" s="18"/>
      <c r="BE47" s="18" t="e">
        <f t="shared" si="44"/>
        <v>#VALUE!</v>
      </c>
      <c r="BF47" s="73"/>
      <c r="BG47" s="18" t="e">
        <f t="shared" si="45"/>
        <v>#VALUE!</v>
      </c>
      <c r="BH47" s="13">
        <f t="shared" si="46"/>
        <v>23</v>
      </c>
      <c r="BI47" s="13">
        <v>37.015000000000001</v>
      </c>
      <c r="BJ47" s="13">
        <f t="shared" si="19"/>
        <v>14.015000000000001</v>
      </c>
      <c r="BK47" s="20"/>
      <c r="BL47" s="58"/>
      <c r="BM47" s="60" t="e">
        <f t="shared" si="47"/>
        <v>#VALUE!</v>
      </c>
      <c r="BN47" s="215"/>
      <c r="BO47" s="18" t="e">
        <f t="shared" si="48"/>
        <v>#VALUE!</v>
      </c>
      <c r="BP47" s="13">
        <f t="shared" si="49"/>
        <v>23</v>
      </c>
      <c r="BQ47" s="13">
        <v>37.167999999999999</v>
      </c>
      <c r="BR47" s="13">
        <f t="shared" si="23"/>
        <v>14.167999999999999</v>
      </c>
      <c r="BS47" s="20"/>
      <c r="BT47" s="58"/>
      <c r="BU47" s="60" t="e">
        <f t="shared" si="50"/>
        <v>#VALUE!</v>
      </c>
      <c r="BV47" s="211"/>
      <c r="BW47" s="154">
        <f t="shared" si="35"/>
        <v>0.84089743589743582</v>
      </c>
      <c r="BX47" s="155">
        <v>1.7000000000000001E-2</v>
      </c>
      <c r="BY47" s="155">
        <v>1.2E-2</v>
      </c>
      <c r="BZ47" s="155">
        <v>8.0000000000000002E-3</v>
      </c>
      <c r="CA47" s="155">
        <v>5.0000000000000001E-3</v>
      </c>
      <c r="CB47" s="156">
        <v>1.56</v>
      </c>
      <c r="CC47" s="156">
        <v>10</v>
      </c>
      <c r="CD47" s="158"/>
      <c r="CE47" s="154"/>
      <c r="CF47" s="189">
        <f t="shared" si="51"/>
        <v>4.1750748307679907E-2</v>
      </c>
      <c r="CG47" s="154">
        <f t="shared" si="54"/>
        <v>6.9266332020583423</v>
      </c>
      <c r="CH47" s="154">
        <f t="shared" si="55"/>
        <v>1.0003334444814937E-2</v>
      </c>
      <c r="CI47" s="154">
        <v>10.02</v>
      </c>
      <c r="CJ47" s="154">
        <v>9.98</v>
      </c>
      <c r="CK47" s="154">
        <v>9.99</v>
      </c>
      <c r="CL47" s="154">
        <v>4.28</v>
      </c>
      <c r="CM47" s="154">
        <v>4.26</v>
      </c>
      <c r="CN47" s="159"/>
      <c r="CO47" s="156"/>
      <c r="CP47" s="154">
        <f t="shared" si="27"/>
        <v>0.10347848416720573</v>
      </c>
      <c r="CQ47" s="211"/>
      <c r="CR47" s="76">
        <f t="shared" si="56"/>
        <v>30.900000000000372</v>
      </c>
      <c r="CS47" s="74">
        <v>2.7414999999999998</v>
      </c>
      <c r="CT47" s="74">
        <v>2.7414999999999998</v>
      </c>
      <c r="CU47" s="74">
        <f t="shared" si="57"/>
        <v>0</v>
      </c>
      <c r="CV47" s="74">
        <f t="shared" si="58"/>
        <v>2.7414999999999998</v>
      </c>
      <c r="CW47" s="74">
        <v>2.7724000000000002</v>
      </c>
      <c r="CX47" s="74">
        <v>2.7724000000000002</v>
      </c>
      <c r="CY47" s="74">
        <f t="shared" si="59"/>
        <v>0</v>
      </c>
      <c r="CZ47" s="74">
        <f t="shared" si="60"/>
        <v>2.7724000000000002</v>
      </c>
      <c r="DA47" s="74">
        <f t="shared" si="61"/>
        <v>3.0900000000000372E-2</v>
      </c>
      <c r="DB47" s="77">
        <v>1</v>
      </c>
      <c r="DC47" s="164">
        <v>33</v>
      </c>
      <c r="DD47" s="79"/>
      <c r="DE47" s="15"/>
      <c r="DF47" s="223">
        <f t="shared" si="34"/>
        <v>0.78176523089069849</v>
      </c>
      <c r="DG47" s="57"/>
    </row>
    <row r="48" spans="1:111">
      <c r="A48" s="46" t="s">
        <v>213</v>
      </c>
      <c r="B48" s="4" t="s">
        <v>176</v>
      </c>
      <c r="C48" s="47">
        <v>44323</v>
      </c>
      <c r="D48" s="70">
        <v>0.625</v>
      </c>
      <c r="E48" s="47">
        <v>44320</v>
      </c>
      <c r="F48" s="48">
        <v>0.66875000000000007</v>
      </c>
      <c r="G48" s="48" t="s">
        <v>246</v>
      </c>
      <c r="H48" s="48" t="s">
        <v>247</v>
      </c>
      <c r="I48" s="49">
        <v>0</v>
      </c>
      <c r="J48" s="49">
        <v>8.5</v>
      </c>
      <c r="K48" s="71"/>
      <c r="L48" s="151">
        <v>44.7</v>
      </c>
      <c r="M48" s="151">
        <v>20.8</v>
      </c>
      <c r="N48" s="152"/>
      <c r="O48" s="153"/>
      <c r="P48" s="151">
        <f t="shared" si="0"/>
        <v>0.15471978767883965</v>
      </c>
      <c r="Q48" s="50"/>
      <c r="R48" s="51">
        <v>28.5</v>
      </c>
      <c r="S48" s="151">
        <v>20.8</v>
      </c>
      <c r="T48" s="52"/>
      <c r="U48" s="53"/>
      <c r="V48" s="177">
        <f t="shared" si="1"/>
        <v>0.12144340045547507</v>
      </c>
      <c r="W48" s="50"/>
      <c r="X48" s="55">
        <v>8.2200000000000006</v>
      </c>
      <c r="Y48" s="51">
        <v>20.7</v>
      </c>
      <c r="Z48" s="56"/>
      <c r="AA48" s="51"/>
      <c r="AB48" s="180">
        <f t="shared" si="2"/>
        <v>2.9078927456812554E-2</v>
      </c>
      <c r="AC48" s="50"/>
      <c r="AD48" s="18" t="str">
        <f t="shared" si="3"/>
        <v>MLD</v>
      </c>
      <c r="AE48" s="13">
        <f t="shared" si="4"/>
        <v>0</v>
      </c>
      <c r="AF48" s="13"/>
      <c r="AG48" s="13">
        <f t="shared" si="36"/>
        <v>0</v>
      </c>
      <c r="AH48" s="18"/>
      <c r="AI48" s="20"/>
      <c r="AJ48" s="58"/>
      <c r="AK48" s="58" t="str">
        <f t="shared" si="5"/>
        <v>999</v>
      </c>
      <c r="AL48" s="59"/>
      <c r="AM48" s="18" t="e">
        <f t="shared" si="37"/>
        <v>#VALUE!</v>
      </c>
      <c r="AN48" s="13">
        <f t="shared" si="38"/>
        <v>0</v>
      </c>
      <c r="AO48" s="13"/>
      <c r="AP48" s="7">
        <f t="shared" si="8"/>
        <v>0</v>
      </c>
      <c r="AQ48" s="20"/>
      <c r="AR48" s="58"/>
      <c r="AS48" s="60" t="e">
        <f t="shared" si="39"/>
        <v>#VALUE!</v>
      </c>
      <c r="AT48" s="72"/>
      <c r="AU48" s="18" t="e">
        <f t="shared" si="40"/>
        <v>#VALUE!</v>
      </c>
      <c r="AV48" s="13"/>
      <c r="AW48" s="13">
        <f t="shared" si="11"/>
        <v>0</v>
      </c>
      <c r="AX48" s="13">
        <f t="shared" si="41"/>
        <v>0</v>
      </c>
      <c r="AY48" s="4"/>
      <c r="AZ48" s="13">
        <f t="shared" si="13"/>
        <v>0</v>
      </c>
      <c r="BA48" s="13">
        <f t="shared" si="42"/>
        <v>0</v>
      </c>
      <c r="BB48" s="18" t="e">
        <f t="shared" si="43"/>
        <v>#DIV/0!</v>
      </c>
      <c r="BC48" s="20"/>
      <c r="BD48" s="18"/>
      <c r="BE48" s="18" t="e">
        <f t="shared" si="44"/>
        <v>#VALUE!</v>
      </c>
      <c r="BF48" s="73"/>
      <c r="BG48" s="18" t="e">
        <f t="shared" si="45"/>
        <v>#VALUE!</v>
      </c>
      <c r="BH48" s="13">
        <f t="shared" si="46"/>
        <v>24</v>
      </c>
      <c r="BI48" s="13">
        <v>38.015000000000001</v>
      </c>
      <c r="BJ48" s="13">
        <f t="shared" si="19"/>
        <v>14.015000000000001</v>
      </c>
      <c r="BK48" s="20"/>
      <c r="BL48" s="58"/>
      <c r="BM48" s="60" t="e">
        <f t="shared" si="47"/>
        <v>#VALUE!</v>
      </c>
      <c r="BN48" s="215"/>
      <c r="BO48" s="18" t="e">
        <f t="shared" si="48"/>
        <v>#VALUE!</v>
      </c>
      <c r="BP48" s="13">
        <f t="shared" si="49"/>
        <v>24</v>
      </c>
      <c r="BQ48" s="13">
        <v>38.167999999999999</v>
      </c>
      <c r="BR48" s="13">
        <f t="shared" si="23"/>
        <v>14.167999999999999</v>
      </c>
      <c r="BS48" s="20"/>
      <c r="BT48" s="58"/>
      <c r="BU48" s="60" t="e">
        <f t="shared" si="50"/>
        <v>#VALUE!</v>
      </c>
      <c r="BV48" s="211"/>
      <c r="BW48" s="154">
        <f t="shared" si="35"/>
        <v>0.81119205298013242</v>
      </c>
      <c r="BX48" s="155">
        <v>1.6E-2</v>
      </c>
      <c r="BY48" s="155">
        <v>0.01</v>
      </c>
      <c r="BZ48" s="155">
        <v>7.0000000000000001E-3</v>
      </c>
      <c r="CA48" s="155">
        <v>5.0000000000000001E-3</v>
      </c>
      <c r="CB48" s="156">
        <v>1.51</v>
      </c>
      <c r="CC48" s="156">
        <v>10</v>
      </c>
      <c r="CD48" s="158"/>
      <c r="CE48" s="154"/>
      <c r="CF48" s="189">
        <f t="shared" si="51"/>
        <v>4.0275869312193402E-2</v>
      </c>
      <c r="CG48" s="154">
        <f t="shared" si="54"/>
        <v>7.0482953777385262</v>
      </c>
      <c r="CH48" s="154">
        <f t="shared" si="55"/>
        <v>1.0003334444814937E-2</v>
      </c>
      <c r="CI48" s="154">
        <v>10.02</v>
      </c>
      <c r="CJ48" s="154">
        <v>9.98</v>
      </c>
      <c r="CK48" s="154">
        <v>9.99</v>
      </c>
      <c r="CL48" s="154">
        <v>4.3600000000000003</v>
      </c>
      <c r="CM48" s="154">
        <v>4.33</v>
      </c>
      <c r="CN48" s="159"/>
      <c r="CO48" s="156"/>
      <c r="CP48" s="154">
        <f t="shared" si="27"/>
        <v>0.10529602194531827</v>
      </c>
      <c r="CQ48" s="211"/>
      <c r="CR48" s="76">
        <f t="shared" si="56"/>
        <v>18.549999999999844</v>
      </c>
      <c r="CS48" s="74">
        <v>2.7601</v>
      </c>
      <c r="CT48" s="74">
        <v>2.7603</v>
      </c>
      <c r="CU48" s="74">
        <f t="shared" si="57"/>
        <v>1.9999999999997797E-4</v>
      </c>
      <c r="CV48" s="74">
        <f t="shared" si="58"/>
        <v>2.7602000000000002</v>
      </c>
      <c r="CW48" s="74">
        <v>2.7787999999999999</v>
      </c>
      <c r="CX48" s="74">
        <v>2.7787000000000002</v>
      </c>
      <c r="CY48" s="74">
        <f t="shared" si="59"/>
        <v>-9.9999999999766942E-5</v>
      </c>
      <c r="CZ48" s="74">
        <f t="shared" si="60"/>
        <v>2.7787500000000001</v>
      </c>
      <c r="DA48" s="74">
        <f t="shared" si="61"/>
        <v>1.8549999999999844E-2</v>
      </c>
      <c r="DB48" s="77">
        <v>1</v>
      </c>
      <c r="DC48" s="164">
        <v>34</v>
      </c>
      <c r="DD48" s="79"/>
      <c r="DE48" s="15"/>
      <c r="DF48" s="223">
        <f t="shared" si="34"/>
        <v>0.59164317693985014</v>
      </c>
      <c r="DG48" s="57"/>
    </row>
    <row r="49" spans="1:111">
      <c r="A49" s="46" t="s">
        <v>214</v>
      </c>
      <c r="B49" s="4" t="s">
        <v>177</v>
      </c>
      <c r="C49" s="47">
        <v>44323</v>
      </c>
      <c r="D49" s="70">
        <v>0.625</v>
      </c>
      <c r="E49" s="47">
        <v>44320</v>
      </c>
      <c r="F49" s="48">
        <v>0.69097222222222221</v>
      </c>
      <c r="G49" s="48" t="s">
        <v>248</v>
      </c>
      <c r="H49" s="48" t="s">
        <v>249</v>
      </c>
      <c r="I49" s="49">
        <v>0</v>
      </c>
      <c r="J49" s="49">
        <v>5.5</v>
      </c>
      <c r="K49" s="71"/>
      <c r="L49" s="151">
        <v>45.6</v>
      </c>
      <c r="M49" s="151">
        <v>21</v>
      </c>
      <c r="N49" s="152"/>
      <c r="O49" s="153"/>
      <c r="P49" s="151">
        <f t="shared" si="0"/>
        <v>0.15471978767883965</v>
      </c>
      <c r="Q49" s="50"/>
      <c r="R49" s="51">
        <v>29.5</v>
      </c>
      <c r="S49" s="151">
        <v>21</v>
      </c>
      <c r="T49" s="52"/>
      <c r="U49" s="53"/>
      <c r="V49" s="177">
        <f t="shared" si="1"/>
        <v>0.12570457240128122</v>
      </c>
      <c r="W49" s="50"/>
      <c r="X49" s="55">
        <v>8.25</v>
      </c>
      <c r="Y49" s="51">
        <v>21</v>
      </c>
      <c r="Z49" s="56"/>
      <c r="AA49" s="51"/>
      <c r="AB49" s="180">
        <f t="shared" si="2"/>
        <v>2.9078927456812554E-2</v>
      </c>
      <c r="AC49" s="50"/>
      <c r="AD49" s="18" t="str">
        <f t="shared" si="3"/>
        <v>MLD</v>
      </c>
      <c r="AE49" s="13">
        <f t="shared" si="4"/>
        <v>0</v>
      </c>
      <c r="AF49" s="13"/>
      <c r="AG49" s="13">
        <f t="shared" si="36"/>
        <v>0</v>
      </c>
      <c r="AH49" s="18"/>
      <c r="AI49" s="20"/>
      <c r="AJ49" s="58"/>
      <c r="AK49" s="58" t="str">
        <f t="shared" si="5"/>
        <v>999</v>
      </c>
      <c r="AL49" s="59"/>
      <c r="AM49" s="18" t="e">
        <f t="shared" si="37"/>
        <v>#VALUE!</v>
      </c>
      <c r="AN49" s="13">
        <f t="shared" si="38"/>
        <v>0</v>
      </c>
      <c r="AO49" s="13"/>
      <c r="AP49" s="7">
        <f t="shared" si="8"/>
        <v>0</v>
      </c>
      <c r="AQ49" s="20"/>
      <c r="AR49" s="58"/>
      <c r="AS49" s="60" t="e">
        <f t="shared" si="39"/>
        <v>#VALUE!</v>
      </c>
      <c r="AT49" s="72"/>
      <c r="AU49" s="18" t="e">
        <f t="shared" si="40"/>
        <v>#VALUE!</v>
      </c>
      <c r="AV49" s="13"/>
      <c r="AW49" s="13">
        <f t="shared" si="11"/>
        <v>0</v>
      </c>
      <c r="AX49" s="13">
        <f t="shared" si="41"/>
        <v>0</v>
      </c>
      <c r="AY49" s="4"/>
      <c r="AZ49" s="13">
        <f t="shared" si="13"/>
        <v>0</v>
      </c>
      <c r="BA49" s="13">
        <f t="shared" si="42"/>
        <v>0</v>
      </c>
      <c r="BB49" s="18" t="e">
        <f t="shared" si="43"/>
        <v>#DIV/0!</v>
      </c>
      <c r="BC49" s="20"/>
      <c r="BD49" s="18"/>
      <c r="BE49" s="18" t="e">
        <f t="shared" si="44"/>
        <v>#VALUE!</v>
      </c>
      <c r="BF49" s="73"/>
      <c r="BG49" s="18" t="e">
        <f t="shared" si="45"/>
        <v>#VALUE!</v>
      </c>
      <c r="BH49" s="13">
        <f t="shared" si="46"/>
        <v>25</v>
      </c>
      <c r="BI49" s="13">
        <v>39.015000000000001</v>
      </c>
      <c r="BJ49" s="13">
        <f t="shared" si="19"/>
        <v>14.015000000000001</v>
      </c>
      <c r="BK49" s="20"/>
      <c r="BL49" s="58"/>
      <c r="BM49" s="60" t="e">
        <f t="shared" si="47"/>
        <v>#VALUE!</v>
      </c>
      <c r="BN49" s="215"/>
      <c r="BO49" s="18" t="e">
        <f t="shared" si="48"/>
        <v>#VALUE!</v>
      </c>
      <c r="BP49" s="13">
        <f t="shared" si="49"/>
        <v>25</v>
      </c>
      <c r="BQ49" s="13">
        <v>39.167999999999999</v>
      </c>
      <c r="BR49" s="13">
        <f t="shared" si="23"/>
        <v>14.167999999999999</v>
      </c>
      <c r="BS49" s="20"/>
      <c r="BT49" s="58"/>
      <c r="BU49" s="60" t="e">
        <f t="shared" si="50"/>
        <v>#VALUE!</v>
      </c>
      <c r="BV49" s="211"/>
      <c r="BW49" s="154">
        <f t="shared" si="35"/>
        <v>1.8565000000000003</v>
      </c>
      <c r="BX49" s="155">
        <v>2.9000000000000001E-2</v>
      </c>
      <c r="BY49" s="155">
        <v>1.4E-2</v>
      </c>
      <c r="BZ49" s="155">
        <v>0.01</v>
      </c>
      <c r="CA49" s="155">
        <v>6.0000000000000001E-3</v>
      </c>
      <c r="CB49" s="156">
        <v>1.4</v>
      </c>
      <c r="CC49" s="156">
        <v>10</v>
      </c>
      <c r="CD49" s="158"/>
      <c r="CE49" s="154"/>
      <c r="CF49" s="189">
        <f t="shared" si="51"/>
        <v>9.2175645833056957E-2</v>
      </c>
      <c r="CG49" s="154">
        <f t="shared" si="54"/>
        <v>7.1861791768427308</v>
      </c>
      <c r="CH49" s="154">
        <f t="shared" si="55"/>
        <v>1.0003334444814937E-2</v>
      </c>
      <c r="CI49" s="154">
        <v>10.02</v>
      </c>
      <c r="CJ49" s="154">
        <v>9.98</v>
      </c>
      <c r="CK49" s="154">
        <v>9.99</v>
      </c>
      <c r="CL49" s="154">
        <v>4.4400000000000004</v>
      </c>
      <c r="CM49" s="154">
        <v>4.42</v>
      </c>
      <c r="CN49" s="159"/>
      <c r="CO49" s="156"/>
      <c r="CP49" s="154">
        <f t="shared" si="27"/>
        <v>0.10735589809384577</v>
      </c>
      <c r="CQ49" s="211"/>
      <c r="CR49" s="76">
        <f t="shared" si="56"/>
        <v>18.149999999999888</v>
      </c>
      <c r="CS49" s="74">
        <v>2.7155</v>
      </c>
      <c r="CT49" s="74">
        <v>2.7155999999999998</v>
      </c>
      <c r="CU49" s="74">
        <f t="shared" si="57"/>
        <v>9.9999999999766942E-5</v>
      </c>
      <c r="CV49" s="74">
        <f t="shared" si="58"/>
        <v>2.7155499999999999</v>
      </c>
      <c r="CW49" s="74">
        <v>2.7338</v>
      </c>
      <c r="CX49" s="74">
        <v>2.7336</v>
      </c>
      <c r="CY49" s="74">
        <f t="shared" si="59"/>
        <v>-1.9999999999997797E-4</v>
      </c>
      <c r="CZ49" s="74">
        <f t="shared" si="60"/>
        <v>2.7336999999999998</v>
      </c>
      <c r="DA49" s="74">
        <f t="shared" si="61"/>
        <v>1.8149999999999888E-2</v>
      </c>
      <c r="DB49" s="77">
        <v>1</v>
      </c>
      <c r="DC49" s="164">
        <v>35</v>
      </c>
      <c r="DD49" s="79"/>
      <c r="DE49" s="15"/>
      <c r="DF49" s="223">
        <f t="shared" si="34"/>
        <v>0.57888537258535333</v>
      </c>
      <c r="DG49" s="57"/>
    </row>
    <row r="50" spans="1:111">
      <c r="A50" s="46" t="s">
        <v>215</v>
      </c>
      <c r="B50" s="4" t="s">
        <v>178</v>
      </c>
      <c r="C50" s="47">
        <v>44323</v>
      </c>
      <c r="D50" s="70">
        <v>0.625</v>
      </c>
      <c r="E50" s="47">
        <v>44320</v>
      </c>
      <c r="F50" s="48">
        <v>0.70416666666666661</v>
      </c>
      <c r="G50" s="48" t="s">
        <v>250</v>
      </c>
      <c r="H50" s="48" t="s">
        <v>251</v>
      </c>
      <c r="I50" s="49">
        <v>0</v>
      </c>
      <c r="J50" s="49">
        <v>4</v>
      </c>
      <c r="K50" s="71"/>
      <c r="L50" s="151">
        <v>45.5</v>
      </c>
      <c r="M50" s="151">
        <v>20.7</v>
      </c>
      <c r="N50" s="152"/>
      <c r="O50" s="153"/>
      <c r="P50" s="151">
        <f t="shared" si="0"/>
        <v>0.15471978767883965</v>
      </c>
      <c r="Q50" s="50"/>
      <c r="R50" s="51">
        <v>29.3</v>
      </c>
      <c r="S50" s="151">
        <v>20.7</v>
      </c>
      <c r="T50" s="52"/>
      <c r="U50" s="53"/>
      <c r="V50" s="177">
        <f t="shared" si="1"/>
        <v>0.12485233801211999</v>
      </c>
      <c r="W50" s="50"/>
      <c r="X50" s="55">
        <v>8.25</v>
      </c>
      <c r="Y50" s="51">
        <v>20.9</v>
      </c>
      <c r="Z50" s="56"/>
      <c r="AA50" s="51"/>
      <c r="AB50" s="180">
        <f t="shared" si="2"/>
        <v>2.9078927456812554E-2</v>
      </c>
      <c r="AC50" s="50"/>
      <c r="AD50" s="18" t="str">
        <f t="shared" si="3"/>
        <v>MLD</v>
      </c>
      <c r="AE50" s="13">
        <f t="shared" si="4"/>
        <v>0</v>
      </c>
      <c r="AF50" s="13"/>
      <c r="AG50" s="13">
        <f t="shared" si="36"/>
        <v>0</v>
      </c>
      <c r="AH50" s="18"/>
      <c r="AI50" s="20"/>
      <c r="AJ50" s="58"/>
      <c r="AK50" s="58" t="str">
        <f t="shared" si="5"/>
        <v>999</v>
      </c>
      <c r="AL50" s="59"/>
      <c r="AM50" s="18" t="e">
        <f t="shared" si="37"/>
        <v>#VALUE!</v>
      </c>
      <c r="AN50" s="13">
        <f t="shared" si="38"/>
        <v>0</v>
      </c>
      <c r="AO50" s="13"/>
      <c r="AP50" s="7">
        <f t="shared" si="8"/>
        <v>0</v>
      </c>
      <c r="AQ50" s="20"/>
      <c r="AR50" s="58"/>
      <c r="AS50" s="60" t="e">
        <f t="shared" si="39"/>
        <v>#VALUE!</v>
      </c>
      <c r="AT50" s="72"/>
      <c r="AU50" s="18" t="e">
        <f t="shared" si="40"/>
        <v>#VALUE!</v>
      </c>
      <c r="AV50" s="13"/>
      <c r="AW50" s="13">
        <f t="shared" si="11"/>
        <v>0</v>
      </c>
      <c r="AX50" s="13">
        <f t="shared" si="41"/>
        <v>0</v>
      </c>
      <c r="AY50" s="4"/>
      <c r="AZ50" s="13">
        <f t="shared" si="13"/>
        <v>0</v>
      </c>
      <c r="BA50" s="13">
        <f t="shared" si="42"/>
        <v>0</v>
      </c>
      <c r="BB50" s="18" t="e">
        <f t="shared" si="43"/>
        <v>#DIV/0!</v>
      </c>
      <c r="BC50" s="20"/>
      <c r="BD50" s="18"/>
      <c r="BE50" s="18" t="e">
        <f t="shared" si="44"/>
        <v>#VALUE!</v>
      </c>
      <c r="BF50" s="73"/>
      <c r="BG50" s="18" t="e">
        <f t="shared" si="45"/>
        <v>#VALUE!</v>
      </c>
      <c r="BH50" s="13">
        <f t="shared" si="46"/>
        <v>26</v>
      </c>
      <c r="BI50" s="13">
        <v>40.015000000000001</v>
      </c>
      <c r="BJ50" s="13">
        <f t="shared" si="19"/>
        <v>14.015000000000001</v>
      </c>
      <c r="BK50" s="20"/>
      <c r="BL50" s="58"/>
      <c r="BM50" s="60" t="e">
        <f t="shared" si="47"/>
        <v>#VALUE!</v>
      </c>
      <c r="BN50" s="215"/>
      <c r="BO50" s="18" t="e">
        <f t="shared" si="48"/>
        <v>#VALUE!</v>
      </c>
      <c r="BP50" s="13">
        <f t="shared" si="49"/>
        <v>26</v>
      </c>
      <c r="BQ50" s="13">
        <v>40.167999999999999</v>
      </c>
      <c r="BR50" s="13">
        <f t="shared" si="23"/>
        <v>14.167999999999999</v>
      </c>
      <c r="BS50" s="20"/>
      <c r="BT50" s="58"/>
      <c r="BU50" s="60" t="e">
        <f t="shared" si="50"/>
        <v>#VALUE!</v>
      </c>
      <c r="BV50" s="211"/>
      <c r="BW50" s="154">
        <f t="shared" si="35"/>
        <v>1.6984962406015036</v>
      </c>
      <c r="BX50" s="155">
        <v>2.5000000000000001E-2</v>
      </c>
      <c r="BY50" s="155">
        <v>1.2E-2</v>
      </c>
      <c r="BZ50" s="155">
        <v>8.9999999999999993E-3</v>
      </c>
      <c r="CA50" s="155">
        <v>5.0000000000000001E-3</v>
      </c>
      <c r="CB50" s="156">
        <v>1.33</v>
      </c>
      <c r="CC50" s="156">
        <v>10</v>
      </c>
      <c r="CD50" s="158"/>
      <c r="CE50" s="154"/>
      <c r="CF50" s="189">
        <f t="shared" si="51"/>
        <v>8.4330723362490104E-2</v>
      </c>
      <c r="CG50" s="154">
        <f t="shared" si="54"/>
        <v>7.5187224570352269</v>
      </c>
      <c r="CH50" s="154">
        <f t="shared" si="55"/>
        <v>1.0003334444814937E-2</v>
      </c>
      <c r="CI50" s="154">
        <v>10.02</v>
      </c>
      <c r="CJ50" s="154">
        <v>9.98</v>
      </c>
      <c r="CK50" s="154">
        <v>9.99</v>
      </c>
      <c r="CL50" s="154">
        <v>4.62</v>
      </c>
      <c r="CM50" s="154">
        <v>4.6500000000000004</v>
      </c>
      <c r="CN50" s="159"/>
      <c r="CO50" s="156"/>
      <c r="CP50" s="154">
        <f t="shared" si="27"/>
        <v>0.1123238346873533</v>
      </c>
      <c r="CQ50" s="211"/>
      <c r="CR50" s="76">
        <f t="shared" si="56"/>
        <v>14.849999999999586</v>
      </c>
      <c r="CS50" s="74">
        <v>2.7406999999999999</v>
      </c>
      <c r="CT50" s="74">
        <v>2.7408000000000001</v>
      </c>
      <c r="CU50" s="74">
        <f t="shared" si="57"/>
        <v>1.0000000000021103E-4</v>
      </c>
      <c r="CV50" s="74">
        <f t="shared" si="58"/>
        <v>2.7407500000000002</v>
      </c>
      <c r="CW50" s="74">
        <v>2.7555999999999998</v>
      </c>
      <c r="CX50" s="74">
        <v>2.7555999999999998</v>
      </c>
      <c r="CY50" s="74">
        <f t="shared" si="59"/>
        <v>0</v>
      </c>
      <c r="CZ50" s="74">
        <f t="shared" si="60"/>
        <v>2.7555999999999998</v>
      </c>
      <c r="DA50" s="74">
        <f t="shared" si="61"/>
        <v>1.4849999999999586E-2</v>
      </c>
      <c r="DB50" s="77">
        <v>1</v>
      </c>
      <c r="DC50" s="164">
        <v>36</v>
      </c>
      <c r="DD50" s="79"/>
      <c r="DE50" s="15"/>
      <c r="DF50" s="223">
        <f t="shared" si="34"/>
        <v>0.47363348666073329</v>
      </c>
      <c r="DG50" s="57"/>
    </row>
    <row r="51" spans="1:111">
      <c r="A51" s="46" t="s">
        <v>215</v>
      </c>
      <c r="B51" s="4" t="s">
        <v>286</v>
      </c>
      <c r="C51" s="47">
        <v>44323</v>
      </c>
      <c r="D51" s="70">
        <v>0.625</v>
      </c>
      <c r="E51" s="47">
        <v>44320</v>
      </c>
      <c r="F51" s="48">
        <v>0.70416666666666661</v>
      </c>
      <c r="G51" s="48" t="s">
        <v>250</v>
      </c>
      <c r="H51" s="48" t="s">
        <v>251</v>
      </c>
      <c r="I51" s="49">
        <v>0</v>
      </c>
      <c r="J51" s="49">
        <v>4</v>
      </c>
      <c r="K51" s="71"/>
      <c r="L51" s="151">
        <v>45.5</v>
      </c>
      <c r="M51" s="151">
        <v>20.7</v>
      </c>
      <c r="N51" s="152"/>
      <c r="O51" s="153"/>
      <c r="P51" s="151">
        <f t="shared" si="0"/>
        <v>0.15471978767883965</v>
      </c>
      <c r="Q51" s="50"/>
      <c r="R51" s="51">
        <v>29.3</v>
      </c>
      <c r="S51" s="151">
        <v>20.7</v>
      </c>
      <c r="T51" s="52"/>
      <c r="U51" s="53"/>
      <c r="V51" s="177">
        <f t="shared" si="1"/>
        <v>0.12485233801211999</v>
      </c>
      <c r="W51" s="50"/>
      <c r="X51" s="55">
        <v>8.25</v>
      </c>
      <c r="Y51" s="51">
        <v>20.7</v>
      </c>
      <c r="Z51" s="56"/>
      <c r="AA51" s="51"/>
      <c r="AB51" s="180">
        <f t="shared" si="2"/>
        <v>2.9078927456812554E-2</v>
      </c>
      <c r="AC51" s="50"/>
      <c r="AD51" s="18"/>
      <c r="AE51" s="13"/>
      <c r="AF51" s="13"/>
      <c r="AG51" s="13"/>
      <c r="AH51" s="18"/>
      <c r="AI51" s="20"/>
      <c r="AJ51" s="58"/>
      <c r="AK51" s="58"/>
      <c r="AL51" s="59"/>
      <c r="AM51" s="18"/>
      <c r="AN51" s="13"/>
      <c r="AO51" s="13"/>
      <c r="AP51" s="7"/>
      <c r="AQ51" s="20"/>
      <c r="AR51" s="58"/>
      <c r="AS51" s="60"/>
      <c r="AT51" s="72"/>
      <c r="AU51" s="18"/>
      <c r="AV51" s="13"/>
      <c r="AW51" s="13"/>
      <c r="AX51" s="13"/>
      <c r="AY51" s="4"/>
      <c r="AZ51" s="13"/>
      <c r="BA51" s="13"/>
      <c r="BB51" s="18"/>
      <c r="BC51" s="20"/>
      <c r="BD51" s="18"/>
      <c r="BE51" s="18"/>
      <c r="BF51" s="73"/>
      <c r="BG51" s="18"/>
      <c r="BH51" s="13"/>
      <c r="BI51" s="13"/>
      <c r="BJ51" s="13"/>
      <c r="BK51" s="20"/>
      <c r="BL51" s="58"/>
      <c r="BM51" s="60"/>
      <c r="BN51" s="215"/>
      <c r="BO51" s="18"/>
      <c r="BP51" s="13"/>
      <c r="BQ51" s="13"/>
      <c r="BR51" s="13"/>
      <c r="BS51" s="20"/>
      <c r="BT51" s="58"/>
      <c r="BU51" s="60"/>
      <c r="BV51" s="211"/>
      <c r="BW51" s="154"/>
      <c r="BX51" s="155"/>
      <c r="BY51" s="155"/>
      <c r="BZ51" s="155"/>
      <c r="CA51" s="155"/>
      <c r="CB51" s="156"/>
      <c r="CC51" s="156"/>
      <c r="CD51" s="158"/>
      <c r="CE51" s="154"/>
      <c r="CF51" s="189"/>
      <c r="CG51" s="154"/>
      <c r="CH51" s="154"/>
      <c r="CI51" s="154"/>
      <c r="CJ51" s="154"/>
      <c r="CK51" s="154"/>
      <c r="CL51" s="154"/>
      <c r="CM51" s="154"/>
      <c r="CN51" s="159"/>
      <c r="CO51" s="156"/>
      <c r="CP51" s="154"/>
      <c r="CQ51" s="211"/>
      <c r="CR51" s="76"/>
      <c r="CS51" s="74"/>
      <c r="CT51" s="74"/>
      <c r="CU51" s="74"/>
      <c r="CV51" s="74"/>
      <c r="CW51" s="74"/>
      <c r="CX51" s="74"/>
      <c r="CY51" s="74"/>
      <c r="CZ51" s="74"/>
      <c r="DA51" s="74"/>
      <c r="DB51" s="77"/>
      <c r="DC51" s="164"/>
      <c r="DD51" s="79"/>
      <c r="DE51" s="15"/>
      <c r="DF51" s="223"/>
      <c r="DG51" s="57"/>
    </row>
    <row r="52" spans="1:111">
      <c r="A52" s="46" t="s">
        <v>212</v>
      </c>
      <c r="B52" s="4" t="s">
        <v>272</v>
      </c>
      <c r="C52" s="47">
        <v>44323</v>
      </c>
      <c r="D52" s="70">
        <v>0.625</v>
      </c>
      <c r="E52" s="47">
        <v>44320</v>
      </c>
      <c r="F52" s="48">
        <v>0.65277777777777779</v>
      </c>
      <c r="G52" s="48" t="s">
        <v>244</v>
      </c>
      <c r="H52" s="48" t="s">
        <v>245</v>
      </c>
      <c r="I52" s="49">
        <v>0</v>
      </c>
      <c r="J52" s="49">
        <v>6</v>
      </c>
      <c r="K52" s="71"/>
      <c r="L52" s="151"/>
      <c r="M52" s="151"/>
      <c r="N52" s="152"/>
      <c r="O52" s="153"/>
      <c r="P52" s="151"/>
      <c r="Q52" s="50"/>
      <c r="R52" s="51"/>
      <c r="S52" s="51"/>
      <c r="T52" s="52"/>
      <c r="U52" s="53"/>
      <c r="V52" s="177"/>
      <c r="W52" s="50"/>
      <c r="X52" s="55"/>
      <c r="Y52" s="51"/>
      <c r="Z52" s="56"/>
      <c r="AA52" s="51"/>
      <c r="AB52" s="180"/>
      <c r="AC52" s="50"/>
      <c r="AD52" s="18"/>
      <c r="AE52" s="13"/>
      <c r="AF52" s="13"/>
      <c r="AG52" s="13"/>
      <c r="AH52" s="18"/>
      <c r="AI52" s="20"/>
      <c r="AJ52" s="58"/>
      <c r="AK52" s="58"/>
      <c r="AL52" s="59"/>
      <c r="AM52" s="18"/>
      <c r="AN52" s="13"/>
      <c r="AO52" s="13"/>
      <c r="AP52" s="7"/>
      <c r="AQ52" s="20"/>
      <c r="AR52" s="58"/>
      <c r="AS52" s="60"/>
      <c r="AT52" s="72"/>
      <c r="AU52" s="18"/>
      <c r="AV52" s="13"/>
      <c r="AW52" s="13"/>
      <c r="AX52" s="13"/>
      <c r="AY52" s="4"/>
      <c r="AZ52" s="13"/>
      <c r="BA52" s="13"/>
      <c r="BB52" s="18"/>
      <c r="BC52" s="20"/>
      <c r="BD52" s="18"/>
      <c r="BE52" s="18"/>
      <c r="BF52" s="73"/>
      <c r="BG52" s="18"/>
      <c r="BH52" s="13"/>
      <c r="BI52" s="13"/>
      <c r="BJ52" s="13"/>
      <c r="BK52" s="20"/>
      <c r="BL52" s="58"/>
      <c r="BM52" s="60"/>
      <c r="BN52" s="215"/>
      <c r="BO52" s="18"/>
      <c r="BP52" s="13"/>
      <c r="BQ52" s="13"/>
      <c r="BR52" s="13"/>
      <c r="BS52" s="20"/>
      <c r="BT52" s="58"/>
      <c r="BU52" s="60"/>
      <c r="BV52" s="211"/>
      <c r="BW52" s="154"/>
      <c r="BX52" s="155"/>
      <c r="BY52" s="155"/>
      <c r="BZ52" s="155"/>
      <c r="CA52" s="155"/>
      <c r="CB52" s="156"/>
      <c r="CC52" s="156"/>
      <c r="CD52" s="158"/>
      <c r="CE52" s="154"/>
      <c r="CF52" s="189"/>
      <c r="CG52" s="72"/>
      <c r="CH52" s="154"/>
      <c r="CI52" s="154"/>
      <c r="CJ52" s="154"/>
      <c r="CK52" s="154"/>
      <c r="CL52" s="154"/>
      <c r="CM52" s="154"/>
      <c r="CN52" s="159"/>
      <c r="CO52" s="156"/>
      <c r="CP52" s="154"/>
      <c r="CQ52" s="211"/>
      <c r="CR52" s="76">
        <f t="shared" si="56"/>
        <v>31.699999999999839</v>
      </c>
      <c r="CS52" s="74">
        <v>2.7549000000000001</v>
      </c>
      <c r="CT52" s="74">
        <v>2.7549000000000001</v>
      </c>
      <c r="CU52" s="74">
        <f t="shared" si="57"/>
        <v>0</v>
      </c>
      <c r="CV52" s="74">
        <f t="shared" si="58"/>
        <v>2.7549000000000001</v>
      </c>
      <c r="CW52" s="74">
        <v>2.7866</v>
      </c>
      <c r="CX52" s="74">
        <v>2.7866</v>
      </c>
      <c r="CY52" s="74">
        <f t="shared" si="59"/>
        <v>0</v>
      </c>
      <c r="CZ52" s="74">
        <f t="shared" si="60"/>
        <v>2.7866</v>
      </c>
      <c r="DA52" s="74">
        <f t="shared" si="61"/>
        <v>3.1699999999999839E-2</v>
      </c>
      <c r="DB52" s="77">
        <v>1</v>
      </c>
      <c r="DC52" s="164">
        <v>37</v>
      </c>
      <c r="DD52" s="79"/>
      <c r="DE52" s="15"/>
      <c r="DF52" s="223">
        <f t="shared" si="34"/>
        <v>0.80200510741859932</v>
      </c>
      <c r="DG52" s="57"/>
    </row>
    <row r="53" spans="1:111">
      <c r="A53" s="46" t="s">
        <v>213</v>
      </c>
      <c r="B53" s="4" t="s">
        <v>273</v>
      </c>
      <c r="C53" s="47">
        <v>44323</v>
      </c>
      <c r="D53" s="70">
        <v>0.625</v>
      </c>
      <c r="E53" s="47">
        <v>44320</v>
      </c>
      <c r="F53" s="48">
        <v>0.66875000000000007</v>
      </c>
      <c r="G53" s="48" t="s">
        <v>246</v>
      </c>
      <c r="H53" s="48" t="s">
        <v>247</v>
      </c>
      <c r="I53" s="49">
        <v>0</v>
      </c>
      <c r="J53" s="49">
        <v>8.5</v>
      </c>
      <c r="K53" s="71"/>
      <c r="L53" s="151"/>
      <c r="M53" s="151"/>
      <c r="N53" s="152"/>
      <c r="O53" s="153"/>
      <c r="P53" s="151"/>
      <c r="Q53" s="50"/>
      <c r="R53" s="51"/>
      <c r="S53" s="51"/>
      <c r="T53" s="52"/>
      <c r="U53" s="53"/>
      <c r="V53" s="177"/>
      <c r="W53" s="50"/>
      <c r="X53" s="55"/>
      <c r="Y53" s="51"/>
      <c r="Z53" s="56"/>
      <c r="AA53" s="51"/>
      <c r="AB53" s="180"/>
      <c r="AC53" s="50"/>
      <c r="AD53" s="18"/>
      <c r="AE53" s="13"/>
      <c r="AF53" s="13"/>
      <c r="AG53" s="13"/>
      <c r="AH53" s="18"/>
      <c r="AI53" s="20"/>
      <c r="AJ53" s="58"/>
      <c r="AK53" s="58"/>
      <c r="AL53" s="59"/>
      <c r="AM53" s="18"/>
      <c r="AN53" s="13"/>
      <c r="AO53" s="13"/>
      <c r="AP53" s="7"/>
      <c r="AQ53" s="20"/>
      <c r="AR53" s="58"/>
      <c r="AS53" s="60"/>
      <c r="AT53" s="72"/>
      <c r="AU53" s="18"/>
      <c r="AV53" s="13"/>
      <c r="AW53" s="13"/>
      <c r="AX53" s="13"/>
      <c r="AY53" s="4"/>
      <c r="AZ53" s="13"/>
      <c r="BA53" s="13"/>
      <c r="BB53" s="18"/>
      <c r="BC53" s="20"/>
      <c r="BD53" s="18"/>
      <c r="BE53" s="18"/>
      <c r="BF53" s="73"/>
      <c r="BG53" s="18"/>
      <c r="BH53" s="13"/>
      <c r="BI53" s="13"/>
      <c r="BJ53" s="13"/>
      <c r="BK53" s="20"/>
      <c r="BL53" s="58"/>
      <c r="BM53" s="60"/>
      <c r="BN53" s="215"/>
      <c r="BO53" s="18"/>
      <c r="BP53" s="13"/>
      <c r="BQ53" s="13"/>
      <c r="BR53" s="13"/>
      <c r="BS53" s="20"/>
      <c r="BT53" s="58"/>
      <c r="BU53" s="60"/>
      <c r="BV53" s="211"/>
      <c r="BW53" s="154"/>
      <c r="BX53" s="155"/>
      <c r="BY53" s="155"/>
      <c r="BZ53" s="155"/>
      <c r="CA53" s="155"/>
      <c r="CB53" s="156"/>
      <c r="CC53" s="156"/>
      <c r="CD53" s="158"/>
      <c r="CE53" s="154"/>
      <c r="CF53" s="189"/>
      <c r="CG53" s="72"/>
      <c r="CH53" s="154"/>
      <c r="CI53" s="154"/>
      <c r="CJ53" s="154"/>
      <c r="CK53" s="154"/>
      <c r="CL53" s="154"/>
      <c r="CM53" s="154"/>
      <c r="CN53" s="159"/>
      <c r="CO53" s="156"/>
      <c r="CP53" s="154"/>
      <c r="CQ53" s="211"/>
      <c r="CR53" s="76">
        <f t="shared" si="56"/>
        <v>17.700000000000049</v>
      </c>
      <c r="CS53" s="74">
        <v>2.7747000000000002</v>
      </c>
      <c r="CT53" s="74">
        <v>2.7747999999999999</v>
      </c>
      <c r="CU53" s="74">
        <f t="shared" si="57"/>
        <v>9.9999999999766942E-5</v>
      </c>
      <c r="CV53" s="74">
        <f t="shared" si="58"/>
        <v>2.77475</v>
      </c>
      <c r="CW53" s="74">
        <v>2.7925</v>
      </c>
      <c r="CX53" s="74">
        <v>2.7924000000000002</v>
      </c>
      <c r="CY53" s="74">
        <f t="shared" si="59"/>
        <v>-9.9999999999766942E-5</v>
      </c>
      <c r="CZ53" s="74">
        <f t="shared" si="60"/>
        <v>2.7924500000000001</v>
      </c>
      <c r="DA53" s="74">
        <f t="shared" si="61"/>
        <v>1.7700000000000049E-2</v>
      </c>
      <c r="DB53" s="77">
        <v>1</v>
      </c>
      <c r="DC53" s="164">
        <v>38</v>
      </c>
      <c r="DD53" s="79"/>
      <c r="DE53" s="15"/>
      <c r="DF53" s="223">
        <f t="shared" si="34"/>
        <v>0.56453284268654791</v>
      </c>
      <c r="DG53" s="57"/>
    </row>
    <row r="54" spans="1:111">
      <c r="A54" s="46" t="s">
        <v>214</v>
      </c>
      <c r="B54" s="4" t="s">
        <v>274</v>
      </c>
      <c r="C54" s="47">
        <v>44323</v>
      </c>
      <c r="D54" s="70">
        <v>0.625</v>
      </c>
      <c r="E54" s="47">
        <v>44320</v>
      </c>
      <c r="F54" s="48">
        <v>0.69097222222222221</v>
      </c>
      <c r="G54" s="48" t="s">
        <v>248</v>
      </c>
      <c r="H54" s="48" t="s">
        <v>249</v>
      </c>
      <c r="I54" s="49">
        <v>0</v>
      </c>
      <c r="J54" s="49">
        <v>5.5</v>
      </c>
      <c r="K54" s="71"/>
      <c r="L54" s="151"/>
      <c r="M54" s="151"/>
      <c r="N54" s="152"/>
      <c r="O54" s="153"/>
      <c r="P54" s="151"/>
      <c r="Q54" s="50"/>
      <c r="R54" s="51"/>
      <c r="S54" s="51"/>
      <c r="T54" s="52"/>
      <c r="U54" s="53"/>
      <c r="V54" s="177"/>
      <c r="W54" s="50"/>
      <c r="X54" s="55"/>
      <c r="Y54" s="51"/>
      <c r="Z54" s="56"/>
      <c r="AA54" s="51"/>
      <c r="AB54" s="180"/>
      <c r="AC54" s="50"/>
      <c r="AD54" s="18"/>
      <c r="AE54" s="13"/>
      <c r="AF54" s="13"/>
      <c r="AG54" s="13"/>
      <c r="AH54" s="18"/>
      <c r="AI54" s="20"/>
      <c r="AJ54" s="58"/>
      <c r="AK54" s="58"/>
      <c r="AL54" s="59"/>
      <c r="AM54" s="18"/>
      <c r="AN54" s="13"/>
      <c r="AO54" s="13"/>
      <c r="AP54" s="7"/>
      <c r="AQ54" s="20"/>
      <c r="AR54" s="58"/>
      <c r="AS54" s="60"/>
      <c r="AT54" s="72"/>
      <c r="AU54" s="18"/>
      <c r="AV54" s="13"/>
      <c r="AW54" s="13"/>
      <c r="AX54" s="13"/>
      <c r="AY54" s="4"/>
      <c r="AZ54" s="13"/>
      <c r="BA54" s="13"/>
      <c r="BB54" s="18"/>
      <c r="BC54" s="20"/>
      <c r="BD54" s="18"/>
      <c r="BE54" s="18"/>
      <c r="BF54" s="73"/>
      <c r="BG54" s="18"/>
      <c r="BH54" s="13"/>
      <c r="BI54" s="13"/>
      <c r="BJ54" s="13"/>
      <c r="BK54" s="20"/>
      <c r="BL54" s="58"/>
      <c r="BM54" s="60"/>
      <c r="BN54" s="215"/>
      <c r="BO54" s="18"/>
      <c r="BP54" s="13"/>
      <c r="BQ54" s="13"/>
      <c r="BR54" s="13"/>
      <c r="BS54" s="20"/>
      <c r="BT54" s="58"/>
      <c r="BU54" s="60"/>
      <c r="BV54" s="211"/>
      <c r="BW54" s="154"/>
      <c r="BX54" s="155"/>
      <c r="BY54" s="155"/>
      <c r="BZ54" s="155"/>
      <c r="CA54" s="155"/>
      <c r="CB54" s="156"/>
      <c r="CC54" s="156"/>
      <c r="CD54" s="158"/>
      <c r="CE54" s="154"/>
      <c r="CF54" s="189"/>
      <c r="CG54" s="72"/>
      <c r="CH54" s="154"/>
      <c r="CI54" s="154"/>
      <c r="CJ54" s="154"/>
      <c r="CK54" s="154"/>
      <c r="CL54" s="154"/>
      <c r="CM54" s="154"/>
      <c r="CN54" s="159"/>
      <c r="CO54" s="156"/>
      <c r="CP54" s="154"/>
      <c r="CQ54" s="211"/>
      <c r="CR54" s="76">
        <f t="shared" si="56"/>
        <v>18.349999999999866</v>
      </c>
      <c r="CS54" s="74">
        <v>2.7105999999999999</v>
      </c>
      <c r="CT54" s="74">
        <v>2.7105000000000001</v>
      </c>
      <c r="CU54" s="74">
        <f t="shared" si="57"/>
        <v>-9.9999999999766942E-5</v>
      </c>
      <c r="CV54" s="74">
        <f t="shared" si="58"/>
        <v>2.71055</v>
      </c>
      <c r="CW54" s="74">
        <v>2.7288999999999999</v>
      </c>
      <c r="CX54" s="74">
        <v>2.7288999999999999</v>
      </c>
      <c r="CY54" s="74">
        <f t="shared" si="59"/>
        <v>0</v>
      </c>
      <c r="CZ54" s="74">
        <f t="shared" si="60"/>
        <v>2.7288999999999999</v>
      </c>
      <c r="DA54" s="74">
        <f t="shared" si="61"/>
        <v>1.8349999999999866E-2</v>
      </c>
      <c r="DB54" s="77">
        <v>1</v>
      </c>
      <c r="DC54" s="164">
        <v>39</v>
      </c>
      <c r="DD54" s="79"/>
      <c r="DE54" s="15"/>
      <c r="DF54" s="223">
        <f t="shared" si="34"/>
        <v>0.58526427476260168</v>
      </c>
      <c r="DG54" s="57"/>
    </row>
    <row r="55" spans="1:111">
      <c r="A55" s="46" t="s">
        <v>215</v>
      </c>
      <c r="B55" s="4" t="s">
        <v>275</v>
      </c>
      <c r="C55" s="47">
        <v>44323</v>
      </c>
      <c r="D55" s="70">
        <v>0.625</v>
      </c>
      <c r="E55" s="47">
        <v>44320</v>
      </c>
      <c r="F55" s="48">
        <v>0.70416666666666661</v>
      </c>
      <c r="G55" s="48" t="s">
        <v>250</v>
      </c>
      <c r="H55" s="48" t="s">
        <v>251</v>
      </c>
      <c r="I55" s="49">
        <v>0</v>
      </c>
      <c r="J55" s="49">
        <v>4</v>
      </c>
      <c r="K55" s="71"/>
      <c r="L55" s="151"/>
      <c r="M55" s="151"/>
      <c r="N55" s="152"/>
      <c r="O55" s="153"/>
      <c r="P55" s="151"/>
      <c r="Q55" s="50"/>
      <c r="R55" s="51"/>
      <c r="S55" s="51"/>
      <c r="T55" s="52"/>
      <c r="U55" s="53"/>
      <c r="V55" s="177"/>
      <c r="W55" s="50"/>
      <c r="X55" s="55"/>
      <c r="Y55" s="51"/>
      <c r="Z55" s="56"/>
      <c r="AA55" s="51"/>
      <c r="AB55" s="180"/>
      <c r="AC55" s="50"/>
      <c r="AD55" s="18"/>
      <c r="AE55" s="13"/>
      <c r="AF55" s="13"/>
      <c r="AG55" s="13"/>
      <c r="AH55" s="18"/>
      <c r="AI55" s="20"/>
      <c r="AJ55" s="58"/>
      <c r="AK55" s="58"/>
      <c r="AL55" s="59"/>
      <c r="AM55" s="18"/>
      <c r="AN55" s="13"/>
      <c r="AO55" s="13"/>
      <c r="AP55" s="7"/>
      <c r="AQ55" s="20"/>
      <c r="AR55" s="58"/>
      <c r="AS55" s="60"/>
      <c r="AT55" s="72"/>
      <c r="AU55" s="18"/>
      <c r="AV55" s="13"/>
      <c r="AW55" s="13"/>
      <c r="AX55" s="13"/>
      <c r="AY55" s="4"/>
      <c r="AZ55" s="13"/>
      <c r="BA55" s="13"/>
      <c r="BB55" s="18"/>
      <c r="BC55" s="20"/>
      <c r="BD55" s="18"/>
      <c r="BE55" s="18"/>
      <c r="BF55" s="73"/>
      <c r="BG55" s="18"/>
      <c r="BH55" s="13"/>
      <c r="BI55" s="13"/>
      <c r="BJ55" s="13"/>
      <c r="BK55" s="20"/>
      <c r="BL55" s="58"/>
      <c r="BM55" s="60"/>
      <c r="BN55" s="215"/>
      <c r="BO55" s="18"/>
      <c r="BP55" s="13"/>
      <c r="BQ55" s="13"/>
      <c r="BR55" s="13"/>
      <c r="BS55" s="20"/>
      <c r="BT55" s="58"/>
      <c r="BU55" s="60"/>
      <c r="BV55" s="211"/>
      <c r="BW55" s="154"/>
      <c r="BX55" s="155"/>
      <c r="BY55" s="155"/>
      <c r="BZ55" s="155"/>
      <c r="CA55" s="155"/>
      <c r="CB55" s="156"/>
      <c r="CC55" s="156"/>
      <c r="CD55" s="158"/>
      <c r="CE55" s="154"/>
      <c r="CF55" s="189"/>
      <c r="CG55" s="72"/>
      <c r="CH55" s="154"/>
      <c r="CI55" s="154"/>
      <c r="CJ55" s="154"/>
      <c r="CK55" s="154"/>
      <c r="CL55" s="154"/>
      <c r="CM55" s="154"/>
      <c r="CN55" s="159"/>
      <c r="CO55" s="156"/>
      <c r="CP55" s="154"/>
      <c r="CQ55" s="211"/>
      <c r="CR55" s="76">
        <f t="shared" ref="CR55" si="62">IF(+(DA55)/DB55*1000&lt;=0.8,"LDM",(DA55/DB55*1000))</f>
        <v>14.499999999999957</v>
      </c>
      <c r="CS55" s="74">
        <v>2.7054999999999998</v>
      </c>
      <c r="CT55" s="74">
        <v>2.7054999999999998</v>
      </c>
      <c r="CU55" s="74">
        <f t="shared" ref="CU55" si="63">(CT55-CS55)</f>
        <v>0</v>
      </c>
      <c r="CV55" s="74">
        <f t="shared" ref="CV55" si="64">AVERAGE(CS55:CT55)</f>
        <v>2.7054999999999998</v>
      </c>
      <c r="CW55" s="74">
        <v>2.7199</v>
      </c>
      <c r="CX55" s="74">
        <v>2.7201</v>
      </c>
      <c r="CY55" s="74">
        <f t="shared" ref="CY55" si="65">(CX55-CW55)</f>
        <v>1.9999999999997797E-4</v>
      </c>
      <c r="CZ55" s="74">
        <f t="shared" ref="CZ55" si="66">+AVERAGE(CW55:CX55)</f>
        <v>2.7199999999999998</v>
      </c>
      <c r="DA55" s="74">
        <f t="shared" ref="DA55" si="67">+CZ55-CV55</f>
        <v>1.4499999999999957E-2</v>
      </c>
      <c r="DB55" s="77">
        <v>1</v>
      </c>
      <c r="DC55" s="164">
        <v>40</v>
      </c>
      <c r="DD55" s="79"/>
      <c r="DE55" s="15"/>
      <c r="DF55" s="223">
        <f t="shared" si="34"/>
        <v>0.46247040785055921</v>
      </c>
      <c r="DG55" s="57"/>
    </row>
    <row r="56" spans="1:111">
      <c r="A56" s="46" t="s">
        <v>265</v>
      </c>
      <c r="B56" s="4" t="s">
        <v>262</v>
      </c>
      <c r="C56" s="47">
        <v>44323</v>
      </c>
      <c r="D56" s="70">
        <v>0.625</v>
      </c>
      <c r="E56" s="47"/>
      <c r="F56" s="48"/>
      <c r="G56" s="48"/>
      <c r="H56" s="48"/>
      <c r="I56" s="49"/>
      <c r="J56" s="49"/>
      <c r="K56" s="71"/>
      <c r="L56" s="151"/>
      <c r="M56" s="151"/>
      <c r="N56" s="152"/>
      <c r="O56" s="153"/>
      <c r="P56" s="151"/>
      <c r="Q56" s="50"/>
      <c r="R56" s="51"/>
      <c r="S56" s="51"/>
      <c r="T56" s="52"/>
      <c r="U56" s="53"/>
      <c r="V56" s="177"/>
      <c r="W56" s="50"/>
      <c r="X56" s="55"/>
      <c r="Y56" s="51"/>
      <c r="Z56" s="56"/>
      <c r="AA56" s="51"/>
      <c r="AB56" s="180"/>
      <c r="AC56" s="50"/>
      <c r="AD56" s="18" t="str">
        <f t="shared" ref="AD56:AD58" si="68">IF(((AE56)*$AG$7)&lt;0.48,"MLD",IF(((AE56)*$AG$7)&gt;0.48,((AE56)*$AG$7)))</f>
        <v>MLD</v>
      </c>
      <c r="AE56" s="13">
        <f t="shared" ref="AE56:AE58" si="69">+AF56-AG56</f>
        <v>0</v>
      </c>
      <c r="AF56" s="13"/>
      <c r="AG56" s="13">
        <f t="shared" si="36"/>
        <v>0</v>
      </c>
      <c r="AH56" s="18"/>
      <c r="AI56" s="20"/>
      <c r="AJ56" s="58"/>
      <c r="AK56" s="58"/>
      <c r="AL56" s="59"/>
      <c r="AM56" s="18"/>
      <c r="AN56" s="13"/>
      <c r="AO56" s="13"/>
      <c r="AP56" s="7"/>
      <c r="AQ56" s="13"/>
      <c r="AR56" s="58"/>
      <c r="AS56" s="60"/>
      <c r="AT56" s="72"/>
      <c r="AU56" s="18"/>
      <c r="AV56" s="13"/>
      <c r="AW56" s="13"/>
      <c r="AX56" s="13"/>
      <c r="AY56" s="4"/>
      <c r="AZ56" s="13"/>
      <c r="BA56" s="13"/>
      <c r="BB56" s="18"/>
      <c r="BC56" s="20"/>
      <c r="BD56" s="18"/>
      <c r="BE56" s="18"/>
      <c r="BF56" s="73"/>
      <c r="BG56" s="18"/>
      <c r="BH56" s="13"/>
      <c r="BI56" s="13"/>
      <c r="BJ56" s="13"/>
      <c r="BK56" s="20"/>
      <c r="BL56" s="58"/>
      <c r="BM56" s="60"/>
      <c r="BN56" s="215"/>
      <c r="BO56" s="18"/>
      <c r="BP56" s="13"/>
      <c r="BQ56" s="13"/>
      <c r="BR56" s="13"/>
      <c r="BS56" s="20"/>
      <c r="BT56" s="58"/>
      <c r="BU56" s="60"/>
      <c r="BV56" s="211"/>
      <c r="BW56" s="154"/>
      <c r="BX56" s="155"/>
      <c r="BY56" s="155"/>
      <c r="BZ56" s="155"/>
      <c r="CA56" s="155"/>
      <c r="CB56" s="156"/>
      <c r="CC56" s="156"/>
      <c r="CD56" s="158"/>
      <c r="CE56" s="154"/>
      <c r="CF56" s="189"/>
      <c r="CG56" s="72"/>
      <c r="CH56" s="154"/>
      <c r="CI56" s="154"/>
      <c r="CJ56" s="154"/>
      <c r="CK56" s="154"/>
      <c r="CL56" s="154"/>
      <c r="CM56" s="154"/>
      <c r="CN56" s="159"/>
      <c r="CO56" s="156"/>
      <c r="CP56" s="154"/>
      <c r="CQ56" s="211"/>
      <c r="CR56" s="76"/>
      <c r="CS56" s="74"/>
      <c r="CT56" s="74"/>
      <c r="CU56" s="74"/>
      <c r="CV56" s="74"/>
      <c r="CW56" s="74"/>
      <c r="CX56" s="74"/>
      <c r="CY56" s="74"/>
      <c r="CZ56" s="74"/>
      <c r="DA56" s="74"/>
      <c r="DB56" s="77"/>
      <c r="DC56" s="164"/>
      <c r="DD56" s="79"/>
      <c r="DE56" s="15"/>
      <c r="DF56" s="223"/>
      <c r="DG56" s="57"/>
    </row>
    <row r="57" spans="1:111">
      <c r="A57" s="46" t="s">
        <v>266</v>
      </c>
      <c r="B57" s="4" t="s">
        <v>263</v>
      </c>
      <c r="C57" s="47">
        <v>44323</v>
      </c>
      <c r="D57" s="70">
        <v>0.625</v>
      </c>
      <c r="E57" s="47"/>
      <c r="F57" s="48"/>
      <c r="G57" s="48"/>
      <c r="H57" s="48"/>
      <c r="I57" s="49"/>
      <c r="J57" s="49"/>
      <c r="K57" s="71"/>
      <c r="L57" s="151" t="s">
        <v>84</v>
      </c>
      <c r="M57" s="151"/>
      <c r="N57" s="152"/>
      <c r="O57" s="153"/>
      <c r="P57" s="151"/>
      <c r="Q57" s="50"/>
      <c r="R57" s="51"/>
      <c r="S57" s="51"/>
      <c r="T57" s="52"/>
      <c r="U57" s="53"/>
      <c r="V57" s="177"/>
      <c r="W57" s="50"/>
      <c r="X57" s="55"/>
      <c r="Y57" s="51"/>
      <c r="Z57" s="56"/>
      <c r="AA57" s="51"/>
      <c r="AB57" s="180"/>
      <c r="AC57" s="50"/>
      <c r="AD57" s="18" t="str">
        <f t="shared" si="68"/>
        <v>MLD</v>
      </c>
      <c r="AE57" s="13">
        <f t="shared" si="69"/>
        <v>0</v>
      </c>
      <c r="AF57" s="13"/>
      <c r="AG57" s="13">
        <f t="shared" si="36"/>
        <v>0</v>
      </c>
      <c r="AH57" s="18"/>
      <c r="AI57" s="20"/>
      <c r="AJ57" s="58"/>
      <c r="AK57" s="58"/>
      <c r="AL57" s="59"/>
      <c r="AM57" s="18"/>
      <c r="AN57" s="13"/>
      <c r="AO57" s="13"/>
      <c r="AP57" s="7"/>
      <c r="AQ57" s="13"/>
      <c r="AR57" s="58"/>
      <c r="AS57" s="60"/>
      <c r="AT57" s="72"/>
      <c r="AU57" s="18"/>
      <c r="AV57" s="13"/>
      <c r="AW57" s="13"/>
      <c r="AX57" s="13"/>
      <c r="AY57" s="4"/>
      <c r="AZ57" s="13"/>
      <c r="BA57" s="13"/>
      <c r="BB57" s="18"/>
      <c r="BC57" s="20"/>
      <c r="BD57" s="18"/>
      <c r="BE57" s="18"/>
      <c r="BF57" s="73"/>
      <c r="BG57" s="18"/>
      <c r="BH57" s="13"/>
      <c r="BI57" s="13"/>
      <c r="BJ57" s="13"/>
      <c r="BK57" s="20"/>
      <c r="BL57" s="58"/>
      <c r="BM57" s="60"/>
      <c r="BN57" s="215"/>
      <c r="BO57" s="18"/>
      <c r="BP57" s="13"/>
      <c r="BQ57" s="13"/>
      <c r="BR57" s="13"/>
      <c r="BS57" s="20"/>
      <c r="BT57" s="58"/>
      <c r="BU57" s="60"/>
      <c r="BV57" s="211"/>
      <c r="BW57" s="154"/>
      <c r="BX57" s="155"/>
      <c r="BY57" s="155"/>
      <c r="BZ57" s="155"/>
      <c r="CA57" s="155"/>
      <c r="CB57" s="156"/>
      <c r="CC57" s="156"/>
      <c r="CD57" s="158"/>
      <c r="CE57" s="154"/>
      <c r="CF57" s="189"/>
      <c r="CG57" s="72"/>
      <c r="CH57" s="154"/>
      <c r="CI57" s="154"/>
      <c r="CJ57" s="154"/>
      <c r="CK57" s="154"/>
      <c r="CL57" s="154"/>
      <c r="CM57" s="154"/>
      <c r="CN57" s="159"/>
      <c r="CO57" s="156"/>
      <c r="CP57" s="154"/>
      <c r="CQ57" s="211"/>
      <c r="CR57" s="76"/>
      <c r="CS57" s="74"/>
      <c r="CT57" s="74"/>
      <c r="CU57" s="74"/>
      <c r="CV57" s="74"/>
      <c r="CW57" s="74"/>
      <c r="CX57" s="74"/>
      <c r="CY57" s="74"/>
      <c r="CZ57" s="74"/>
      <c r="DA57" s="74"/>
      <c r="DB57" s="77"/>
      <c r="DC57" s="164"/>
      <c r="DD57" s="79"/>
      <c r="DE57" s="15"/>
      <c r="DF57" s="223"/>
      <c r="DG57" s="57"/>
    </row>
    <row r="58" spans="1:111">
      <c r="A58" s="46" t="s">
        <v>267</v>
      </c>
      <c r="B58" s="4" t="s">
        <v>264</v>
      </c>
      <c r="C58" s="47">
        <v>44323</v>
      </c>
      <c r="D58" s="70">
        <v>0.625</v>
      </c>
      <c r="E58" s="47"/>
      <c r="F58" s="48" t="s">
        <v>84</v>
      </c>
      <c r="G58" s="48"/>
      <c r="H58" s="48"/>
      <c r="I58" s="49"/>
      <c r="J58" s="49"/>
      <c r="K58" s="71"/>
      <c r="L58" s="151"/>
      <c r="M58" s="151"/>
      <c r="N58" s="152"/>
      <c r="O58" s="153"/>
      <c r="P58" s="151"/>
      <c r="Q58" s="50"/>
      <c r="R58" s="51"/>
      <c r="S58" s="51"/>
      <c r="T58" s="52"/>
      <c r="U58" s="53"/>
      <c r="V58" s="177"/>
      <c r="W58" s="50"/>
      <c r="X58" s="55"/>
      <c r="Y58" s="51"/>
      <c r="Z58" s="56"/>
      <c r="AA58" s="51"/>
      <c r="AB58" s="180"/>
      <c r="AC58" s="50"/>
      <c r="AD58" s="18" t="str">
        <f t="shared" si="68"/>
        <v>MLD</v>
      </c>
      <c r="AE58" s="13">
        <f t="shared" si="69"/>
        <v>0</v>
      </c>
      <c r="AF58" s="13"/>
      <c r="AG58" s="13">
        <f t="shared" si="36"/>
        <v>0</v>
      </c>
      <c r="AH58" s="18"/>
      <c r="AI58" s="20"/>
      <c r="AJ58" s="58"/>
      <c r="AK58" s="58"/>
      <c r="AL58" s="59"/>
      <c r="AM58" s="18"/>
      <c r="AN58" s="13"/>
      <c r="AO58" s="13"/>
      <c r="AP58" s="7"/>
      <c r="AQ58" s="13"/>
      <c r="AR58" s="58"/>
      <c r="AS58" s="60"/>
      <c r="AT58" s="72"/>
      <c r="AU58" s="18"/>
      <c r="AV58" s="13"/>
      <c r="AW58" s="13"/>
      <c r="AX58" s="13"/>
      <c r="AY58" s="4"/>
      <c r="AZ58" s="13"/>
      <c r="BA58" s="13"/>
      <c r="BB58" s="18"/>
      <c r="BC58" s="20"/>
      <c r="BD58" s="18"/>
      <c r="BE58" s="18"/>
      <c r="BF58" s="73"/>
      <c r="BG58" s="18"/>
      <c r="BH58" s="13"/>
      <c r="BI58" s="13"/>
      <c r="BJ58" s="13"/>
      <c r="BK58" s="20"/>
      <c r="BL58" s="58"/>
      <c r="BM58" s="60"/>
      <c r="BN58" s="215"/>
      <c r="BO58" s="18"/>
      <c r="BP58" s="13"/>
      <c r="BQ58" s="13"/>
      <c r="BR58" s="13"/>
      <c r="BS58" s="20"/>
      <c r="BT58" s="58"/>
      <c r="BU58" s="60"/>
      <c r="BV58" s="211"/>
      <c r="BW58" s="154"/>
      <c r="BX58" s="155"/>
      <c r="BY58" s="155"/>
      <c r="BZ58" s="155"/>
      <c r="CA58" s="155"/>
      <c r="CB58" s="156"/>
      <c r="CC58" s="156"/>
      <c r="CD58" s="158"/>
      <c r="CE58" s="154"/>
      <c r="CF58" s="189"/>
      <c r="CG58" s="72"/>
      <c r="CH58" s="154"/>
      <c r="CI58" s="154"/>
      <c r="CJ58" s="154"/>
      <c r="CK58" s="154"/>
      <c r="CL58" s="154"/>
      <c r="CM58" s="154"/>
      <c r="CN58" s="159"/>
      <c r="CO58" s="156"/>
      <c r="CP58" s="154"/>
      <c r="CQ58" s="211"/>
      <c r="CR58" s="76"/>
      <c r="CS58" s="74"/>
      <c r="CT58" s="74"/>
      <c r="CU58" s="74"/>
      <c r="CV58" s="74"/>
      <c r="CW58" s="74"/>
      <c r="CX58" s="74"/>
      <c r="CY58" s="74"/>
      <c r="CZ58" s="74"/>
      <c r="DA58" s="74"/>
      <c r="DB58" s="77"/>
      <c r="DC58" s="164"/>
      <c r="DD58" s="79"/>
      <c r="DE58" s="15"/>
      <c r="DF58" s="223"/>
      <c r="DG58" s="57"/>
    </row>
    <row r="59" spans="1:111">
      <c r="A59" s="46" t="s">
        <v>253</v>
      </c>
      <c r="B59" s="4" t="s">
        <v>252</v>
      </c>
      <c r="C59" s="47">
        <v>44323</v>
      </c>
      <c r="D59" s="70">
        <v>0.625</v>
      </c>
      <c r="E59" s="47"/>
      <c r="F59" s="48"/>
      <c r="G59" s="48"/>
      <c r="H59" s="48"/>
      <c r="I59" s="49"/>
      <c r="J59" s="49"/>
      <c r="K59" s="71"/>
      <c r="L59" s="151"/>
      <c r="M59" s="151"/>
      <c r="N59" s="152"/>
      <c r="O59" s="153"/>
      <c r="P59" s="151"/>
      <c r="Q59" s="50"/>
      <c r="R59" s="51"/>
      <c r="S59" s="51"/>
      <c r="T59" s="52"/>
      <c r="U59" s="53"/>
      <c r="V59" s="177"/>
      <c r="W59" s="50"/>
      <c r="X59" s="55"/>
      <c r="Y59" s="51"/>
      <c r="Z59" s="56"/>
      <c r="AA59" s="51"/>
      <c r="AB59" s="180"/>
      <c r="AC59" s="50"/>
      <c r="AD59" s="57"/>
      <c r="AE59" s="57"/>
      <c r="AF59" s="57"/>
      <c r="AG59" s="57"/>
      <c r="AH59" s="18"/>
      <c r="AI59" s="20"/>
      <c r="AJ59" s="58"/>
      <c r="AK59" s="58"/>
      <c r="AL59" s="59"/>
      <c r="AM59" s="18"/>
      <c r="AN59" s="13"/>
      <c r="AO59" s="13"/>
      <c r="AP59" s="7"/>
      <c r="AQ59" s="13"/>
      <c r="AR59" s="58"/>
      <c r="AS59" s="60"/>
      <c r="AT59" s="72"/>
      <c r="AU59" s="18"/>
      <c r="AV59" s="13"/>
      <c r="AW59" s="13"/>
      <c r="AX59" s="13"/>
      <c r="AY59" s="4"/>
      <c r="AZ59" s="13"/>
      <c r="BA59" s="13"/>
      <c r="BB59" s="18"/>
      <c r="BC59" s="20"/>
      <c r="BD59" s="18"/>
      <c r="BE59" s="18"/>
      <c r="BF59" s="73"/>
      <c r="BG59" s="18"/>
      <c r="BH59" s="13"/>
      <c r="BI59" s="13"/>
      <c r="BJ59" s="13"/>
      <c r="BK59" s="20"/>
      <c r="BL59" s="58"/>
      <c r="BM59" s="60"/>
      <c r="BN59" s="215"/>
      <c r="BO59" s="18" t="e">
        <f t="shared" si="48"/>
        <v>#VALUE!</v>
      </c>
      <c r="BP59" s="13">
        <f t="shared" si="49"/>
        <v>35</v>
      </c>
      <c r="BQ59" s="13">
        <v>49.167999999999999</v>
      </c>
      <c r="BR59" s="13">
        <f t="shared" si="23"/>
        <v>14.167999999999999</v>
      </c>
      <c r="BS59" s="20"/>
      <c r="BT59" s="58"/>
      <c r="BU59" s="60" t="e">
        <f t="shared" si="50"/>
        <v>#VALUE!</v>
      </c>
      <c r="BV59" s="211"/>
      <c r="BW59" s="154"/>
      <c r="BX59" s="155"/>
      <c r="BY59" s="155"/>
      <c r="BZ59" s="155"/>
      <c r="CA59" s="155"/>
      <c r="CB59" s="156"/>
      <c r="CC59" s="156"/>
      <c r="CD59" s="158"/>
      <c r="CE59" s="154"/>
      <c r="CF59" s="189"/>
      <c r="CG59" s="72"/>
      <c r="CH59" s="154"/>
      <c r="CI59" s="154"/>
      <c r="CJ59" s="154"/>
      <c r="CK59" s="154"/>
      <c r="CL59" s="154"/>
      <c r="CM59" s="154"/>
      <c r="CN59" s="159"/>
      <c r="CO59" s="156"/>
      <c r="CP59" s="154"/>
      <c r="CQ59" s="211"/>
      <c r="CR59" s="76"/>
      <c r="CS59" s="74"/>
      <c r="CT59" s="74"/>
      <c r="CU59" s="74"/>
      <c r="CV59" s="74"/>
      <c r="CW59" s="74"/>
      <c r="CX59" s="74"/>
      <c r="CY59" s="74"/>
      <c r="CZ59" s="74"/>
      <c r="DA59" s="74"/>
      <c r="DB59" s="77"/>
      <c r="DC59" s="164"/>
      <c r="DD59" s="79"/>
      <c r="DE59" s="15"/>
      <c r="DF59" s="223"/>
      <c r="DG59" s="57"/>
    </row>
    <row r="60" spans="1:111">
      <c r="A60" s="46" t="s">
        <v>255</v>
      </c>
      <c r="B60" s="4" t="s">
        <v>254</v>
      </c>
      <c r="C60" s="47">
        <v>44323</v>
      </c>
      <c r="D60" s="70">
        <v>0.625</v>
      </c>
      <c r="E60" s="47"/>
      <c r="F60" s="48"/>
      <c r="G60" s="48"/>
      <c r="H60" s="48"/>
      <c r="I60" s="49"/>
      <c r="J60" s="49"/>
      <c r="K60" s="71"/>
      <c r="L60" s="151"/>
      <c r="M60" s="151"/>
      <c r="N60" s="152"/>
      <c r="O60" s="153"/>
      <c r="P60" s="151"/>
      <c r="Q60" s="50"/>
      <c r="R60" s="51"/>
      <c r="S60" s="51"/>
      <c r="T60" s="52"/>
      <c r="U60" s="53"/>
      <c r="V60" s="177"/>
      <c r="W60" s="50"/>
      <c r="X60" s="55"/>
      <c r="Y60" s="51"/>
      <c r="Z60" s="56"/>
      <c r="AA60" s="51"/>
      <c r="AB60" s="180"/>
      <c r="AC60" s="50"/>
      <c r="AD60" s="57"/>
      <c r="AE60" s="57"/>
      <c r="AF60" s="57"/>
      <c r="AG60" s="57"/>
      <c r="AH60" s="18"/>
      <c r="AI60" s="20"/>
      <c r="AJ60" s="58"/>
      <c r="AK60" s="58"/>
      <c r="AL60" s="59"/>
      <c r="AM60" s="18"/>
      <c r="AN60" s="13"/>
      <c r="AO60" s="13"/>
      <c r="AP60" s="7"/>
      <c r="AQ60" s="13"/>
      <c r="AR60" s="58"/>
      <c r="AS60" s="60"/>
      <c r="AT60" s="72"/>
      <c r="AU60" s="18"/>
      <c r="AV60" s="13"/>
      <c r="AW60" s="13"/>
      <c r="AX60" s="13"/>
      <c r="AY60" s="4"/>
      <c r="AZ60" s="13"/>
      <c r="BA60" s="13"/>
      <c r="BB60" s="18"/>
      <c r="BC60" s="20"/>
      <c r="BD60" s="18"/>
      <c r="BE60" s="18"/>
      <c r="BF60" s="73"/>
      <c r="BG60" s="18"/>
      <c r="BH60" s="13"/>
      <c r="BI60" s="13"/>
      <c r="BJ60" s="13"/>
      <c r="BK60" s="20"/>
      <c r="BL60" s="58"/>
      <c r="BM60" s="60"/>
      <c r="BN60" s="215"/>
      <c r="BO60" s="18" t="e">
        <f t="shared" si="48"/>
        <v>#VALUE!</v>
      </c>
      <c r="BP60" s="13">
        <f t="shared" si="49"/>
        <v>36</v>
      </c>
      <c r="BQ60" s="13">
        <v>50.167999999999999</v>
      </c>
      <c r="BR60" s="13">
        <f t="shared" si="23"/>
        <v>14.167999999999999</v>
      </c>
      <c r="BS60" s="20"/>
      <c r="BT60" s="58"/>
      <c r="BU60" s="60" t="e">
        <f t="shared" si="50"/>
        <v>#VALUE!</v>
      </c>
      <c r="BV60" s="211"/>
      <c r="BW60" s="154"/>
      <c r="BX60" s="155"/>
      <c r="BY60" s="155"/>
      <c r="BZ60" s="155"/>
      <c r="CA60" s="155"/>
      <c r="CB60" s="156"/>
      <c r="CC60" s="156"/>
      <c r="CD60" s="158"/>
      <c r="CE60" s="154"/>
      <c r="CF60" s="189"/>
      <c r="CG60" s="72"/>
      <c r="CH60" s="154"/>
      <c r="CI60" s="154"/>
      <c r="CJ60" s="154"/>
      <c r="CK60" s="154"/>
      <c r="CL60" s="154"/>
      <c r="CM60" s="154"/>
      <c r="CN60" s="159"/>
      <c r="CO60" s="156"/>
      <c r="CP60" s="154"/>
      <c r="CQ60" s="211"/>
      <c r="CR60" s="76"/>
      <c r="CS60" s="74"/>
      <c r="CT60" s="74"/>
      <c r="CU60" s="74"/>
      <c r="CV60" s="74"/>
      <c r="CW60" s="74"/>
      <c r="CX60" s="74"/>
      <c r="CY60" s="74"/>
      <c r="CZ60" s="74"/>
      <c r="DA60" s="74"/>
      <c r="DB60" s="77"/>
      <c r="DC60" s="164"/>
      <c r="DD60" s="79"/>
      <c r="DE60" s="15"/>
      <c r="DF60" s="223"/>
      <c r="DG60" s="57"/>
    </row>
    <row r="61" spans="1:111">
      <c r="A61" s="46" t="s">
        <v>257</v>
      </c>
      <c r="B61" s="4" t="s">
        <v>256</v>
      </c>
      <c r="C61" s="47">
        <v>44323</v>
      </c>
      <c r="D61" s="70">
        <v>0.625</v>
      </c>
      <c r="E61" s="47"/>
      <c r="F61" s="48"/>
      <c r="G61" s="48"/>
      <c r="H61" s="48"/>
      <c r="I61" s="49"/>
      <c r="J61" s="49"/>
      <c r="K61" s="71"/>
      <c r="L61" s="151"/>
      <c r="M61" s="151"/>
      <c r="N61" s="152"/>
      <c r="O61" s="153"/>
      <c r="P61" s="151"/>
      <c r="Q61" s="50"/>
      <c r="R61" s="51"/>
      <c r="S61" s="51"/>
      <c r="T61" s="52"/>
      <c r="U61" s="53"/>
      <c r="V61" s="177"/>
      <c r="W61" s="50"/>
      <c r="X61" s="55"/>
      <c r="Y61" s="51"/>
      <c r="Z61" s="56"/>
      <c r="AA61" s="51"/>
      <c r="AB61" s="180"/>
      <c r="AC61" s="50"/>
      <c r="AD61" s="57"/>
      <c r="AE61" s="57"/>
      <c r="AF61" s="57"/>
      <c r="AG61" s="57"/>
      <c r="AH61" s="18"/>
      <c r="AI61" s="20"/>
      <c r="AJ61" s="58"/>
      <c r="AK61" s="58"/>
      <c r="AL61" s="59"/>
      <c r="AM61" s="18"/>
      <c r="AN61" s="13"/>
      <c r="AO61" s="13"/>
      <c r="AP61" s="7"/>
      <c r="AQ61" s="13"/>
      <c r="AR61" s="58"/>
      <c r="AS61" s="60"/>
      <c r="AT61" s="72"/>
      <c r="AU61" s="18"/>
      <c r="AV61" s="13"/>
      <c r="AW61" s="13"/>
      <c r="AX61" s="13"/>
      <c r="AY61" s="4"/>
      <c r="AZ61" s="13"/>
      <c r="BA61" s="13"/>
      <c r="BB61" s="18"/>
      <c r="BC61" s="20"/>
      <c r="BD61" s="18"/>
      <c r="BE61" s="18"/>
      <c r="BF61" s="73"/>
      <c r="BG61" s="18"/>
      <c r="BH61" s="13"/>
      <c r="BI61" s="13"/>
      <c r="BJ61" s="13"/>
      <c r="BK61" s="20"/>
      <c r="BL61" s="58"/>
      <c r="BM61" s="60"/>
      <c r="BN61" s="215"/>
      <c r="BO61" s="18" t="e">
        <f t="shared" si="48"/>
        <v>#VALUE!</v>
      </c>
      <c r="BP61" s="13">
        <f t="shared" si="49"/>
        <v>37</v>
      </c>
      <c r="BQ61" s="13">
        <v>51.167999999999999</v>
      </c>
      <c r="BR61" s="13">
        <f t="shared" si="23"/>
        <v>14.167999999999999</v>
      </c>
      <c r="BS61" s="20"/>
      <c r="BT61" s="58"/>
      <c r="BU61" s="60" t="e">
        <f t="shared" si="50"/>
        <v>#VALUE!</v>
      </c>
      <c r="BV61" s="211"/>
      <c r="BW61" s="154"/>
      <c r="BX61" s="155"/>
      <c r="BY61" s="155"/>
      <c r="BZ61" s="155"/>
      <c r="CA61" s="155"/>
      <c r="CB61" s="156"/>
      <c r="CC61" s="156"/>
      <c r="CD61" s="158"/>
      <c r="CE61" s="154"/>
      <c r="CF61" s="189"/>
      <c r="CG61" s="72"/>
      <c r="CH61" s="154"/>
      <c r="CI61" s="154"/>
      <c r="CJ61" s="154"/>
      <c r="CK61" s="154"/>
      <c r="CL61" s="154"/>
      <c r="CM61" s="154"/>
      <c r="CN61" s="159"/>
      <c r="CO61" s="156"/>
      <c r="CP61" s="154"/>
      <c r="CQ61" s="211"/>
      <c r="CR61" s="76"/>
      <c r="CS61" s="74"/>
      <c r="CT61" s="74"/>
      <c r="CU61" s="74"/>
      <c r="CV61" s="74"/>
      <c r="CW61" s="74"/>
      <c r="CX61" s="74"/>
      <c r="CY61" s="74"/>
      <c r="CZ61" s="74"/>
      <c r="DA61" s="74"/>
      <c r="DB61" s="77"/>
      <c r="DC61" s="164"/>
      <c r="DD61" s="79"/>
      <c r="DE61" s="15"/>
      <c r="DF61" s="223"/>
      <c r="DG61" s="57"/>
    </row>
    <row r="62" spans="1:111">
      <c r="A62" s="46" t="s">
        <v>268</v>
      </c>
      <c r="B62" s="4" t="s">
        <v>278</v>
      </c>
      <c r="C62" s="47">
        <v>44323</v>
      </c>
      <c r="D62" s="70">
        <v>0.625</v>
      </c>
      <c r="E62" s="47"/>
      <c r="F62" s="48"/>
      <c r="G62" s="48"/>
      <c r="H62" s="48"/>
      <c r="I62" s="49"/>
      <c r="J62" s="49"/>
      <c r="K62" s="71"/>
      <c r="L62" s="151"/>
      <c r="M62" s="151"/>
      <c r="N62" s="152"/>
      <c r="O62" s="153"/>
      <c r="P62" s="151"/>
      <c r="Q62" s="50"/>
      <c r="R62" s="51"/>
      <c r="S62" s="51"/>
      <c r="T62" s="52"/>
      <c r="U62" s="53"/>
      <c r="V62" s="177"/>
      <c r="W62" s="50"/>
      <c r="X62" s="55"/>
      <c r="Y62" s="51"/>
      <c r="Z62" s="56"/>
      <c r="AA62" s="51"/>
      <c r="AB62" s="180"/>
      <c r="AC62" s="50"/>
      <c r="AD62" s="57"/>
      <c r="AE62" s="57"/>
      <c r="AF62" s="57"/>
      <c r="AG62" s="57"/>
      <c r="AH62" s="18"/>
      <c r="AI62" s="20"/>
      <c r="AJ62" s="58"/>
      <c r="AK62" s="58"/>
      <c r="AL62" s="59"/>
      <c r="AM62" s="18" t="str">
        <f t="shared" ref="AM62:AM64" si="70">IF(((AN62-$AO$4)/$AO$3)&lt;=0.01,"MLD",IF(((AN62-$AO$4)/$AO$3)&lt;=1,(AN62-$AO$4)/$AO$3,IF(((AN62-$AO$4)/$AO$3)&gt;1,((AN62-$AO$2)/$AO$1))))</f>
        <v>MLD</v>
      </c>
      <c r="AN62" s="13">
        <f t="shared" ref="AN62:AN64" si="71">+AO62-AP62</f>
        <v>-2.6666666666666666E-3</v>
      </c>
      <c r="AO62" s="13"/>
      <c r="AP62" s="7">
        <f t="shared" ref="AP62:AP64" si="72">$AP$69</f>
        <v>2.6666666666666666E-3</v>
      </c>
      <c r="AQ62" s="13"/>
      <c r="AR62" s="58"/>
      <c r="AS62" s="60" t="str">
        <f t="shared" ref="AS62:AS64" si="73">IF(AM62="MLD","-",IF(AM62&lt;=1.5,AM62*$AR$40*$AQ$40,AM62*$AQ$41*$AR$40))</f>
        <v>-</v>
      </c>
      <c r="AT62" s="72"/>
      <c r="AU62" s="18"/>
      <c r="AV62" s="13"/>
      <c r="AW62" s="13"/>
      <c r="AX62" s="13"/>
      <c r="AY62" s="4"/>
      <c r="AZ62" s="13"/>
      <c r="BA62" s="13"/>
      <c r="BB62" s="18"/>
      <c r="BC62" s="20"/>
      <c r="BD62" s="18"/>
      <c r="BE62" s="18"/>
      <c r="BF62" s="73"/>
      <c r="BG62" s="18" t="e">
        <f t="shared" si="45"/>
        <v>#VALUE!</v>
      </c>
      <c r="BH62" s="13">
        <f t="shared" si="46"/>
        <v>38</v>
      </c>
      <c r="BI62" s="13">
        <v>52.015000000000001</v>
      </c>
      <c r="BJ62" s="13">
        <f t="shared" si="19"/>
        <v>14.015000000000001</v>
      </c>
      <c r="BK62" s="20"/>
      <c r="BL62" s="58"/>
      <c r="BM62" s="60" t="e">
        <f t="shared" si="47"/>
        <v>#VALUE!</v>
      </c>
      <c r="BN62" s="215"/>
      <c r="BO62" s="154"/>
      <c r="BP62" s="155"/>
      <c r="BQ62" s="155"/>
      <c r="BR62" s="155"/>
      <c r="BS62" s="155"/>
      <c r="BT62" s="157"/>
      <c r="BU62" s="182"/>
      <c r="BV62" s="211"/>
      <c r="BW62" s="154"/>
      <c r="BX62" s="155"/>
      <c r="BY62" s="155"/>
      <c r="BZ62" s="155"/>
      <c r="CA62" s="155"/>
      <c r="CB62" s="156"/>
      <c r="CC62" s="156"/>
      <c r="CD62" s="158"/>
      <c r="CE62" s="154"/>
      <c r="CF62" s="189"/>
      <c r="CG62" s="72"/>
      <c r="CH62" s="154"/>
      <c r="CI62" s="154"/>
      <c r="CJ62" s="154"/>
      <c r="CK62" s="154"/>
      <c r="CL62" s="154"/>
      <c r="CM62" s="154"/>
      <c r="CN62" s="159"/>
      <c r="CO62" s="156"/>
      <c r="CP62" s="154"/>
      <c r="CQ62" s="211"/>
      <c r="CR62" s="76"/>
      <c r="CS62" s="74"/>
      <c r="CT62" s="74"/>
      <c r="CU62" s="74"/>
      <c r="CV62" s="74"/>
      <c r="CW62" s="74"/>
      <c r="CX62" s="74"/>
      <c r="CY62" s="74"/>
      <c r="CZ62" s="74"/>
      <c r="DA62" s="74"/>
      <c r="DB62" s="77"/>
      <c r="DC62" s="164"/>
      <c r="DD62" s="79"/>
      <c r="DE62" s="15"/>
      <c r="DF62" s="223"/>
      <c r="DG62" s="57"/>
    </row>
    <row r="63" spans="1:111">
      <c r="A63" s="46" t="s">
        <v>269</v>
      </c>
      <c r="B63" s="4" t="s">
        <v>279</v>
      </c>
      <c r="C63" s="47">
        <v>44323</v>
      </c>
      <c r="D63" s="70">
        <v>0.625</v>
      </c>
      <c r="E63" s="47"/>
      <c r="F63" s="48"/>
      <c r="G63" s="48"/>
      <c r="H63" s="48"/>
      <c r="I63" s="49"/>
      <c r="J63" s="49"/>
      <c r="K63" s="71"/>
      <c r="L63" s="151"/>
      <c r="M63" s="151"/>
      <c r="N63" s="152"/>
      <c r="O63" s="153"/>
      <c r="P63" s="151"/>
      <c r="Q63" s="50"/>
      <c r="R63" s="51"/>
      <c r="S63" s="51"/>
      <c r="T63" s="52"/>
      <c r="U63" s="53"/>
      <c r="V63" s="177"/>
      <c r="W63" s="50"/>
      <c r="X63" s="55"/>
      <c r="Y63" s="51"/>
      <c r="Z63" s="56"/>
      <c r="AA63" s="51"/>
      <c r="AB63" s="180"/>
      <c r="AC63" s="50"/>
      <c r="AD63" s="57"/>
      <c r="AE63" s="57"/>
      <c r="AF63" s="57"/>
      <c r="AG63" s="57"/>
      <c r="AH63" s="18"/>
      <c r="AI63" s="20"/>
      <c r="AJ63" s="58"/>
      <c r="AK63" s="58"/>
      <c r="AL63" s="59"/>
      <c r="AM63" s="18" t="str">
        <f t="shared" si="70"/>
        <v>MLD</v>
      </c>
      <c r="AN63" s="13">
        <f t="shared" si="71"/>
        <v>-2.6666666666666666E-3</v>
      </c>
      <c r="AO63" s="13"/>
      <c r="AP63" s="7">
        <f t="shared" si="72"/>
        <v>2.6666666666666666E-3</v>
      </c>
      <c r="AQ63" s="13"/>
      <c r="AR63" s="58"/>
      <c r="AS63" s="60" t="str">
        <f t="shared" si="73"/>
        <v>-</v>
      </c>
      <c r="AT63" s="72"/>
      <c r="AU63" s="18"/>
      <c r="AV63" s="13"/>
      <c r="AW63" s="13"/>
      <c r="AX63" s="13"/>
      <c r="AY63" s="4"/>
      <c r="AZ63" s="13"/>
      <c r="BA63" s="13"/>
      <c r="BB63" s="18"/>
      <c r="BC63" s="20"/>
      <c r="BD63" s="18"/>
      <c r="BE63" s="18"/>
      <c r="BF63" s="73"/>
      <c r="BG63" s="18" t="e">
        <f t="shared" si="45"/>
        <v>#VALUE!</v>
      </c>
      <c r="BH63" s="13">
        <f t="shared" si="46"/>
        <v>39</v>
      </c>
      <c r="BI63" s="13">
        <v>53.015000000000001</v>
      </c>
      <c r="BJ63" s="13">
        <f t="shared" si="19"/>
        <v>14.015000000000001</v>
      </c>
      <c r="BK63" s="20"/>
      <c r="BL63" s="58"/>
      <c r="BM63" s="60" t="e">
        <f t="shared" si="47"/>
        <v>#VALUE!</v>
      </c>
      <c r="BN63" s="215"/>
      <c r="BO63" s="154"/>
      <c r="BP63" s="155"/>
      <c r="BQ63" s="155"/>
      <c r="BR63" s="155"/>
      <c r="BS63" s="155"/>
      <c r="BT63" s="157"/>
      <c r="BU63" s="182"/>
      <c r="BV63" s="211"/>
      <c r="BW63" s="154"/>
      <c r="BX63" s="155"/>
      <c r="BY63" s="155"/>
      <c r="BZ63" s="155"/>
      <c r="CA63" s="155"/>
      <c r="CB63" s="156"/>
      <c r="CC63" s="156"/>
      <c r="CD63" s="158"/>
      <c r="CE63" s="154"/>
      <c r="CF63" s="189"/>
      <c r="CG63" s="72"/>
      <c r="CH63" s="154"/>
      <c r="CI63" s="154"/>
      <c r="CJ63" s="154"/>
      <c r="CK63" s="154"/>
      <c r="CL63" s="154"/>
      <c r="CM63" s="154"/>
      <c r="CN63" s="159"/>
      <c r="CO63" s="156"/>
      <c r="CP63" s="154"/>
      <c r="CQ63" s="211"/>
      <c r="CR63" s="76"/>
      <c r="CS63" s="74"/>
      <c r="CT63" s="74"/>
      <c r="CU63" s="74"/>
      <c r="CV63" s="74"/>
      <c r="CW63" s="74"/>
      <c r="CX63" s="74"/>
      <c r="CY63" s="74"/>
      <c r="CZ63" s="74"/>
      <c r="DA63" s="74"/>
      <c r="DB63" s="77"/>
      <c r="DC63" s="164"/>
      <c r="DD63" s="79"/>
      <c r="DE63" s="15"/>
      <c r="DF63" s="223"/>
      <c r="DG63" s="57"/>
    </row>
    <row r="64" spans="1:111">
      <c r="A64" s="46" t="s">
        <v>270</v>
      </c>
      <c r="B64" s="4" t="s">
        <v>280</v>
      </c>
      <c r="C64" s="47">
        <v>44323</v>
      </c>
      <c r="D64" s="70">
        <v>0.625</v>
      </c>
      <c r="E64" s="47"/>
      <c r="F64" s="48"/>
      <c r="G64" s="48"/>
      <c r="H64" s="48"/>
      <c r="I64" s="49"/>
      <c r="J64" s="49"/>
      <c r="K64" s="71"/>
      <c r="L64" s="151"/>
      <c r="M64" s="151"/>
      <c r="N64" s="152"/>
      <c r="O64" s="153"/>
      <c r="P64" s="151"/>
      <c r="Q64" s="50"/>
      <c r="R64" s="51"/>
      <c r="S64" s="51"/>
      <c r="T64" s="52"/>
      <c r="U64" s="53"/>
      <c r="V64" s="177"/>
      <c r="W64" s="50"/>
      <c r="X64" s="55"/>
      <c r="Y64" s="51"/>
      <c r="Z64" s="56"/>
      <c r="AA64" s="51"/>
      <c r="AB64" s="180"/>
      <c r="AC64" s="50"/>
      <c r="AD64" s="57"/>
      <c r="AE64" s="57"/>
      <c r="AF64" s="57"/>
      <c r="AG64" s="57"/>
      <c r="AH64" s="18"/>
      <c r="AI64" s="20"/>
      <c r="AJ64" s="58"/>
      <c r="AK64" s="58"/>
      <c r="AL64" s="59"/>
      <c r="AM64" s="18" t="str">
        <f t="shared" si="70"/>
        <v>MLD</v>
      </c>
      <c r="AN64" s="13">
        <f t="shared" si="71"/>
        <v>-2.6666666666666666E-3</v>
      </c>
      <c r="AO64" s="13"/>
      <c r="AP64" s="7">
        <f t="shared" si="72"/>
        <v>2.6666666666666666E-3</v>
      </c>
      <c r="AQ64" s="13"/>
      <c r="AR64" s="58"/>
      <c r="AS64" s="60" t="str">
        <f t="shared" si="73"/>
        <v>-</v>
      </c>
      <c r="AT64" s="72"/>
      <c r="AU64" s="18"/>
      <c r="AV64" s="13"/>
      <c r="AW64" s="13"/>
      <c r="AX64" s="13"/>
      <c r="AY64" s="4"/>
      <c r="AZ64" s="13"/>
      <c r="BA64" s="13"/>
      <c r="BB64" s="18"/>
      <c r="BC64" s="20"/>
      <c r="BD64" s="18"/>
      <c r="BE64" s="18"/>
      <c r="BF64" s="73"/>
      <c r="BG64" s="18" t="e">
        <f t="shared" si="45"/>
        <v>#VALUE!</v>
      </c>
      <c r="BH64" s="13">
        <f t="shared" si="46"/>
        <v>40</v>
      </c>
      <c r="BI64" s="13">
        <v>54.015000000000001</v>
      </c>
      <c r="BJ64" s="13">
        <f t="shared" si="19"/>
        <v>14.015000000000001</v>
      </c>
      <c r="BK64" s="20"/>
      <c r="BL64" s="58"/>
      <c r="BM64" s="60" t="e">
        <f t="shared" si="47"/>
        <v>#VALUE!</v>
      </c>
      <c r="BN64" s="215"/>
      <c r="BO64" s="154"/>
      <c r="BP64" s="155"/>
      <c r="BQ64" s="155"/>
      <c r="BR64" s="155"/>
      <c r="BS64" s="155"/>
      <c r="BT64" s="157"/>
      <c r="BU64" s="182"/>
      <c r="BV64" s="211"/>
      <c r="BW64" s="154"/>
      <c r="BX64" s="155"/>
      <c r="BY64" s="155"/>
      <c r="BZ64" s="155"/>
      <c r="CA64" s="155"/>
      <c r="CB64" s="156"/>
      <c r="CC64" s="156"/>
      <c r="CD64" s="158"/>
      <c r="CE64" s="154"/>
      <c r="CF64" s="189"/>
      <c r="CG64" s="72"/>
      <c r="CH64" s="154"/>
      <c r="CI64" s="154"/>
      <c r="CJ64" s="154"/>
      <c r="CK64" s="154"/>
      <c r="CL64" s="154"/>
      <c r="CM64" s="154"/>
      <c r="CN64" s="159"/>
      <c r="CO64" s="156"/>
      <c r="CP64" s="154"/>
      <c r="CQ64" s="211"/>
      <c r="CR64" s="76"/>
      <c r="CS64" s="74"/>
      <c r="CT64" s="74"/>
      <c r="CU64" s="74"/>
      <c r="CV64" s="74"/>
      <c r="CW64" s="74"/>
      <c r="CX64" s="74"/>
      <c r="CY64" s="74"/>
      <c r="CZ64" s="74"/>
      <c r="DA64" s="74"/>
      <c r="DB64" s="77"/>
      <c r="DC64" s="164"/>
      <c r="DD64" s="79"/>
      <c r="DE64" s="15"/>
      <c r="DF64" s="223"/>
      <c r="DG64" s="57"/>
    </row>
    <row r="65" spans="1:111">
      <c r="A65" s="46" t="s">
        <v>259</v>
      </c>
      <c r="B65" s="4" t="s">
        <v>258</v>
      </c>
      <c r="C65" s="47">
        <v>44323</v>
      </c>
      <c r="D65" s="70">
        <v>0.625</v>
      </c>
      <c r="E65" s="47"/>
      <c r="F65" s="48"/>
      <c r="G65" s="48"/>
      <c r="H65" s="48"/>
      <c r="I65" s="49"/>
      <c r="J65" s="49"/>
      <c r="K65" s="71"/>
      <c r="L65" s="151"/>
      <c r="M65" s="151"/>
      <c r="N65" s="152"/>
      <c r="O65" s="153"/>
      <c r="P65" s="151"/>
      <c r="Q65" s="50"/>
      <c r="R65" s="51"/>
      <c r="S65" s="51"/>
      <c r="T65" s="52"/>
      <c r="U65" s="53"/>
      <c r="V65" s="177"/>
      <c r="W65" s="50"/>
      <c r="X65" s="55"/>
      <c r="Y65" s="51"/>
      <c r="Z65" s="56"/>
      <c r="AA65" s="51"/>
      <c r="AB65" s="180"/>
      <c r="AC65" s="50"/>
      <c r="AD65" s="57"/>
      <c r="AE65" s="57"/>
      <c r="AF65" s="57"/>
      <c r="AG65" s="57"/>
      <c r="AH65" s="18"/>
      <c r="AI65" s="20"/>
      <c r="AJ65" s="58"/>
      <c r="AK65" s="58"/>
      <c r="AL65" s="59"/>
      <c r="AM65" s="18"/>
      <c r="AN65" s="13"/>
      <c r="AO65" s="13"/>
      <c r="AP65" s="7"/>
      <c r="AQ65" s="13"/>
      <c r="AR65" s="58"/>
      <c r="AS65" s="60"/>
      <c r="AT65" s="72"/>
      <c r="AU65" s="18" t="e">
        <f t="shared" si="40"/>
        <v>#DIV/0!</v>
      </c>
      <c r="AV65" s="13"/>
      <c r="AW65" s="13">
        <f t="shared" si="11"/>
        <v>0</v>
      </c>
      <c r="AX65" s="13">
        <f t="shared" si="41"/>
        <v>0</v>
      </c>
      <c r="AY65" s="4"/>
      <c r="AZ65" s="13">
        <f t="shared" si="13"/>
        <v>0</v>
      </c>
      <c r="BA65" s="13">
        <f t="shared" si="42"/>
        <v>0</v>
      </c>
      <c r="BB65" s="18" t="e">
        <f t="shared" si="43"/>
        <v>#DIV/0!</v>
      </c>
      <c r="BC65" s="20"/>
      <c r="BD65" s="18"/>
      <c r="BE65" s="18" t="e">
        <f t="shared" si="44"/>
        <v>#DIV/0!</v>
      </c>
      <c r="BF65" s="73"/>
      <c r="BG65" s="154"/>
      <c r="BH65" s="155"/>
      <c r="BI65" s="155"/>
      <c r="BJ65" s="155"/>
      <c r="BK65" s="155"/>
      <c r="BL65" s="157"/>
      <c r="BM65" s="189"/>
      <c r="BN65" s="215"/>
      <c r="BO65" s="154"/>
      <c r="BP65" s="155"/>
      <c r="BQ65" s="155"/>
      <c r="BR65" s="155"/>
      <c r="BS65" s="155"/>
      <c r="BT65" s="157"/>
      <c r="BU65" s="182"/>
      <c r="BV65" s="211"/>
      <c r="BW65" s="154"/>
      <c r="BX65" s="155"/>
      <c r="BY65" s="155"/>
      <c r="BZ65" s="155"/>
      <c r="CA65" s="155"/>
      <c r="CB65" s="156"/>
      <c r="CC65" s="156"/>
      <c r="CD65" s="158"/>
      <c r="CE65" s="154"/>
      <c r="CF65" s="189"/>
      <c r="CG65" s="72"/>
      <c r="CH65" s="154"/>
      <c r="CI65" s="154"/>
      <c r="CJ65" s="154"/>
      <c r="CK65" s="154"/>
      <c r="CL65" s="154"/>
      <c r="CM65" s="154"/>
      <c r="CN65" s="159"/>
      <c r="CO65" s="156"/>
      <c r="CP65" s="154"/>
      <c r="CQ65" s="211"/>
      <c r="CR65" s="76"/>
      <c r="CS65" s="74"/>
      <c r="CT65" s="74"/>
      <c r="CU65" s="74"/>
      <c r="CV65" s="74"/>
      <c r="CW65" s="74"/>
      <c r="CX65" s="74"/>
      <c r="CY65" s="74"/>
      <c r="CZ65" s="74"/>
      <c r="DA65" s="74"/>
      <c r="DB65" s="77"/>
      <c r="DC65" s="164"/>
      <c r="DD65" s="79"/>
      <c r="DE65" s="15"/>
      <c r="DF65" s="223"/>
      <c r="DG65" s="57"/>
    </row>
    <row r="66" spans="1:111">
      <c r="A66" s="46" t="s">
        <v>260</v>
      </c>
      <c r="B66" s="4" t="s">
        <v>276</v>
      </c>
      <c r="C66" s="47">
        <v>44323</v>
      </c>
      <c r="D66" s="70">
        <v>0.625</v>
      </c>
      <c r="E66" s="47"/>
      <c r="F66" s="48"/>
      <c r="G66" s="48"/>
      <c r="H66" s="48"/>
      <c r="I66" s="49"/>
      <c r="J66" s="49"/>
      <c r="K66" s="71"/>
      <c r="L66" s="151"/>
      <c r="M66" s="151"/>
      <c r="N66" s="152"/>
      <c r="O66" s="153"/>
      <c r="P66" s="151"/>
      <c r="Q66" s="50"/>
      <c r="R66" s="51"/>
      <c r="S66" s="51"/>
      <c r="T66" s="52"/>
      <c r="U66" s="53"/>
      <c r="V66" s="177"/>
      <c r="W66" s="50"/>
      <c r="X66" s="55"/>
      <c r="Y66" s="51"/>
      <c r="Z66" s="56"/>
      <c r="AA66" s="51"/>
      <c r="AB66" s="180"/>
      <c r="AC66" s="50"/>
      <c r="AD66" s="57"/>
      <c r="AE66" s="57"/>
      <c r="AF66" s="57"/>
      <c r="AG66" s="57"/>
      <c r="AH66" s="18"/>
      <c r="AI66" s="20"/>
      <c r="AJ66" s="58"/>
      <c r="AK66" s="58"/>
      <c r="AL66" s="59"/>
      <c r="AM66" s="18"/>
      <c r="AN66" s="13"/>
      <c r="AO66" s="13"/>
      <c r="AP66" s="7"/>
      <c r="AQ66" s="13"/>
      <c r="AR66" s="58"/>
      <c r="AS66" s="60"/>
      <c r="AT66" s="72"/>
      <c r="AU66" s="18" t="e">
        <f t="shared" si="40"/>
        <v>#DIV/0!</v>
      </c>
      <c r="AV66" s="13"/>
      <c r="AW66" s="13">
        <f t="shared" si="11"/>
        <v>0</v>
      </c>
      <c r="AX66" s="13">
        <f t="shared" si="41"/>
        <v>0</v>
      </c>
      <c r="AY66" s="4"/>
      <c r="AZ66" s="13">
        <f t="shared" si="13"/>
        <v>0</v>
      </c>
      <c r="BA66" s="13">
        <f t="shared" si="42"/>
        <v>0</v>
      </c>
      <c r="BB66" s="18" t="e">
        <f t="shared" si="43"/>
        <v>#DIV/0!</v>
      </c>
      <c r="BC66" s="20"/>
      <c r="BD66" s="18"/>
      <c r="BE66" s="18" t="e">
        <f t="shared" si="44"/>
        <v>#DIV/0!</v>
      </c>
      <c r="BF66" s="73"/>
      <c r="BG66" s="154"/>
      <c r="BH66" s="155"/>
      <c r="BI66" s="155"/>
      <c r="BJ66" s="155"/>
      <c r="BK66" s="155"/>
      <c r="BL66" s="157"/>
      <c r="BM66" s="189"/>
      <c r="BN66" s="215"/>
      <c r="BO66" s="154"/>
      <c r="BP66" s="155"/>
      <c r="BQ66" s="155"/>
      <c r="BR66" s="155"/>
      <c r="BS66" s="155"/>
      <c r="BT66" s="157"/>
      <c r="BU66" s="182"/>
      <c r="BV66" s="211"/>
      <c r="BW66" s="154"/>
      <c r="BX66" s="155"/>
      <c r="BY66" s="155"/>
      <c r="BZ66" s="155"/>
      <c r="CA66" s="155"/>
      <c r="CB66" s="156"/>
      <c r="CC66" s="156"/>
      <c r="CD66" s="158"/>
      <c r="CE66" s="154"/>
      <c r="CF66" s="189"/>
      <c r="CG66" s="72"/>
      <c r="CH66" s="154"/>
      <c r="CI66" s="154"/>
      <c r="CJ66" s="154"/>
      <c r="CK66" s="154"/>
      <c r="CL66" s="154"/>
      <c r="CM66" s="154"/>
      <c r="CN66" s="159"/>
      <c r="CO66" s="156"/>
      <c r="CP66" s="154"/>
      <c r="CQ66" s="211"/>
      <c r="CR66" s="76"/>
      <c r="CS66" s="74"/>
      <c r="CT66" s="74"/>
      <c r="CU66" s="74"/>
      <c r="CV66" s="74"/>
      <c r="CW66" s="74"/>
      <c r="CX66" s="74"/>
      <c r="CY66" s="74"/>
      <c r="CZ66" s="74"/>
      <c r="DA66" s="74"/>
      <c r="DB66" s="77"/>
      <c r="DC66" s="164"/>
      <c r="DD66" s="79"/>
      <c r="DE66" s="15"/>
      <c r="DF66" s="223"/>
      <c r="DG66" s="57"/>
    </row>
    <row r="67" spans="1:111" ht="15.75" thickBot="1">
      <c r="A67" s="46" t="s">
        <v>261</v>
      </c>
      <c r="B67" s="226" t="s">
        <v>277</v>
      </c>
      <c r="C67" s="47">
        <v>44323</v>
      </c>
      <c r="D67" s="70">
        <v>0.625</v>
      </c>
      <c r="E67" s="47"/>
      <c r="F67" s="48"/>
      <c r="G67" s="48"/>
      <c r="H67" s="48"/>
      <c r="I67" s="49"/>
      <c r="J67" s="49"/>
      <c r="K67" s="71"/>
      <c r="L67" s="151"/>
      <c r="M67" s="151"/>
      <c r="N67" s="152"/>
      <c r="O67" s="153"/>
      <c r="P67" s="151"/>
      <c r="Q67" s="50"/>
      <c r="R67" s="51"/>
      <c r="S67" s="51"/>
      <c r="T67" s="52"/>
      <c r="U67" s="53"/>
      <c r="V67" s="177"/>
      <c r="W67" s="50"/>
      <c r="X67" s="55"/>
      <c r="Y67" s="51"/>
      <c r="Z67" s="56"/>
      <c r="AA67" s="51"/>
      <c r="AB67" s="180"/>
      <c r="AC67" s="50"/>
      <c r="AD67" s="57"/>
      <c r="AE67" s="57"/>
      <c r="AF67" s="57"/>
      <c r="AG67" s="57"/>
      <c r="AH67" s="18"/>
      <c r="AI67" s="20"/>
      <c r="AJ67" s="58"/>
      <c r="AK67" s="58"/>
      <c r="AL67" s="59"/>
      <c r="AM67" s="18"/>
      <c r="AN67" s="13"/>
      <c r="AO67" s="13"/>
      <c r="AP67" s="7"/>
      <c r="AQ67" s="13"/>
      <c r="AR67" s="58"/>
      <c r="AS67" s="60"/>
      <c r="AT67" s="72"/>
      <c r="AU67" s="18" t="e">
        <f t="shared" si="40"/>
        <v>#DIV/0!</v>
      </c>
      <c r="AV67" s="13"/>
      <c r="AW67" s="13">
        <f t="shared" si="11"/>
        <v>0</v>
      </c>
      <c r="AX67" s="13">
        <f t="shared" si="41"/>
        <v>0</v>
      </c>
      <c r="AY67" s="4"/>
      <c r="AZ67" s="13">
        <f t="shared" si="13"/>
        <v>0</v>
      </c>
      <c r="BA67" s="13">
        <f t="shared" si="42"/>
        <v>0</v>
      </c>
      <c r="BB67" s="18" t="e">
        <f t="shared" si="43"/>
        <v>#DIV/0!</v>
      </c>
      <c r="BC67" s="20"/>
      <c r="BD67" s="18"/>
      <c r="BE67" s="18" t="e">
        <f t="shared" si="44"/>
        <v>#DIV/0!</v>
      </c>
      <c r="BF67" s="73"/>
      <c r="BG67" s="154"/>
      <c r="BH67" s="155"/>
      <c r="BI67" s="155"/>
      <c r="BJ67" s="155"/>
      <c r="BK67" s="155"/>
      <c r="BL67" s="157"/>
      <c r="BM67" s="189"/>
      <c r="BN67" s="215"/>
      <c r="BO67" s="154"/>
      <c r="BP67" s="155"/>
      <c r="BQ67" s="155"/>
      <c r="BR67" s="155"/>
      <c r="BS67" s="155"/>
      <c r="BT67" s="157"/>
      <c r="BU67" s="182"/>
      <c r="BV67" s="211"/>
      <c r="BW67" s="154"/>
      <c r="BX67" s="155"/>
      <c r="BY67" s="155"/>
      <c r="BZ67" s="155"/>
      <c r="CA67" s="155"/>
      <c r="CB67" s="156"/>
      <c r="CC67" s="156"/>
      <c r="CD67" s="158"/>
      <c r="CE67" s="154"/>
      <c r="CF67" s="189"/>
      <c r="CG67" s="72"/>
      <c r="CH67" s="154"/>
      <c r="CI67" s="154"/>
      <c r="CJ67" s="154"/>
      <c r="CK67" s="154"/>
      <c r="CL67" s="154"/>
      <c r="CM67" s="154"/>
      <c r="CN67" s="159"/>
      <c r="CO67" s="156"/>
      <c r="CP67" s="154"/>
      <c r="CQ67" s="211"/>
      <c r="CR67" s="76"/>
      <c r="CS67" s="74"/>
      <c r="CT67" s="74"/>
      <c r="CU67" s="74"/>
      <c r="CV67" s="74"/>
      <c r="CW67" s="74"/>
      <c r="CX67" s="74"/>
      <c r="CY67" s="74"/>
      <c r="CZ67" s="74"/>
      <c r="DA67" s="74"/>
      <c r="DB67" s="77"/>
      <c r="DC67" s="164"/>
      <c r="DD67" s="79"/>
      <c r="DE67" s="15"/>
      <c r="DF67" s="223"/>
      <c r="DG67" s="57"/>
    </row>
    <row r="68" spans="1:111" ht="15.75" customHeight="1" thickBot="1">
      <c r="A68" s="230" t="s">
        <v>82</v>
      </c>
      <c r="B68" s="230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0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0"/>
      <c r="AX68" s="230"/>
      <c r="AY68" s="230"/>
      <c r="AZ68" s="230"/>
      <c r="BA68" s="230"/>
      <c r="BB68" s="230"/>
      <c r="BC68" s="230"/>
      <c r="BD68" s="230"/>
      <c r="BE68" s="230"/>
      <c r="BF68" s="230"/>
      <c r="BG68" s="230"/>
      <c r="BH68" s="230"/>
      <c r="BI68" s="230"/>
      <c r="BJ68" s="230"/>
      <c r="BK68" s="230"/>
      <c r="BL68" s="230"/>
      <c r="BM68" s="230"/>
      <c r="BN68" s="230"/>
      <c r="BO68" s="230"/>
      <c r="BP68" s="230"/>
      <c r="BQ68" s="230"/>
      <c r="BR68" s="230"/>
      <c r="BS68" s="230"/>
      <c r="BT68" s="230"/>
      <c r="BU68" s="230"/>
      <c r="BV68" s="230"/>
      <c r="BW68" s="230"/>
      <c r="BX68" s="230"/>
      <c r="BY68" s="230"/>
      <c r="BZ68" s="230"/>
      <c r="CA68" s="230"/>
      <c r="CB68" s="230"/>
      <c r="CC68" s="230"/>
      <c r="CD68" s="230"/>
      <c r="CE68" s="230"/>
      <c r="CF68" s="230"/>
      <c r="CG68" s="230"/>
      <c r="CH68" s="230"/>
      <c r="CI68" s="230"/>
      <c r="CJ68" s="230"/>
      <c r="CK68" s="230"/>
      <c r="CL68" s="230"/>
      <c r="CM68" s="230"/>
      <c r="CN68" s="230"/>
      <c r="CO68" s="230"/>
      <c r="CP68" s="230"/>
      <c r="CQ68" s="230"/>
      <c r="CR68" s="230"/>
      <c r="CS68" s="230"/>
      <c r="CT68" s="230"/>
      <c r="CU68" s="230"/>
      <c r="CV68" s="230"/>
      <c r="CW68" s="230"/>
      <c r="CX68" s="230"/>
      <c r="CY68" s="230"/>
      <c r="CZ68" s="230"/>
      <c r="DA68" s="230"/>
      <c r="DB68" s="230"/>
      <c r="DC68" s="230"/>
      <c r="DD68" s="230"/>
      <c r="DE68" s="230"/>
      <c r="DF68" s="231"/>
      <c r="DG68" s="15"/>
    </row>
    <row r="69" spans="1:111">
      <c r="A69" s="15"/>
      <c r="B69" s="1"/>
      <c r="C69" s="1"/>
      <c r="D69" s="1"/>
      <c r="E69" s="1"/>
      <c r="F69" s="1"/>
      <c r="G69" s="1"/>
      <c r="H69" s="1"/>
      <c r="I69" s="4"/>
      <c r="J69" s="4"/>
      <c r="K69" s="96" t="s">
        <v>83</v>
      </c>
      <c r="L69" s="229">
        <f>AVERAGE(1413,1412,1413,1412,1411,1412)</f>
        <v>1412.1666666666667</v>
      </c>
      <c r="M69" s="97"/>
      <c r="N69" s="98"/>
      <c r="O69" s="98" t="s">
        <v>84</v>
      </c>
      <c r="P69" s="99"/>
      <c r="Q69" s="96" t="s">
        <v>85</v>
      </c>
      <c r="R69" s="64">
        <f>AVERAGE(35,35.1,35.1,34.9,34.9,35)</f>
        <v>35</v>
      </c>
      <c r="S69" s="98"/>
      <c r="T69" s="98"/>
      <c r="U69" s="98"/>
      <c r="V69" s="98"/>
      <c r="W69" s="96" t="s">
        <v>86</v>
      </c>
      <c r="X69" s="62">
        <f>AVERAGE(7.01,7,7, 7.01,6.99,7)</f>
        <v>7.001666666666666</v>
      </c>
      <c r="Y69" s="98"/>
      <c r="Z69" s="98"/>
      <c r="AA69" s="98"/>
      <c r="AB69" s="99"/>
      <c r="AC69" s="64" t="s">
        <v>87</v>
      </c>
      <c r="AD69" s="62" t="str">
        <f>IF(((AE69)*$AH$40)&lt;0.48,"MLD",IF(((AE69)*$AH$40)&gt;0.48,((AE69)*$AH$40)))</f>
        <v>MLD</v>
      </c>
      <c r="AE69" s="100">
        <f>+AF69-AG69</f>
        <v>-5.0333333333333341E-2</v>
      </c>
      <c r="AF69" s="63"/>
      <c r="AG69" s="225">
        <f>AVERAGE(0.046,0.057,0.048)</f>
        <v>5.0333333333333341E-2</v>
      </c>
      <c r="AH69" s="101"/>
      <c r="AI69" s="98"/>
      <c r="AJ69" s="98"/>
      <c r="AK69" s="66" t="str">
        <f>IF(AD69="MLD","999",IF(AD69&lt;=0.48,AD69*$AI$40*$AJ$40,AD69*$AI$40*$AJ$40))</f>
        <v>999</v>
      </c>
      <c r="AL69" s="61" t="s">
        <v>87</v>
      </c>
      <c r="AM69" s="62">
        <f>IF(((AN69-$AO$4)/$AO$3)&lt;=0.01,"MLD",IF(((AN69-$AO$4)/$AO$3)&lt;=1,(AN69-$AO$4)/$AO$3,IF(((AN69-$AO$4)/$AO$3)&gt;1,((AN69-$AO$2)/$AO$1))))</f>
        <v>0.2076805437553102</v>
      </c>
      <c r="AN69" s="100">
        <f>+AO69-AP69</f>
        <v>5.5333333333333339E-2</v>
      </c>
      <c r="AO69" s="100">
        <v>5.8000000000000003E-2</v>
      </c>
      <c r="AP69" s="100">
        <f>AVERAGE(0.003,0.003,0.002)</f>
        <v>2.6666666666666666E-3</v>
      </c>
      <c r="AQ69" s="98"/>
      <c r="AR69" s="98"/>
      <c r="AS69" s="66">
        <f>IF(AM69="MLD","-",IF(AM69&lt;=1.5,AM69*$AR$40*$AQ$40,AM69*$AQ$41*$AR$40))</f>
        <v>0</v>
      </c>
      <c r="AT69" s="61" t="s">
        <v>87</v>
      </c>
      <c r="AU69" s="62">
        <f>+(AX69*BB69)</f>
        <v>20</v>
      </c>
      <c r="AV69" s="63"/>
      <c r="AW69" s="227">
        <f>AVERAGE(0.003,0.002,0.002)</f>
        <v>2.3333333333333335E-3</v>
      </c>
      <c r="AX69" s="63">
        <f>AV69-AW69</f>
        <v>-2.3333333333333335E-3</v>
      </c>
      <c r="AY69" s="64"/>
      <c r="AZ69" s="63"/>
      <c r="BA69" s="63">
        <f>AZ69-AW69</f>
        <v>-2.3333333333333335E-3</v>
      </c>
      <c r="BB69" s="62">
        <f>20/BA69</f>
        <v>-8571.4285714285706</v>
      </c>
      <c r="BC69" s="67"/>
      <c r="BD69" s="67"/>
      <c r="BE69" s="66">
        <f>IF(AU69="MLD","-",IF(AU69&lt;=3,AU69*$BC$40*$BD$40,AU69*$BC$41*$BD$40))</f>
        <v>0</v>
      </c>
      <c r="BF69" s="61" t="s">
        <v>87</v>
      </c>
      <c r="BG69" s="62" t="str">
        <f>IF(((BH69-$BI$4)/$BI$3)&lt;=0.02,"MLD",IF(((BH69-$BI$4)/$BI$3)&lt;=1,(BH69-$BI$4)/$BI$3,IF(((BH69-$BI$4)/$BI$3)&gt;1,((BH69-$BI$2)/$BI$1))))</f>
        <v>MLD</v>
      </c>
      <c r="BH69" s="63">
        <f>BI69-BJ69</f>
        <v>-2.6666666666666666E-3</v>
      </c>
      <c r="BI69" s="100"/>
      <c r="BJ69" s="228">
        <f>AVERAGE(0.002,0.003,0.003)</f>
        <v>2.6666666666666666E-3</v>
      </c>
      <c r="BK69" s="98"/>
      <c r="BL69" s="98"/>
      <c r="BM69" s="66" t="str">
        <f>IF(BG69="MLD","-",IF(BG69&lt;=1,BG69*$BK$40*$BL$40,BG69*$BK$41*$BL$40))</f>
        <v>-</v>
      </c>
      <c r="BN69" s="61" t="s">
        <v>87</v>
      </c>
      <c r="BO69" s="62" t="str">
        <f>IF(((BP69-$BR$4)/$BR$3)&lt;=0.29,"MLD",IF(((BP69-$BR$4)/$BR$3)&lt;=2,(BP69-$BR$4)/$BR$3,IF(((BP69-$BR$4)/$BR$3)&gt;2,((BP69-$BR$2)/$BR$1))))</f>
        <v>MLD</v>
      </c>
      <c r="BP69" s="63">
        <f>BQ69-BR69</f>
        <v>-6.6666666666666664E-4</v>
      </c>
      <c r="BQ69" s="100"/>
      <c r="BR69" s="227">
        <f>AVERAGE(0.001,0,0.001)</f>
        <v>6.6666666666666664E-4</v>
      </c>
      <c r="BS69" s="63"/>
      <c r="BT69" s="63"/>
      <c r="BU69" s="66" t="str">
        <f>IF(BO69="MLD","-",IF(BO69&lt;=2,BO69*$BS$40*$BT$40,BO69*$BT$40*$BS$41))</f>
        <v>-</v>
      </c>
      <c r="BV69" s="61" t="s">
        <v>87</v>
      </c>
      <c r="BW69" s="62">
        <f>IF(((CC69/CB69)*(11.85*(BX69-CA69)-1.54*(BY69-CA69)-0.08*(BZ69-CA69)))&lt;=0.1,"MLD",((CC69/CB69)*(11.85*(BX69-CA69)-1.54*(BY69-CA69)-0.08*(BZ69-CA69))))</f>
        <v>0.56089999999999995</v>
      </c>
      <c r="BX69" s="63">
        <v>5.0000000000000001E-3</v>
      </c>
      <c r="BY69" s="63">
        <v>2E-3</v>
      </c>
      <c r="BZ69" s="63">
        <v>1E-3</v>
      </c>
      <c r="CA69" s="63">
        <v>0</v>
      </c>
      <c r="CB69" s="64">
        <v>1</v>
      </c>
      <c r="CC69" s="64">
        <v>10</v>
      </c>
      <c r="CD69" s="62"/>
      <c r="CE69" s="98"/>
      <c r="CF69" s="62">
        <f t="shared" ref="CF69:CF79" si="74">IF(BW69="MLD","-",IF(BW69 &lt;CD71,BW69*$CD$7*$CE$7,BW69*$CD$8*$CE$7))</f>
        <v>2.7848812145306566E-2</v>
      </c>
      <c r="CG69" s="65"/>
      <c r="CH69" s="98"/>
      <c r="CI69" s="98"/>
      <c r="CJ69" s="98"/>
      <c r="CK69" s="98"/>
      <c r="CL69" s="98"/>
      <c r="CM69" s="98"/>
      <c r="CN69" s="98"/>
      <c r="CO69" s="98"/>
      <c r="CP69" s="98"/>
      <c r="CQ69" s="61" t="s">
        <v>88</v>
      </c>
      <c r="CR69" s="68">
        <f>IF(+(DA69)/DB69*1000&lt;=0.8,"LDM",(DA69/DB69*1000))</f>
        <v>20.249999999999879</v>
      </c>
      <c r="CS69" s="68">
        <v>2.7086000000000001</v>
      </c>
      <c r="CT69" s="68">
        <v>2.7086000000000001</v>
      </c>
      <c r="CU69" s="68">
        <f>(CT69-CS69)</f>
        <v>0</v>
      </c>
      <c r="CV69" s="68">
        <f>AVERAGE(CS69:CT69)</f>
        <v>2.7086000000000001</v>
      </c>
      <c r="CW69" s="68">
        <v>2.7290000000000001</v>
      </c>
      <c r="CX69" s="68">
        <v>2.7286999999999999</v>
      </c>
      <c r="CY69" s="68">
        <f>(CX69-CW69)</f>
        <v>-3.00000000000189E-4</v>
      </c>
      <c r="CZ69" s="68">
        <f>+AVERAGE(CW69:CX69)</f>
        <v>2.72885</v>
      </c>
      <c r="DA69" s="68">
        <f>+CZ69-CV69</f>
        <v>2.0249999999999879E-2</v>
      </c>
      <c r="DB69" s="102">
        <v>1</v>
      </c>
      <c r="DC69" s="69">
        <v>42</v>
      </c>
      <c r="DD69" s="103"/>
      <c r="DE69" s="103">
        <v>2</v>
      </c>
      <c r="DF69" s="104">
        <f>IF(CR69="LDM","-",IF(0.8&lt;CR69&lt;20,$DD$8*$DE$7*CR69,IF(CR69&lt;=5,$DD$7*$DE$7*CR69,IF(20&lt;=CR69,$DD$9*$DE$7*CR69,$DD$8*$DE$7*CR69))))</f>
        <v>0.51232187461282719</v>
      </c>
      <c r="DG69" s="15"/>
    </row>
    <row r="70" spans="1:111">
      <c r="A70" s="15"/>
      <c r="B70" s="1"/>
      <c r="C70" s="1"/>
      <c r="D70" s="1"/>
      <c r="E70" s="1"/>
      <c r="F70" s="1"/>
      <c r="G70" s="1"/>
      <c r="H70" s="1"/>
      <c r="I70" s="4"/>
      <c r="J70" s="4"/>
      <c r="K70" s="46" t="s">
        <v>89</v>
      </c>
      <c r="L70" s="53">
        <f>AVERAGE(1413,1412,1413,1412,1414,1412)</f>
        <v>1412.6666666666667</v>
      </c>
      <c r="M70" s="51"/>
      <c r="N70" s="1"/>
      <c r="O70" s="53"/>
      <c r="P70" s="54"/>
      <c r="Q70" s="46" t="s">
        <v>90</v>
      </c>
      <c r="R70" s="51">
        <f>AVERAGE(35,35.1,35.1,35,34.9,35.1)</f>
        <v>35.033333333333331</v>
      </c>
      <c r="S70" s="51"/>
      <c r="T70" s="1"/>
      <c r="U70" s="53"/>
      <c r="V70" s="51"/>
      <c r="W70" s="46" t="s">
        <v>91</v>
      </c>
      <c r="X70" s="55">
        <f>AVERAGE(7.01,7,7.01,7,7.01,7.01)</f>
        <v>7.0066666666666668</v>
      </c>
      <c r="Y70" s="51"/>
      <c r="Z70" s="1"/>
      <c r="AA70" s="1"/>
      <c r="AB70" s="82"/>
      <c r="AC70" s="4" t="s">
        <v>92</v>
      </c>
      <c r="AD70" s="18" t="str">
        <f>IF(((AE70)*$AH$40)&lt;0.48,"MLD",IF(((AE70)*$AH$40)&gt;0.48,((AE70)*$AH$40)))</f>
        <v>MLD</v>
      </c>
      <c r="AE70" s="7">
        <f>+AF70-AG70</f>
        <v>-5.0333333333333341E-2</v>
      </c>
      <c r="AF70" s="13"/>
      <c r="AG70" s="13">
        <f>$AG$69</f>
        <v>5.0333333333333341E-2</v>
      </c>
      <c r="AH70" s="1"/>
      <c r="AI70" s="1"/>
      <c r="AJ70" s="1"/>
      <c r="AK70" s="60" t="str">
        <f>IF(AD70="MLD","999",IF(AD70&lt;=0.48,AD70*$AI$40*$AJ$40,AD70*$AI$40*$AJ$40))</f>
        <v>999</v>
      </c>
      <c r="AL70" s="72" t="s">
        <v>92</v>
      </c>
      <c r="AM70" s="18">
        <f>IF(((AN70-$AO$4)/$AO$3)&lt;=0.01,"MLD",IF(((AN70-$AO$4)/$AO$3)&lt;=1,(AN70-$AO$4)/$AO$3,IF(((AN70-$AO$4)/$AO$3)&gt;1,((AN70-$AO$2)/$AO$1))))</f>
        <v>0.18881903143585393</v>
      </c>
      <c r="AN70" s="7">
        <f>+AO70-AP70</f>
        <v>5.0333333333333334E-2</v>
      </c>
      <c r="AO70" s="7">
        <v>5.2999999999999999E-2</v>
      </c>
      <c r="AP70" s="7">
        <f>$AP$69</f>
        <v>2.6666666666666666E-3</v>
      </c>
      <c r="AQ70" s="1"/>
      <c r="AR70" s="1"/>
      <c r="AS70" s="60">
        <f>IF(AM70="MLD","-",IF(AM70&lt;=1.5,AM70*$AR$40*$AQ$40,AM70*$AQ$41*$AR$40))</f>
        <v>0</v>
      </c>
      <c r="AT70" s="72" t="s">
        <v>92</v>
      </c>
      <c r="AU70" s="18">
        <f>+(AX70*BB70)</f>
        <v>20</v>
      </c>
      <c r="AV70" s="13"/>
      <c r="AW70" s="13">
        <f>$AW$69</f>
        <v>2.3333333333333335E-3</v>
      </c>
      <c r="AX70" s="13">
        <f>AV70-AW70</f>
        <v>-2.3333333333333335E-3</v>
      </c>
      <c r="AY70" s="4"/>
      <c r="AZ70" s="13"/>
      <c r="BA70" s="13">
        <f>AZ70-AW70</f>
        <v>-2.3333333333333335E-3</v>
      </c>
      <c r="BB70" s="18">
        <f>20/BA70</f>
        <v>-8571.4285714285706</v>
      </c>
      <c r="BC70" s="1"/>
      <c r="BD70" s="1"/>
      <c r="BE70" s="60">
        <f>IF(AU70="MLD","-",IF(AU70&lt;=3,AU70*$BC$40*$BD$40,AU70*$BC$41*$BD$40))</f>
        <v>0</v>
      </c>
      <c r="BF70" s="72" t="s">
        <v>92</v>
      </c>
      <c r="BG70" s="18" t="str">
        <f>IF(((BH70-$BI$4)/$BI$3)&lt;=0.02,"MLD",IF(((BH70-$BI$4)/$BI$3)&lt;=1,(BH70-$BI$4)/$BI$3,IF(((BH70-$BI$4)/$BI$3)&gt;1,((BH70-$BI$2)/$BI$1))))</f>
        <v>MLD</v>
      </c>
      <c r="BH70" s="13">
        <f>BI70-BJ70</f>
        <v>-2.6666666666666666E-3</v>
      </c>
      <c r="BI70" s="7"/>
      <c r="BJ70" s="7">
        <f>$BJ$69</f>
        <v>2.6666666666666666E-3</v>
      </c>
      <c r="BK70" s="1"/>
      <c r="BL70" s="1"/>
      <c r="BM70" s="60" t="str">
        <f>IF(BG70="MLD","-",IF(BG70&lt;=1,BG70*$BK$40*$BL$40,BG70*$BK$41*$BL$40))</f>
        <v>-</v>
      </c>
      <c r="BN70" s="72" t="s">
        <v>92</v>
      </c>
      <c r="BO70" s="18" t="str">
        <f>IF(((BP70-$BR$4)/$BR$3)&lt;=0.29,"MLD",IF(((BP70-$BR$4)/$BR$3)&lt;=2,(BP70-$BR$4)/$BR$3,IF(((BP70-$BR$4)/$BR$3)&gt;2,((BP70-$BR$2)/$BR$1))))</f>
        <v>MLD</v>
      </c>
      <c r="BP70" s="13">
        <f>BQ70-BR70</f>
        <v>-6.6666666666666664E-4</v>
      </c>
      <c r="BQ70" s="7"/>
      <c r="BR70" s="13">
        <f>$BR$69</f>
        <v>6.6666666666666664E-4</v>
      </c>
      <c r="BS70" s="13"/>
      <c r="BT70" s="13"/>
      <c r="BU70" s="60" t="str">
        <f>IF(BO70="MLD","-",IF(BO70&lt;=2,BO70*$BS$40*$BT$40,BO70*$BT$40*$BS$41))</f>
        <v>-</v>
      </c>
      <c r="BV70" s="72" t="s">
        <v>92</v>
      </c>
      <c r="BW70" s="18">
        <f>IF(((CC70/CB70)*(11.85*(BX70-CA70)-1.54*(BY70-CA70)-0.08*(BZ70-CA70)))&lt;=0.1,"MLD",((CC70/CB70)*(11.85*(BX70-CA70)-1.54*(BY70-CA70)-0.08*(BZ70-CA70))))</f>
        <v>0.35629999999999995</v>
      </c>
      <c r="BX70" s="13">
        <v>5.0000000000000001E-3</v>
      </c>
      <c r="BY70" s="13">
        <v>2E-3</v>
      </c>
      <c r="BZ70" s="13">
        <v>1E-3</v>
      </c>
      <c r="CA70" s="13">
        <v>2E-3</v>
      </c>
      <c r="CB70" s="4">
        <v>1</v>
      </c>
      <c r="CC70" s="4">
        <v>10</v>
      </c>
      <c r="CD70" s="1"/>
      <c r="CE70" s="1"/>
      <c r="CF70" s="189">
        <f t="shared" si="74"/>
        <v>1.7690375766398161E-2</v>
      </c>
      <c r="CG70" s="73"/>
      <c r="CH70" s="1"/>
      <c r="CI70" s="1"/>
      <c r="CJ70" s="1"/>
      <c r="CK70" s="1"/>
      <c r="CL70" s="1"/>
      <c r="CM70" s="1"/>
      <c r="CN70" s="1"/>
      <c r="CO70" s="1"/>
      <c r="CP70" s="82"/>
      <c r="CQ70" s="73"/>
      <c r="CR70" s="76"/>
      <c r="CS70" s="74"/>
      <c r="CT70" s="74"/>
      <c r="CU70" s="105"/>
      <c r="CV70" s="74"/>
      <c r="CW70" s="74"/>
      <c r="CX70" s="74"/>
      <c r="CY70" s="74"/>
      <c r="CZ70" s="74"/>
      <c r="DA70" s="74"/>
      <c r="DB70" s="77"/>
      <c r="DC70" s="78"/>
      <c r="DD70" s="81"/>
      <c r="DE70" s="81"/>
      <c r="DF70" s="80"/>
      <c r="DG70" s="15"/>
    </row>
    <row r="71" spans="1:111">
      <c r="A71" s="15"/>
      <c r="B71" s="1"/>
      <c r="C71" s="1"/>
      <c r="D71" s="1"/>
      <c r="E71" s="1"/>
      <c r="F71" s="1"/>
      <c r="G71" s="1"/>
      <c r="H71" s="1"/>
      <c r="I71" s="4"/>
      <c r="J71" s="4"/>
      <c r="K71" s="46" t="s">
        <v>93</v>
      </c>
      <c r="L71" s="53">
        <f>AVERAGE(1413,1413,1412,1413,1413,1413)</f>
        <v>1412.8333333333333</v>
      </c>
      <c r="M71" s="51"/>
      <c r="N71" s="75"/>
      <c r="O71" s="53"/>
      <c r="P71" s="54"/>
      <c r="Q71" s="46" t="s">
        <v>94</v>
      </c>
      <c r="R71" s="51">
        <f>AVERAGE(35.1,35,35.1,35,34.9,35.1)</f>
        <v>35.033333333333331</v>
      </c>
      <c r="S71" s="51"/>
      <c r="T71" s="52"/>
      <c r="U71" s="53"/>
      <c r="V71" s="51"/>
      <c r="W71" s="46" t="s">
        <v>95</v>
      </c>
      <c r="X71" s="55">
        <f>AVERAGE(7,7.01,7,7,7.01,7)</f>
        <v>7.003333333333333</v>
      </c>
      <c r="Y71" s="51"/>
      <c r="Z71" s="1"/>
      <c r="AA71" s="1"/>
      <c r="AB71" s="82"/>
      <c r="AC71" s="4" t="s">
        <v>96</v>
      </c>
      <c r="AD71" s="18" t="str">
        <f>IF(((AE71)*$AH$40)&lt;0.48,"MLD",IF(((AE71)*$AH$40)&gt;0.48,((AE71)*$AH$40)))</f>
        <v>MLD</v>
      </c>
      <c r="AE71" s="7">
        <f>+AF71-AG71</f>
        <v>-5.0333333333333341E-2</v>
      </c>
      <c r="AF71" s="13"/>
      <c r="AG71" s="13">
        <f>$AG$69</f>
        <v>5.0333333333333341E-2</v>
      </c>
      <c r="AH71" s="1"/>
      <c r="AI71" s="1"/>
      <c r="AJ71" s="1"/>
      <c r="AK71" s="60" t="str">
        <f>IF(AD71="MLD","999",IF(AD71&lt;=0.48,AD71*$AI$40*$AJ$40,AD71*$AI$40*$AJ$40))</f>
        <v>999</v>
      </c>
      <c r="AL71" s="72" t="s">
        <v>96</v>
      </c>
      <c r="AM71" s="18">
        <f>IF(((AN71-$AO$4)/$AO$3)&lt;=0.01,"MLD",IF(((AN71-$AO$4)/$AO$3)&lt;=1,(AN71-$AO$4)/$AO$3,IF(((AN71-$AO$4)/$AO$3)&gt;1,((AN71-$AO$2)/$AO$1))))</f>
        <v>0.19636363636363643</v>
      </c>
      <c r="AN71" s="7">
        <f>+AO71-AP71</f>
        <v>5.2333333333333336E-2</v>
      </c>
      <c r="AO71" s="7">
        <v>5.5E-2</v>
      </c>
      <c r="AP71" s="7">
        <f>$AP$69</f>
        <v>2.6666666666666666E-3</v>
      </c>
      <c r="AQ71" s="1"/>
      <c r="AR71" s="1"/>
      <c r="AS71" s="60">
        <f>IF(AM71="MLD","-",IF(AM71&lt;=1.5,AM71*$AR$40*$AQ$40,AM71*$AQ$41*$AR$40))</f>
        <v>0</v>
      </c>
      <c r="AT71" s="72" t="s">
        <v>96</v>
      </c>
      <c r="AU71" s="18">
        <f>+(AX71*BB71)</f>
        <v>20</v>
      </c>
      <c r="AV71" s="13"/>
      <c r="AW71" s="13">
        <f>$AW$69</f>
        <v>2.3333333333333335E-3</v>
      </c>
      <c r="AX71" s="13">
        <f>AV71-AW71</f>
        <v>-2.3333333333333335E-3</v>
      </c>
      <c r="AY71" s="4"/>
      <c r="AZ71" s="13"/>
      <c r="BA71" s="13">
        <f>AZ71-AW71</f>
        <v>-2.3333333333333335E-3</v>
      </c>
      <c r="BB71" s="18">
        <f>20/BA71</f>
        <v>-8571.4285714285706</v>
      </c>
      <c r="BC71" s="18"/>
      <c r="BD71" s="18"/>
      <c r="BE71" s="60">
        <f>IF(AU71="MLD","-",IF(AU71&lt;=3,AU71*$BC$40*$BD$40,AU71*$BC$41*$BD$40))</f>
        <v>0</v>
      </c>
      <c r="BF71" s="72" t="s">
        <v>96</v>
      </c>
      <c r="BG71" s="18" t="str">
        <f>IF(((BH71-$BI$4)/$BI$3)&lt;=0.02,"MLD",IF(((BH71-$BI$4)/$BI$3)&lt;=1,(BH71-$BI$4)/$BI$3,IF(((BH71-$BI$4)/$BI$3)&gt;1,((BH71-$BI$2)/$BI$1))))</f>
        <v>MLD</v>
      </c>
      <c r="BH71" s="13">
        <f>BI71-BJ71</f>
        <v>-2.6666666666666666E-3</v>
      </c>
      <c r="BI71" s="7"/>
      <c r="BJ71" s="7">
        <f>$BJ$69</f>
        <v>2.6666666666666666E-3</v>
      </c>
      <c r="BK71" s="1"/>
      <c r="BL71" s="1"/>
      <c r="BM71" s="60" t="str">
        <f>IF(BG71="MLD","-",IF(BG71&lt;=1,BG71*$BK$40*$BL$40,BG71*$BK$41*$BL$40))</f>
        <v>-</v>
      </c>
      <c r="BN71" s="72" t="s">
        <v>96</v>
      </c>
      <c r="BO71" s="18" t="str">
        <f>IF(((BP71-$BR$4)/$BR$3)&lt;=0.29,"MLD",IF(((BP71-$BR$4)/$BR$3)&lt;=2,(BP71-$BR$4)/$BR$3,IF(((BP71-$BR$4)/$BR$3)&gt;2,((BP71-$BR$2)/$BR$1))))</f>
        <v>MLD</v>
      </c>
      <c r="BP71" s="13">
        <f>BQ71-BR71</f>
        <v>-6.6666666666666664E-4</v>
      </c>
      <c r="BQ71" s="7"/>
      <c r="BR71" s="13">
        <f>$BR$69</f>
        <v>6.6666666666666664E-4</v>
      </c>
      <c r="BS71" s="13"/>
      <c r="BT71" s="13"/>
      <c r="BU71" s="60" t="str">
        <f>IF(BO71="MLD","-",IF(BO71&lt;=2,BO71*$BS$40*$BT$40,BO71*$BT$40*$BS$41))</f>
        <v>-</v>
      </c>
      <c r="BV71" s="72" t="s">
        <v>96</v>
      </c>
      <c r="BW71" s="18">
        <f>IF(((CC71/CB71)*(11.85*(BX71-CA71)-1.54*(BY71-CA71)-0.08*(BZ71-CA71)))&lt;=0.1,"MLD",((CC71/CB71)*(11.85*(BX71-CA71)-1.54*(BY71-CA71)-0.08*(BZ71-CA71))))</f>
        <v>0.66320000000000001</v>
      </c>
      <c r="BX71" s="13">
        <v>6.0000000000000001E-3</v>
      </c>
      <c r="BY71" s="13">
        <v>3.0000000000000001E-3</v>
      </c>
      <c r="BZ71" s="13">
        <v>2E-3</v>
      </c>
      <c r="CA71" s="13">
        <v>0</v>
      </c>
      <c r="CB71" s="4">
        <v>1</v>
      </c>
      <c r="CC71" s="4">
        <v>10</v>
      </c>
      <c r="CD71" s="1"/>
      <c r="CE71" s="1"/>
      <c r="CF71" s="189">
        <f t="shared" si="74"/>
        <v>3.2928030334760772E-2</v>
      </c>
      <c r="CG71" s="73"/>
      <c r="CH71" s="1"/>
      <c r="CI71" s="1"/>
      <c r="CJ71" s="1"/>
      <c r="CK71" s="1"/>
      <c r="CL71" s="1"/>
      <c r="CM71" s="1"/>
      <c r="CN71" s="1"/>
      <c r="CO71" s="1"/>
      <c r="CP71" s="82"/>
      <c r="CQ71" s="73"/>
      <c r="CR71" s="76"/>
      <c r="CS71" s="74"/>
      <c r="CT71" s="74"/>
      <c r="CU71" s="105"/>
      <c r="CV71" s="74"/>
      <c r="CW71" s="74"/>
      <c r="CX71" s="74"/>
      <c r="CY71" s="74"/>
      <c r="CZ71" s="74"/>
      <c r="DA71" s="74"/>
      <c r="DB71" s="77"/>
      <c r="DC71" s="78"/>
      <c r="DD71" s="81"/>
      <c r="DE71" s="81"/>
      <c r="DF71" s="80"/>
      <c r="DG71" s="15"/>
    </row>
    <row r="72" spans="1:111">
      <c r="A72" s="4"/>
      <c r="B72" s="2"/>
      <c r="C72" s="1"/>
      <c r="D72" s="1"/>
      <c r="E72" s="1"/>
      <c r="F72" s="1"/>
      <c r="G72" s="1"/>
      <c r="H72" s="1"/>
      <c r="I72" s="4"/>
      <c r="J72" s="4"/>
      <c r="K72" s="46"/>
      <c r="L72" s="51"/>
      <c r="M72" s="51"/>
      <c r="N72" s="75"/>
      <c r="O72" s="53"/>
      <c r="P72" s="54"/>
      <c r="Q72" s="50"/>
      <c r="R72" s="51"/>
      <c r="S72" s="51"/>
      <c r="T72" s="52"/>
      <c r="U72" s="53"/>
      <c r="V72" s="51"/>
      <c r="W72" s="50"/>
      <c r="X72" s="51"/>
      <c r="Y72" s="51"/>
      <c r="Z72" s="1"/>
      <c r="AA72" s="1"/>
      <c r="AB72" s="82"/>
      <c r="AC72" s="4"/>
      <c r="AD72" s="18"/>
      <c r="AE72" s="7"/>
      <c r="AF72" s="13"/>
      <c r="AG72" s="13"/>
      <c r="AH72" s="1"/>
      <c r="AI72" s="1"/>
      <c r="AJ72" s="1"/>
      <c r="AK72" s="60"/>
      <c r="AL72" s="72"/>
      <c r="AM72" s="18"/>
      <c r="AN72" s="7"/>
      <c r="AO72" s="7"/>
      <c r="AP72" s="7"/>
      <c r="AQ72" s="1"/>
      <c r="AR72" s="1"/>
      <c r="AS72" s="60"/>
      <c r="AT72" s="83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84"/>
      <c r="BF72" s="72"/>
      <c r="BG72" s="18"/>
      <c r="BH72" s="13"/>
      <c r="BI72" s="13"/>
      <c r="BJ72" s="7"/>
      <c r="BK72" s="1"/>
      <c r="BL72" s="1"/>
      <c r="BM72" s="60"/>
      <c r="BN72" s="72"/>
      <c r="BO72" s="18"/>
      <c r="BP72" s="13"/>
      <c r="BQ72" s="7"/>
      <c r="BR72" s="13"/>
      <c r="BS72" s="20"/>
      <c r="BT72" s="20"/>
      <c r="BU72" s="106"/>
      <c r="BV72" s="83"/>
      <c r="BW72" s="15"/>
      <c r="BX72" s="15"/>
      <c r="BY72" s="15"/>
      <c r="BZ72" s="15"/>
      <c r="CA72" s="15"/>
      <c r="CB72" s="15"/>
      <c r="CC72" s="15"/>
      <c r="CD72" s="15"/>
      <c r="CE72" s="15"/>
      <c r="CF72" s="189"/>
      <c r="CG72" s="73"/>
      <c r="CH72" s="1"/>
      <c r="CI72" s="1"/>
      <c r="CJ72" s="1"/>
      <c r="CK72" s="1"/>
      <c r="CL72" s="1"/>
      <c r="CM72" s="1"/>
      <c r="CN72" s="1"/>
      <c r="CO72" s="1"/>
      <c r="CP72" s="82"/>
      <c r="CQ72" s="73"/>
      <c r="CR72" s="76"/>
      <c r="CS72" s="74"/>
      <c r="CT72" s="74"/>
      <c r="CU72" s="74"/>
      <c r="CV72" s="74"/>
      <c r="CW72" s="74"/>
      <c r="CX72" s="74"/>
      <c r="CY72" s="74"/>
      <c r="CZ72" s="74"/>
      <c r="DA72" s="74"/>
      <c r="DB72" s="85"/>
      <c r="DC72" s="78"/>
      <c r="DD72" s="81"/>
      <c r="DE72" s="81"/>
      <c r="DF72" s="80"/>
      <c r="DG72" s="15"/>
    </row>
    <row r="73" spans="1:111">
      <c r="A73" s="4"/>
      <c r="B73" s="2"/>
      <c r="C73" s="1"/>
      <c r="D73" s="1"/>
      <c r="E73" s="1"/>
      <c r="F73" s="1"/>
      <c r="G73" s="1"/>
      <c r="H73" s="1"/>
      <c r="I73" s="4"/>
      <c r="J73" s="4"/>
      <c r="K73" s="107" t="s">
        <v>97</v>
      </c>
      <c r="L73" s="53">
        <f>AVERAGE(L69:L71)</f>
        <v>1412.5555555555557</v>
      </c>
      <c r="M73" s="51"/>
      <c r="N73" s="51"/>
      <c r="O73" s="1"/>
      <c r="P73" s="54"/>
      <c r="Q73" s="107" t="s">
        <v>97</v>
      </c>
      <c r="R73" s="51">
        <f>AVERAGE(R69:R71)</f>
        <v>35.022222222222219</v>
      </c>
      <c r="S73" s="51"/>
      <c r="T73" s="51"/>
      <c r="U73" s="51"/>
      <c r="V73" s="51"/>
      <c r="W73" s="107" t="s">
        <v>97</v>
      </c>
      <c r="X73" s="55">
        <f>AVERAGE(X69:X71)</f>
        <v>7.0038888888888886</v>
      </c>
      <c r="Y73" s="51"/>
      <c r="Z73" s="1"/>
      <c r="AA73" s="1"/>
      <c r="AB73" s="82"/>
      <c r="AC73" s="21" t="s">
        <v>97</v>
      </c>
      <c r="AD73" s="108" t="e">
        <f>AVERAGE(AD69:AD71)</f>
        <v>#DIV/0!</v>
      </c>
      <c r="AE73" s="109">
        <f>AVERAGE(AE70:AE71)</f>
        <v>-5.0333333333333341E-2</v>
      </c>
      <c r="AF73" s="13"/>
      <c r="AG73" s="13"/>
      <c r="AH73" s="1"/>
      <c r="AI73" s="1"/>
      <c r="AJ73" s="1"/>
      <c r="AK73" s="60" t="e">
        <f>IF(AD73="MLD","999",IF(AD73&lt;=0.48,AD73*$AI$40*$AJ$40,AD73*$AI$40*$AJ$40))</f>
        <v>#DIV/0!</v>
      </c>
      <c r="AL73" s="110" t="s">
        <v>97</v>
      </c>
      <c r="AM73" s="111">
        <f>AVERAGE(AM69:AM71)</f>
        <v>0.19762107051826686</v>
      </c>
      <c r="AN73" s="7"/>
      <c r="AO73" s="7"/>
      <c r="AP73" s="1"/>
      <c r="AQ73" s="1"/>
      <c r="AR73" s="1"/>
      <c r="AS73" s="60">
        <f>IF(AM73="MLD","-",IF(AM73&lt;=1.5,AM73*$AR$40*$AQ$40,AM73*$AQ$41*$AR$40))</f>
        <v>0</v>
      </c>
      <c r="AT73" s="112" t="s">
        <v>97</v>
      </c>
      <c r="AU73" s="111">
        <f>AVERAGE(AU69:AU71)</f>
        <v>20</v>
      </c>
      <c r="AV73" s="18"/>
      <c r="AW73" s="18"/>
      <c r="AX73" s="18"/>
      <c r="AY73" s="18"/>
      <c r="AZ73" s="18"/>
      <c r="BA73" s="18"/>
      <c r="BB73" s="18"/>
      <c r="BC73" s="18"/>
      <c r="BD73" s="18"/>
      <c r="BE73" s="60">
        <f>IF(AU73="MLD","-",IF(AU73&lt;=3,AU73*$BC$40*$BD$40,AU73*$BC$41*$BD$40))</f>
        <v>0</v>
      </c>
      <c r="BF73" s="113" t="s">
        <v>97</v>
      </c>
      <c r="BG73" s="111" t="e">
        <f>AVERAGE(BG69:BG71)</f>
        <v>#DIV/0!</v>
      </c>
      <c r="BH73" s="13"/>
      <c r="BI73" s="13"/>
      <c r="BJ73" s="7"/>
      <c r="BK73" s="1"/>
      <c r="BL73" s="1"/>
      <c r="BM73" s="60" t="e">
        <f>IF(BG73="MLD","-",IF(BG73&lt;=1,BG73*$BK$40*$BL$40,BG73*$BK$41*$BL$40))</f>
        <v>#DIV/0!</v>
      </c>
      <c r="BN73" s="113" t="s">
        <v>97</v>
      </c>
      <c r="BO73" s="22" t="e">
        <f>AVERAGE(BO69,BO70:BO71)</f>
        <v>#DIV/0!</v>
      </c>
      <c r="BP73" s="13"/>
      <c r="BQ73" s="7"/>
      <c r="BR73" s="20"/>
      <c r="BS73" s="1"/>
      <c r="BT73" s="1"/>
      <c r="BU73" s="60" t="e">
        <f>IF(BO73="MLD","-",IF(BO73&lt;=2,BO73*$BS$40*$BT$40,BO73*$BT$40*$BS$41))</f>
        <v>#DIV/0!</v>
      </c>
      <c r="BV73" s="112" t="s">
        <v>97</v>
      </c>
      <c r="BW73" s="111">
        <f>AVERAGE(BW69:BW71)</f>
        <v>0.52680000000000005</v>
      </c>
      <c r="BX73" s="18"/>
      <c r="BY73" s="18"/>
      <c r="BZ73" s="18"/>
      <c r="CA73" s="18"/>
      <c r="CB73" s="18"/>
      <c r="CC73" s="18"/>
      <c r="CD73" s="18"/>
      <c r="CE73" s="18"/>
      <c r="CF73" s="189">
        <f t="shared" si="74"/>
        <v>2.6155739415488502E-2</v>
      </c>
      <c r="CG73" s="73"/>
      <c r="CH73" s="1"/>
      <c r="CI73" s="1"/>
      <c r="CJ73" s="1"/>
      <c r="CK73" s="1"/>
      <c r="CL73" s="1"/>
      <c r="CM73" s="1"/>
      <c r="CN73" s="1"/>
      <c r="CO73" s="1"/>
      <c r="CP73" s="82"/>
      <c r="CQ73" s="73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84"/>
      <c r="DG73" s="15"/>
    </row>
    <row r="74" spans="1:111">
      <c r="A74" s="4"/>
      <c r="B74" s="2"/>
      <c r="C74" s="1"/>
      <c r="D74" s="1"/>
      <c r="E74" s="1"/>
      <c r="F74" s="1"/>
      <c r="G74" s="1"/>
      <c r="H74" s="1"/>
      <c r="I74" s="4"/>
      <c r="J74" s="4"/>
      <c r="K74" s="46"/>
      <c r="L74" s="51"/>
      <c r="M74" s="51"/>
      <c r="N74" s="51"/>
      <c r="O74" s="1"/>
      <c r="P74" s="54"/>
      <c r="Q74" s="50"/>
      <c r="R74" s="51"/>
      <c r="S74" s="51"/>
      <c r="T74" s="51"/>
      <c r="U74" s="51"/>
      <c r="V74" s="51"/>
      <c r="W74" s="50"/>
      <c r="X74" s="55"/>
      <c r="Y74" s="51"/>
      <c r="Z74" s="1"/>
      <c r="AA74" s="1"/>
      <c r="AB74" s="82"/>
      <c r="AC74" s="4"/>
      <c r="AD74" s="18"/>
      <c r="AE74" s="1"/>
      <c r="AF74" s="14"/>
      <c r="AG74" s="13"/>
      <c r="AH74" s="1"/>
      <c r="AI74" s="1"/>
      <c r="AJ74" s="1"/>
      <c r="AK74" s="60"/>
      <c r="AL74" s="110"/>
      <c r="AM74" s="111"/>
      <c r="AN74" s="7"/>
      <c r="AO74" s="14"/>
      <c r="AP74" s="1"/>
      <c r="AQ74" s="1"/>
      <c r="AR74" s="1"/>
      <c r="AS74" s="82"/>
      <c r="AT74" s="73"/>
      <c r="AU74" s="1"/>
      <c r="AV74" s="1"/>
      <c r="AW74" s="1"/>
      <c r="AX74" s="1"/>
      <c r="AY74" s="1"/>
      <c r="AZ74" s="1"/>
      <c r="BA74" s="13"/>
      <c r="BB74" s="1"/>
      <c r="BC74" s="1"/>
      <c r="BD74" s="1"/>
      <c r="BE74" s="114"/>
      <c r="BF74" s="115"/>
      <c r="BG74" s="20"/>
      <c r="BH74" s="13"/>
      <c r="BI74" s="14"/>
      <c r="BJ74" s="12"/>
      <c r="BK74" s="1"/>
      <c r="BL74" s="1"/>
      <c r="BM74" s="60"/>
      <c r="BN74" s="115"/>
      <c r="BO74" s="22"/>
      <c r="BP74" s="13"/>
      <c r="BQ74" s="7"/>
      <c r="BR74" s="20"/>
      <c r="BS74" s="1"/>
      <c r="BT74" s="1"/>
      <c r="BU74" s="60"/>
      <c r="BV74" s="72"/>
      <c r="BW74" s="18"/>
      <c r="BX74" s="13"/>
      <c r="BY74" s="13"/>
      <c r="BZ74" s="13"/>
      <c r="CA74" s="13"/>
      <c r="CB74" s="4"/>
      <c r="CC74" s="4"/>
      <c r="CD74" s="1"/>
      <c r="CE74" s="1"/>
      <c r="CF74" s="189"/>
      <c r="CG74" s="73"/>
      <c r="CH74" s="1"/>
      <c r="CI74" s="1"/>
      <c r="CJ74" s="1"/>
      <c r="CK74" s="1"/>
      <c r="CL74" s="1"/>
      <c r="CM74" s="1"/>
      <c r="CN74" s="1"/>
      <c r="CO74" s="1"/>
      <c r="CP74" s="82"/>
      <c r="CQ74" s="73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84"/>
      <c r="DG74" s="15"/>
    </row>
    <row r="75" spans="1:111">
      <c r="A75" s="4"/>
      <c r="B75" s="2"/>
      <c r="C75" s="1"/>
      <c r="D75" s="1"/>
      <c r="E75" s="1"/>
      <c r="F75" s="1"/>
      <c r="G75" s="1"/>
      <c r="H75" s="1"/>
      <c r="I75" s="4"/>
      <c r="J75" s="4"/>
      <c r="K75" s="46" t="s">
        <v>98</v>
      </c>
      <c r="L75" s="116">
        <f>AVERAGE(49.9,49.9,50,50,50.1,49.9)</f>
        <v>49.966666666666669</v>
      </c>
      <c r="M75" s="1"/>
      <c r="N75" s="1"/>
      <c r="O75" s="1"/>
      <c r="P75" s="82"/>
      <c r="Q75" s="73"/>
      <c r="R75" s="1"/>
      <c r="S75" s="1"/>
      <c r="T75" s="1"/>
      <c r="U75" s="1"/>
      <c r="V75" s="1"/>
      <c r="W75" s="46" t="s">
        <v>99</v>
      </c>
      <c r="X75" s="4">
        <f>AVERAGE(10,10.01,10.01,10.01,10.02,10.01)</f>
        <v>10.01</v>
      </c>
      <c r="Y75" s="1"/>
      <c r="Z75" s="1"/>
      <c r="AA75" s="1"/>
      <c r="AB75" s="82"/>
      <c r="AC75" s="4" t="s">
        <v>100</v>
      </c>
      <c r="AD75" s="18">
        <f>3/AE75</f>
        <v>-59.602649006622507</v>
      </c>
      <c r="AE75" s="7">
        <f>+AF75-AG75</f>
        <v>-5.0333333333333341E-2</v>
      </c>
      <c r="AF75" s="7"/>
      <c r="AG75" s="13">
        <f>$AG$69</f>
        <v>5.0333333333333341E-2</v>
      </c>
      <c r="AH75" s="1"/>
      <c r="AI75" s="1"/>
      <c r="AJ75" s="1"/>
      <c r="AK75" s="60">
        <f>IF(AD75="MLD","999",IF(AD75&lt;=0.48,AD75*$AI$40*$AJ$40,AD75*$AI$40*$AJ$40))</f>
        <v>0</v>
      </c>
      <c r="AL75" s="117" t="s">
        <v>101</v>
      </c>
      <c r="AM75" s="18">
        <f>IF(((AN75-$AO$4)/$AO$3)&lt;=0.01,"MLD",IF(((AN75-$AO$4)/$AO$3)&lt;=1,(AN75-$AO$4)/$AO$3,IF(((AN75-$AO$4)/$AO$3)&gt;1,((AN75-$AO$2)/$AO$1))))</f>
        <v>3.0551768488745981</v>
      </c>
      <c r="AN75" s="7">
        <f>+AO75-AP75</f>
        <v>0.78833333333333333</v>
      </c>
      <c r="AO75" s="7">
        <v>0.79100000000000004</v>
      </c>
      <c r="AP75" s="7">
        <f>$AP$69</f>
        <v>2.6666666666666666E-3</v>
      </c>
      <c r="AQ75" s="1"/>
      <c r="AR75" s="1"/>
      <c r="AS75" s="60">
        <f>IF(AM75="MLD","-",IF(AM75&lt;=1.5,AM75*$AR$40*$AQ$40,AM75*$AQ$41*$AR$40))</f>
        <v>0</v>
      </c>
      <c r="AT75" s="117" t="s">
        <v>101</v>
      </c>
      <c r="AU75" s="18">
        <f>+(AX75*BB75)</f>
        <v>20</v>
      </c>
      <c r="AV75" s="13"/>
      <c r="AW75" s="13">
        <f>$AW$69</f>
        <v>2.3333333333333335E-3</v>
      </c>
      <c r="AX75" s="13">
        <f>AV75-AW75</f>
        <v>-2.3333333333333335E-3</v>
      </c>
      <c r="AY75" s="4"/>
      <c r="AZ75" s="13"/>
      <c r="BA75" s="13">
        <f>AZ75-AW75</f>
        <v>-2.3333333333333335E-3</v>
      </c>
      <c r="BB75" s="18">
        <f>20/BA75</f>
        <v>-8571.4285714285706</v>
      </c>
      <c r="BC75" s="1"/>
      <c r="BD75" s="1"/>
      <c r="BE75" s="60">
        <f>IF(AU75="MLD","-",IF(AU75&lt;=3,AU75*$BC$40*$BD$40,AU75*$BC$41*$BD$40))</f>
        <v>0</v>
      </c>
      <c r="BF75" s="117" t="s">
        <v>101</v>
      </c>
      <c r="BG75" s="18" t="str">
        <f>IF(((BH75-$BI$4)/$BI$3)&lt;=0.02,"MLD",IF(((BH75-$BI$4)/$BI$3)&lt;=1,(BH75-$BI$4)/$BI$3,IF(((BH75-$BI$4)/$BI$3)&gt;1,((BH75-$BI$2)/$BI$1))))</f>
        <v>MLD</v>
      </c>
      <c r="BH75" s="13">
        <f>BI75-BJ75</f>
        <v>-2.6666666666666666E-3</v>
      </c>
      <c r="BI75" s="7"/>
      <c r="BJ75" s="7">
        <f>$BJ$69</f>
        <v>2.6666666666666666E-3</v>
      </c>
      <c r="BK75" s="1"/>
      <c r="BL75" s="1"/>
      <c r="BM75" s="60" t="str">
        <f>IF(BG75="MLD","-",IF(BG75&lt;=1,BG75*$BK$40*$BL$40,BG75*$BK$41*$BL$40))</f>
        <v>-</v>
      </c>
      <c r="BN75" s="117" t="s">
        <v>101</v>
      </c>
      <c r="BO75" s="18" t="str">
        <f>IF(((BP75-$BR$4)/$BR$3)&lt;=0.29,"MLD",IF(((BP75-$BR$4)/$BR$3)&lt;=2,(BP75-$BR$4)/$BR$3,IF(((BP75-$BR$4)/$BR$3)&gt;2,((BP75-$BR$2)/$BR$1))))</f>
        <v>MLD</v>
      </c>
      <c r="BP75" s="13">
        <f>BQ75-BR75</f>
        <v>-6.6666666666666664E-4</v>
      </c>
      <c r="BQ75" s="7"/>
      <c r="BR75" s="13">
        <f>$BR$69</f>
        <v>6.6666666666666664E-4</v>
      </c>
      <c r="BS75" s="1"/>
      <c r="BT75" s="1"/>
      <c r="BU75" s="60" t="str">
        <f>IF(BO75="MLD","-",IF(BO75&lt;=2,BO75*$BS$40*$BT$40,BO75*$BT$40*$BS$41))</f>
        <v>-</v>
      </c>
      <c r="BV75" s="117" t="s">
        <v>101</v>
      </c>
      <c r="BW75" s="18">
        <f>IF(((CC75/CB75)*(11.85*(BX75-CA75)-1.54*(BY75-CA75)-0.08*(BZ75-CA75)))&lt;=0.1,"MLD",((CC75/CB75)*(11.85*(BX75-CA75)-1.54*(BY75-CA75)-0.08*(BZ75-CA75))))</f>
        <v>5.0227999999999993</v>
      </c>
      <c r="BX75" s="13">
        <v>1.0999999999999999E-2</v>
      </c>
      <c r="BY75" s="13">
        <v>3.0000000000000001E-3</v>
      </c>
      <c r="BZ75" s="13">
        <v>2E-3</v>
      </c>
      <c r="CA75" s="13">
        <v>0</v>
      </c>
      <c r="CB75" s="4">
        <v>0.25</v>
      </c>
      <c r="CC75" s="4">
        <v>10</v>
      </c>
      <c r="CD75" s="1"/>
      <c r="CE75" s="1"/>
      <c r="CF75" s="189">
        <f t="shared" si="74"/>
        <v>0.24938315857273277</v>
      </c>
      <c r="CG75" s="73"/>
      <c r="CH75" s="1"/>
      <c r="CI75" s="1"/>
      <c r="CJ75" s="1"/>
      <c r="CK75" s="1"/>
      <c r="CL75" s="1"/>
      <c r="CM75" s="1"/>
      <c r="CN75" s="1"/>
      <c r="CO75" s="1"/>
      <c r="CP75" s="82"/>
      <c r="CQ75" s="73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84"/>
      <c r="DG75" s="15"/>
    </row>
    <row r="76" spans="1:111">
      <c r="A76" s="4"/>
      <c r="B76" s="2"/>
      <c r="C76" s="1"/>
      <c r="D76" s="1"/>
      <c r="E76" s="1"/>
      <c r="F76" s="1"/>
      <c r="G76" s="1"/>
      <c r="H76" s="1"/>
      <c r="I76" s="4"/>
      <c r="J76" s="4"/>
      <c r="K76" s="46" t="s">
        <v>102</v>
      </c>
      <c r="L76" s="116">
        <f>AVERAGE(49.8,49.9,50.1,50.1,50.1,50)</f>
        <v>50</v>
      </c>
      <c r="M76" s="1"/>
      <c r="N76" s="1"/>
      <c r="O76" s="1"/>
      <c r="P76" s="82"/>
      <c r="Q76" s="73"/>
      <c r="R76" s="1"/>
      <c r="S76" s="1"/>
      <c r="T76" s="1"/>
      <c r="U76" s="1"/>
      <c r="V76" s="1"/>
      <c r="W76" s="46" t="s">
        <v>103</v>
      </c>
      <c r="X76" s="18">
        <f>AVERAGE(10,10,10.01,10,10.02,10)</f>
        <v>10.005000000000001</v>
      </c>
      <c r="Y76" s="1"/>
      <c r="Z76" s="1"/>
      <c r="AA76" s="1"/>
      <c r="AB76" s="82"/>
      <c r="AC76" s="4" t="s">
        <v>104</v>
      </c>
      <c r="AD76" s="18">
        <f>3/AE76</f>
        <v>-59.602649006622507</v>
      </c>
      <c r="AE76" s="7">
        <f>+AF76-AG76</f>
        <v>-5.0333333333333341E-2</v>
      </c>
      <c r="AF76" s="7"/>
      <c r="AG76" s="13">
        <f>$AG$69</f>
        <v>5.0333333333333341E-2</v>
      </c>
      <c r="AH76" s="1"/>
      <c r="AI76" s="1"/>
      <c r="AJ76" s="1"/>
      <c r="AK76" s="60">
        <f>IF(AD76="MLD","999",IF(AD76&lt;=0.48,AD76*$AI$40*$AJ$40,AD76*$AI$40*$AJ$40))</f>
        <v>0</v>
      </c>
      <c r="AL76" s="117" t="s">
        <v>105</v>
      </c>
      <c r="AM76" s="18">
        <f>IF(((AN76-$AO$4)/$AO$3)&lt;=0.01,"MLD",IF(((AN76-$AO$4)/$AO$3)&lt;=1,(AN76-$AO$4)/$AO$3,IF(((AN76-$AO$4)/$AO$3)&gt;1,((AN76-$AO$2)/$AO$1))))</f>
        <v>3.0195819935691319</v>
      </c>
      <c r="AN76" s="7">
        <f>+AO76-AP76</f>
        <v>0.77933333333333332</v>
      </c>
      <c r="AO76" s="7">
        <v>0.78200000000000003</v>
      </c>
      <c r="AP76" s="7">
        <f>$AP$69</f>
        <v>2.6666666666666666E-3</v>
      </c>
      <c r="AQ76" s="1"/>
      <c r="AR76" s="1"/>
      <c r="AS76" s="60">
        <f>IF(AM76="MLD","-",IF(AM76&lt;=1.5,AM76*$AR$40*$AQ$40,AM76*$AQ$41*$AR$40))</f>
        <v>0</v>
      </c>
      <c r="AT76" s="117" t="s">
        <v>105</v>
      </c>
      <c r="AU76" s="18">
        <f>+(AX76*BB76)</f>
        <v>20</v>
      </c>
      <c r="AV76" s="13"/>
      <c r="AW76" s="13">
        <f>$AW$69</f>
        <v>2.3333333333333335E-3</v>
      </c>
      <c r="AX76" s="13">
        <f>AV76-AW76</f>
        <v>-2.3333333333333335E-3</v>
      </c>
      <c r="AY76" s="4"/>
      <c r="AZ76" s="13"/>
      <c r="BA76" s="13">
        <f>AZ76-AW76</f>
        <v>-2.3333333333333335E-3</v>
      </c>
      <c r="BB76" s="18">
        <f>20/BA76</f>
        <v>-8571.4285714285706</v>
      </c>
      <c r="BC76" s="1"/>
      <c r="BD76" s="1"/>
      <c r="BE76" s="60">
        <f>IF(AU76="MLD","-",IF(AU76&lt;=3,AU76*$BC$40*$BD$40,AU76*$BC$41*$BD$40))</f>
        <v>0</v>
      </c>
      <c r="BF76" s="117" t="s">
        <v>105</v>
      </c>
      <c r="BG76" s="18" t="str">
        <f>IF(((BH76-$BI$4)/$BI$3)&lt;=0.02,"MLD",IF(((BH76-$BI$4)/$BI$3)&lt;=1,(BH76-$BI$4)/$BI$3,IF(((BH76-$BI$4)/$BI$3)&gt;1,((BH76-$BI$2)/$BI$1))))</f>
        <v>MLD</v>
      </c>
      <c r="BH76" s="13">
        <f>BI76-BJ76</f>
        <v>-2.6666666666666666E-3</v>
      </c>
      <c r="BI76" s="7"/>
      <c r="BJ76" s="7">
        <f>$BJ$69</f>
        <v>2.6666666666666666E-3</v>
      </c>
      <c r="BK76" s="1"/>
      <c r="BL76" s="1"/>
      <c r="BM76" s="60" t="str">
        <f>IF(BG76="MLD","-",IF(BG76&lt;=1,BG76*$BK$40*$BL$40,BG76*$BK$41*$BL$40))</f>
        <v>-</v>
      </c>
      <c r="BN76" s="117" t="s">
        <v>105</v>
      </c>
      <c r="BO76" s="18" t="str">
        <f>IF(((BP76-$BR$4)/$BR$3)&lt;=0.29,"MLD",IF(((BP76-$BR$4)/$BR$3)&lt;=2,(BP76-$BR$4)/$BR$3,IF(((BP76-$BR$4)/$BR$3)&gt;2,((BP76-$BR$2)/$BR$1))))</f>
        <v>MLD</v>
      </c>
      <c r="BP76" s="13">
        <f>BQ76-BR76</f>
        <v>-6.6666666666666664E-4</v>
      </c>
      <c r="BQ76" s="7"/>
      <c r="BR76" s="13">
        <f>$BR$69</f>
        <v>6.6666666666666664E-4</v>
      </c>
      <c r="BS76" s="1"/>
      <c r="BT76" s="1"/>
      <c r="BU76" s="60" t="str">
        <f>IF(BO76="MLD","-",IF(BO76&lt;=2,BO76*$BS$40*$BT$40,BO76*$BT$40*$BS$41))</f>
        <v>-</v>
      </c>
      <c r="BV76" s="117" t="s">
        <v>105</v>
      </c>
      <c r="BW76" s="18">
        <f>IF(((CC76/CB76)*(11.85*(BX76-CA76)-1.54*(BY76-CA76)-0.08*(BZ76-CA76)))&lt;=0.1,"MLD",((CC76/CB76)*(11.85*(BX76-CA76)-1.54*(BY76-CA76)-0.08*(BZ76-CA76))))</f>
        <v>5.3704000000000001</v>
      </c>
      <c r="BX76" s="13">
        <v>1.2E-2</v>
      </c>
      <c r="BY76" s="13">
        <v>5.0000000000000001E-3</v>
      </c>
      <c r="BZ76" s="13">
        <v>3.0000000000000001E-3</v>
      </c>
      <c r="CA76" s="13">
        <v>0</v>
      </c>
      <c r="CB76" s="4">
        <v>0.25</v>
      </c>
      <c r="CC76" s="4">
        <v>10</v>
      </c>
      <c r="CD76" s="1"/>
      <c r="CE76" s="1"/>
      <c r="CF76" s="189">
        <f t="shared" si="74"/>
        <v>0.26664157736700728</v>
      </c>
      <c r="CG76" s="73"/>
      <c r="CH76" s="1"/>
      <c r="CI76" s="1"/>
      <c r="CJ76" s="1"/>
      <c r="CK76" s="1"/>
      <c r="CL76" s="1"/>
      <c r="CM76" s="1"/>
      <c r="CN76" s="1"/>
      <c r="CO76" s="1"/>
      <c r="CP76" s="82"/>
      <c r="CQ76" s="73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84"/>
      <c r="DG76" s="15"/>
    </row>
    <row r="77" spans="1:111">
      <c r="A77" s="4"/>
      <c r="B77" s="2"/>
      <c r="C77" s="1"/>
      <c r="D77" s="1"/>
      <c r="E77" s="1"/>
      <c r="F77" s="1"/>
      <c r="G77" s="1"/>
      <c r="H77" s="1"/>
      <c r="I77" s="4"/>
      <c r="J77" s="4"/>
      <c r="K77" s="46" t="s">
        <v>106</v>
      </c>
      <c r="L77" s="116">
        <f>AVERAGE(49.8,49.9,50.1,50,50.1,49.9)</f>
        <v>49.966666666666661</v>
      </c>
      <c r="M77" s="1"/>
      <c r="N77" s="1"/>
      <c r="O77" s="1"/>
      <c r="P77" s="82"/>
      <c r="Q77" s="73"/>
      <c r="R77" s="1"/>
      <c r="S77" s="1"/>
      <c r="T77" s="1"/>
      <c r="U77" s="1"/>
      <c r="V77" s="1"/>
      <c r="W77" s="46" t="s">
        <v>107</v>
      </c>
      <c r="X77" s="18">
        <f>AVERAGE(10.01,10.01,10.02,10.01,10.02,10)</f>
        <v>10.011666666666665</v>
      </c>
      <c r="Y77" s="1"/>
      <c r="Z77" s="1"/>
      <c r="AA77" s="1"/>
      <c r="AB77" s="82"/>
      <c r="AC77" s="4" t="s">
        <v>108</v>
      </c>
      <c r="AD77" s="18">
        <f>3/AE77</f>
        <v>-59.602649006622507</v>
      </c>
      <c r="AE77" s="7">
        <f>+AF77-AG77</f>
        <v>-5.0333333333333341E-2</v>
      </c>
      <c r="AF77" s="7"/>
      <c r="AG77" s="13">
        <f>$AG$69</f>
        <v>5.0333333333333341E-2</v>
      </c>
      <c r="AH77" s="1"/>
      <c r="AI77" s="1"/>
      <c r="AJ77" s="1"/>
      <c r="AK77" s="60">
        <f>IF(AD77="MLD","999",IF(AD77&lt;=0.48,AD77*$AI$40*$AJ$40,AD77*$AI$40*$AJ$40))</f>
        <v>0</v>
      </c>
      <c r="AL77" s="117" t="s">
        <v>109</v>
      </c>
      <c r="AM77" s="18">
        <f>IF(((AN77-$AO$4)/$AO$3)&lt;=0.01,"MLD",IF(((AN77-$AO$4)/$AO$3)&lt;=1,(AN77-$AO$4)/$AO$3,IF(((AN77-$AO$4)/$AO$3)&gt;1,((AN77-$AO$2)/$AO$1))))</f>
        <v>2.9523472668810289</v>
      </c>
      <c r="AN77" s="7">
        <f>+AO77-AP77</f>
        <v>0.76233333333333331</v>
      </c>
      <c r="AO77" s="7">
        <v>0.76500000000000001</v>
      </c>
      <c r="AP77" s="7">
        <f>$AP$69</f>
        <v>2.6666666666666666E-3</v>
      </c>
      <c r="AQ77" s="1"/>
      <c r="AR77" s="1"/>
      <c r="AS77" s="60">
        <f>IF(AM77="MLD","-",IF(AM77&lt;=1.5,AM77*$AR$40*$AQ$40,AM77*$AQ$41*$AR$40))</f>
        <v>0</v>
      </c>
      <c r="AT77" s="117" t="s">
        <v>109</v>
      </c>
      <c r="AU77" s="18">
        <f>+(AX77*BB77)</f>
        <v>20</v>
      </c>
      <c r="AV77" s="13"/>
      <c r="AW77" s="13">
        <f>$AW$69</f>
        <v>2.3333333333333335E-3</v>
      </c>
      <c r="AX77" s="13">
        <f>AV77-AW77</f>
        <v>-2.3333333333333335E-3</v>
      </c>
      <c r="AY77" s="4"/>
      <c r="AZ77" s="13"/>
      <c r="BA77" s="13">
        <f>AZ77-AW77</f>
        <v>-2.3333333333333335E-3</v>
      </c>
      <c r="BB77" s="18">
        <f>20/BA77</f>
        <v>-8571.4285714285706</v>
      </c>
      <c r="BC77" s="1"/>
      <c r="BD77" s="1"/>
      <c r="BE77" s="60">
        <f>IF(AU77="MLD","-",IF(AU77&lt;=3,AU77*$BC$40*$BD$40,AU77*$BC$41*$BD$40))</f>
        <v>0</v>
      </c>
      <c r="BF77" s="117" t="s">
        <v>109</v>
      </c>
      <c r="BG77" s="18" t="str">
        <f>IF(((BH77-$BI$4)/$BI$3)&lt;=0.02,"MLD",IF(((BH77-$BI$4)/$BI$3)&lt;=1,(BH77-$BI$4)/$BI$3,IF(((BH77-$BI$4)/$BI$3)&gt;1,((BH77-$BI$2)/$BI$1))))</f>
        <v>MLD</v>
      </c>
      <c r="BH77" s="13">
        <f>BI77-BJ77</f>
        <v>-2.6666666666666666E-3</v>
      </c>
      <c r="BI77" s="7"/>
      <c r="BJ77" s="7">
        <f>$BJ$69</f>
        <v>2.6666666666666666E-3</v>
      </c>
      <c r="BK77" s="1"/>
      <c r="BL77" s="1"/>
      <c r="BM77" s="60" t="str">
        <f>IF(BG77="MLD","-",IF(BG77&lt;=1,BG77*$BK$40*$BL$40,BG77*$BK$41*$BL$40))</f>
        <v>-</v>
      </c>
      <c r="BN77" s="117" t="s">
        <v>109</v>
      </c>
      <c r="BO77" s="18" t="str">
        <f>IF(((BP77-$BR$4)/$BR$3)&lt;=0.29,"MLD",IF(((BP77-$BR$4)/$BR$3)&lt;=2,(BP77-$BR$4)/$BR$3,IF(((BP77-$BR$4)/$BR$3)&gt;2,((BP77-$BR$2)/$BR$1))))</f>
        <v>MLD</v>
      </c>
      <c r="BP77" s="13">
        <f>BQ77-BR77</f>
        <v>-6.6666666666666664E-4</v>
      </c>
      <c r="BQ77" s="7"/>
      <c r="BR77" s="13">
        <f>$BR$69</f>
        <v>6.6666666666666664E-4</v>
      </c>
      <c r="BS77" s="1"/>
      <c r="BT77" s="1"/>
      <c r="BU77" s="60" t="str">
        <f>IF(BO77="MLD","-",IF(BO77&lt;=2,BO77*$BS$40*$BT$40,BO77*$BT$40*$BS$41))</f>
        <v>-</v>
      </c>
      <c r="BV77" s="117" t="s">
        <v>109</v>
      </c>
      <c r="BW77" s="18">
        <f>IF(((CC77/CB77)*(11.85*(BX77-CA77)-1.54*(BY77-CA77)-0.08*(BZ77-CA77)))&lt;=0.1,"MLD",((CC77/CB77)*(11.85*(BX77-CA77)-1.54*(BY77-CA77)-0.08*(BZ77-CA77))))</f>
        <v>5.0259999999999998</v>
      </c>
      <c r="BX77" s="13">
        <v>1.0999999999999999E-2</v>
      </c>
      <c r="BY77" s="13">
        <v>3.0000000000000001E-3</v>
      </c>
      <c r="BZ77" s="13">
        <v>1E-3</v>
      </c>
      <c r="CA77" s="13">
        <v>0</v>
      </c>
      <c r="CB77" s="4">
        <v>0.25</v>
      </c>
      <c r="CC77" s="4">
        <v>10</v>
      </c>
      <c r="CD77" s="18"/>
      <c r="CE77" s="1"/>
      <c r="CF77" s="189">
        <f t="shared" si="74"/>
        <v>0.24954203929811161</v>
      </c>
      <c r="CG77" s="73"/>
      <c r="CH77" s="1"/>
      <c r="CI77" s="1"/>
      <c r="CJ77" s="1"/>
      <c r="CK77" s="1"/>
      <c r="CL77" s="1"/>
      <c r="CM77" s="1"/>
      <c r="CN77" s="1"/>
      <c r="CO77" s="1"/>
      <c r="CP77" s="82"/>
      <c r="CQ77" s="73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84"/>
      <c r="DG77" s="15"/>
    </row>
    <row r="78" spans="1:111">
      <c r="A78" s="4"/>
      <c r="B78" s="2"/>
      <c r="C78" s="1"/>
      <c r="D78" s="1"/>
      <c r="E78" s="1"/>
      <c r="F78" s="1"/>
      <c r="G78" s="1"/>
      <c r="H78" s="1"/>
      <c r="I78" s="4"/>
      <c r="J78" s="4"/>
      <c r="K78" s="83"/>
      <c r="L78" s="1"/>
      <c r="M78" s="1"/>
      <c r="N78" s="1"/>
      <c r="O78" s="1"/>
      <c r="P78" s="82"/>
      <c r="Q78" s="73"/>
      <c r="R78" s="1"/>
      <c r="S78" s="1"/>
      <c r="T78" s="1"/>
      <c r="U78" s="1"/>
      <c r="V78" s="1"/>
      <c r="W78" s="73"/>
      <c r="X78" s="4"/>
      <c r="Y78" s="1"/>
      <c r="Z78" s="1"/>
      <c r="AA78" s="1"/>
      <c r="AB78" s="82"/>
      <c r="AC78" s="15"/>
      <c r="AD78" s="15"/>
      <c r="AE78" s="15"/>
      <c r="AF78" s="15"/>
      <c r="AG78" s="15"/>
      <c r="AH78" s="15"/>
      <c r="AI78" s="15"/>
      <c r="AJ78" s="15"/>
      <c r="AK78" s="84"/>
      <c r="AL78" s="83"/>
      <c r="AM78" s="15"/>
      <c r="AN78" s="15"/>
      <c r="AO78" s="15"/>
      <c r="AP78" s="15"/>
      <c r="AQ78" s="15"/>
      <c r="AR78" s="15"/>
      <c r="AS78" s="84"/>
      <c r="AT78" s="83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84"/>
      <c r="BF78" s="117"/>
      <c r="BG78" s="18"/>
      <c r="BH78" s="20"/>
      <c r="BI78" s="1"/>
      <c r="BJ78" s="7"/>
      <c r="BK78" s="1"/>
      <c r="BL78" s="1"/>
      <c r="BM78" s="60"/>
      <c r="BN78" s="117"/>
      <c r="BO78" s="18"/>
      <c r="BP78" s="13"/>
      <c r="BQ78" s="12"/>
      <c r="BR78" s="20"/>
      <c r="BS78" s="1"/>
      <c r="BT78" s="1"/>
      <c r="BU78" s="60"/>
      <c r="BV78" s="83"/>
      <c r="BW78" s="15"/>
      <c r="BX78" s="1"/>
      <c r="BY78" s="1"/>
      <c r="BZ78" s="1"/>
      <c r="CA78" s="1"/>
      <c r="CB78" s="1"/>
      <c r="CC78" s="1"/>
      <c r="CD78" s="1"/>
      <c r="CE78" s="1"/>
      <c r="CF78" s="189"/>
      <c r="CG78" s="73"/>
      <c r="CH78" s="1"/>
      <c r="CI78" s="1"/>
      <c r="CJ78" s="1"/>
      <c r="CK78" s="1"/>
      <c r="CL78" s="1"/>
      <c r="CM78" s="1"/>
      <c r="CN78" s="1"/>
      <c r="CO78" s="1"/>
      <c r="CP78" s="82"/>
      <c r="CQ78" s="73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84"/>
      <c r="DG78" s="15"/>
    </row>
    <row r="79" spans="1:111">
      <c r="A79" s="4"/>
      <c r="B79" s="2"/>
      <c r="C79" s="1"/>
      <c r="D79" s="1"/>
      <c r="E79" s="1"/>
      <c r="F79" s="1"/>
      <c r="G79" s="1"/>
      <c r="H79" s="1"/>
      <c r="I79" s="4"/>
      <c r="J79" s="4"/>
      <c r="K79" s="107" t="s">
        <v>97</v>
      </c>
      <c r="L79" s="51">
        <f>AVERAGE(L75:L77)</f>
        <v>49.977777777777781</v>
      </c>
      <c r="M79" s="1"/>
      <c r="N79" s="1"/>
      <c r="O79" s="1"/>
      <c r="P79" s="82"/>
      <c r="Q79" s="73"/>
      <c r="R79" s="1"/>
      <c r="S79" s="1"/>
      <c r="T79" s="1"/>
      <c r="U79" s="1"/>
      <c r="V79" s="1"/>
      <c r="W79" s="107" t="s">
        <v>97</v>
      </c>
      <c r="X79" s="55">
        <f>AVERAGE(X75:X77)</f>
        <v>10.008888888888889</v>
      </c>
      <c r="Y79" s="1"/>
      <c r="Z79" s="1"/>
      <c r="AA79" s="1"/>
      <c r="AB79" s="82"/>
      <c r="AC79" s="21" t="s">
        <v>97</v>
      </c>
      <c r="AD79" s="108">
        <f>AVERAGE(AD75:AD77)</f>
        <v>-59.602649006622507</v>
      </c>
      <c r="AE79" s="109">
        <f>AVERAGE(AE75:AE77)</f>
        <v>-5.0333333333333341E-2</v>
      </c>
      <c r="AF79" s="118"/>
      <c r="AG79" s="13"/>
      <c r="AH79" s="1"/>
      <c r="AI79" s="1"/>
      <c r="AJ79" s="1"/>
      <c r="AK79" s="60">
        <f>IF(AD79="MLD","999",IF(AD79&lt;=0.48,AD79*$AI$40*$AJ$40,AD79*$AI$40*$AJ$40))</f>
        <v>0</v>
      </c>
      <c r="AL79" s="110" t="s">
        <v>97</v>
      </c>
      <c r="AM79" s="111">
        <f>AVERAGE(AM75:AM77)</f>
        <v>3.0090353697749195</v>
      </c>
      <c r="AN79" s="7"/>
      <c r="AO79" s="7"/>
      <c r="AP79" s="1"/>
      <c r="AQ79" s="1"/>
      <c r="AR79" s="1"/>
      <c r="AS79" s="60">
        <f>IF(AM79="MLD","-",IF(AM79&lt;=1.5,AM79*$AR$40*$AQ$40,AM79*$AQ$41*$AR$40))</f>
        <v>0</v>
      </c>
      <c r="AT79" s="110" t="s">
        <v>97</v>
      </c>
      <c r="AU79" s="111">
        <f>AVERAGE(AU75:AU77)</f>
        <v>20</v>
      </c>
      <c r="AV79" s="1"/>
      <c r="AW79" s="1"/>
      <c r="AX79" s="1"/>
      <c r="AY79" s="1"/>
      <c r="AZ79" s="1"/>
      <c r="BA79" s="13"/>
      <c r="BB79" s="1"/>
      <c r="BC79" s="1"/>
      <c r="BD79" s="1"/>
      <c r="BE79" s="60">
        <f>IF(AU79="MLD","-",IF(AU79&lt;=3,AU79*$BC$40*$BD$40,AU79*$BC$41*$BD$40))</f>
        <v>0</v>
      </c>
      <c r="BF79" s="110" t="s">
        <v>97</v>
      </c>
      <c r="BG79" s="111" t="e">
        <f>AVERAGE(BG75:BG77)</f>
        <v>#DIV/0!</v>
      </c>
      <c r="BH79" s="20"/>
      <c r="BI79" s="1"/>
      <c r="BJ79" s="1"/>
      <c r="BK79" s="1"/>
      <c r="BL79" s="1"/>
      <c r="BM79" s="82"/>
      <c r="BN79" s="110" t="s">
        <v>97</v>
      </c>
      <c r="BO79" s="18" t="e">
        <f>AVERAGE(BO75:BO77)</f>
        <v>#DIV/0!</v>
      </c>
      <c r="BP79" s="13"/>
      <c r="BQ79" s="12"/>
      <c r="BR79" s="12"/>
      <c r="BS79" s="1"/>
      <c r="BT79" s="1"/>
      <c r="BU79" s="60" t="e">
        <f>IF(BO79="MLD","-",IF(BO79&lt;=2,BO79*$BS$40*$BT$40,BO79*$BT$40*$BS$41))</f>
        <v>#DIV/0!</v>
      </c>
      <c r="BV79" s="112" t="s">
        <v>97</v>
      </c>
      <c r="BW79" s="18">
        <f>AVERAGE(BW75:BW77)</f>
        <v>5.139733333333333</v>
      </c>
      <c r="BX79" s="1"/>
      <c r="BY79" s="1"/>
      <c r="BZ79" s="1"/>
      <c r="CA79" s="1"/>
      <c r="CB79" s="1"/>
      <c r="CC79" s="1"/>
      <c r="CD79" s="1"/>
      <c r="CE79" s="1"/>
      <c r="CF79" s="189">
        <f t="shared" si="74"/>
        <v>0.25518892507928387</v>
      </c>
      <c r="CG79" s="73"/>
      <c r="CH79" s="1"/>
      <c r="CI79" s="1"/>
      <c r="CJ79" s="1"/>
      <c r="CK79" s="1"/>
      <c r="CL79" s="1"/>
      <c r="CM79" s="1"/>
      <c r="CN79" s="1"/>
      <c r="CO79" s="1"/>
      <c r="CP79" s="82"/>
      <c r="CQ79" s="73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84"/>
      <c r="DG79" s="15"/>
    </row>
    <row r="80" spans="1:111">
      <c r="A80" s="4"/>
      <c r="B80" s="2"/>
      <c r="C80" s="1"/>
      <c r="D80" s="1"/>
      <c r="E80" s="1"/>
      <c r="F80" s="1"/>
      <c r="G80" s="1"/>
      <c r="H80" s="1"/>
      <c r="I80" s="4"/>
      <c r="J80" s="4"/>
      <c r="K80" s="46"/>
      <c r="L80" s="1"/>
      <c r="M80" s="1"/>
      <c r="N80" s="1"/>
      <c r="O80" s="1"/>
      <c r="P80" s="82"/>
      <c r="Q80" s="73"/>
      <c r="R80" s="1"/>
      <c r="S80" s="1"/>
      <c r="T80" s="1"/>
      <c r="U80" s="1"/>
      <c r="V80" s="1"/>
      <c r="W80" s="73"/>
      <c r="X80" s="1"/>
      <c r="Y80" s="1"/>
      <c r="Z80" s="1"/>
      <c r="AA80" s="1"/>
      <c r="AB80" s="82"/>
      <c r="AC80" s="4"/>
      <c r="AD80" s="22"/>
      <c r="AE80" s="1"/>
      <c r="AF80" s="14"/>
      <c r="AG80" s="13"/>
      <c r="AH80" s="1"/>
      <c r="AI80" s="1"/>
      <c r="AJ80" s="1"/>
      <c r="AK80" s="82"/>
      <c r="AL80" s="73"/>
      <c r="AM80" s="1"/>
      <c r="AN80" s="1"/>
      <c r="AO80" s="1"/>
      <c r="AP80" s="1"/>
      <c r="AQ80" s="1"/>
      <c r="AR80" s="1"/>
      <c r="AS80" s="82"/>
      <c r="AT80" s="72"/>
      <c r="AU80" s="1"/>
      <c r="AV80" s="13"/>
      <c r="AW80" s="13"/>
      <c r="AX80" s="13"/>
      <c r="AY80" s="4"/>
      <c r="AZ80" s="13"/>
      <c r="BA80" s="13"/>
      <c r="BB80" s="18"/>
      <c r="BC80" s="1"/>
      <c r="BD80" s="1"/>
      <c r="BE80" s="60"/>
      <c r="BF80" s="73"/>
      <c r="BG80" s="1"/>
      <c r="BH80" s="1"/>
      <c r="BI80" s="1"/>
      <c r="BJ80" s="1"/>
      <c r="BK80" s="1"/>
      <c r="BL80" s="1"/>
      <c r="BM80" s="82"/>
      <c r="BN80" s="73"/>
      <c r="BO80" s="1"/>
      <c r="BP80" s="1"/>
      <c r="BQ80" s="1"/>
      <c r="BR80" s="1"/>
      <c r="BS80" s="1"/>
      <c r="BT80" s="1"/>
      <c r="BU80" s="82"/>
      <c r="BV80" s="83"/>
      <c r="BW80" s="15"/>
      <c r="BX80" s="15"/>
      <c r="BY80" s="15"/>
      <c r="BZ80" s="15"/>
      <c r="CA80" s="15"/>
      <c r="CB80" s="15"/>
      <c r="CC80" s="15"/>
      <c r="CD80" s="15"/>
      <c r="CE80" s="15"/>
      <c r="CF80" s="84"/>
      <c r="CG80" s="73"/>
      <c r="CH80" s="1"/>
      <c r="CI80" s="1"/>
      <c r="CJ80" s="1"/>
      <c r="CK80" s="1"/>
      <c r="CL80" s="1"/>
      <c r="CM80" s="1"/>
      <c r="CN80" s="1"/>
      <c r="CO80" s="1"/>
      <c r="CP80" s="82"/>
      <c r="CQ80" s="73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84"/>
      <c r="DG80" s="15"/>
    </row>
    <row r="81" spans="1:111">
      <c r="A81" s="4"/>
      <c r="B81" s="2"/>
      <c r="C81" s="1"/>
      <c r="D81" s="1"/>
      <c r="E81" s="1"/>
      <c r="F81" s="1"/>
      <c r="G81" s="1"/>
      <c r="H81" s="1"/>
      <c r="I81" s="4"/>
      <c r="J81" s="4"/>
      <c r="K81" s="46"/>
      <c r="L81" s="1"/>
      <c r="M81" s="1"/>
      <c r="N81" s="1"/>
      <c r="O81" s="1"/>
      <c r="P81" s="82"/>
      <c r="Q81" s="73"/>
      <c r="R81" s="1"/>
      <c r="S81" s="1"/>
      <c r="T81" s="1"/>
      <c r="U81" s="1"/>
      <c r="V81" s="1"/>
      <c r="W81" s="73"/>
      <c r="X81" s="1"/>
      <c r="Y81" s="1"/>
      <c r="Z81" s="1"/>
      <c r="AA81" s="1"/>
      <c r="AB81" s="82"/>
      <c r="AC81" s="4" t="s">
        <v>101</v>
      </c>
      <c r="AD81" s="18" t="str">
        <f>IF(((AE81)*$AH$40)&lt;0.48,"MLD",IF(((AE81)*$AH$40)&gt;0.48,((AE81)*$AH$40)))</f>
        <v>MLD</v>
      </c>
      <c r="AE81" s="7">
        <f>+AF81-AG81</f>
        <v>-5.0333333333333341E-2</v>
      </c>
      <c r="AF81" s="13"/>
      <c r="AG81" s="13">
        <f>$AG$69</f>
        <v>5.0333333333333341E-2</v>
      </c>
      <c r="AH81" s="1"/>
      <c r="AI81" s="1"/>
      <c r="AJ81" s="1"/>
      <c r="AK81" s="60" t="str">
        <f>IF(AD81="MLD","999",IF(AD81&lt;=0.48,AD81*$AI$40*$AJ$40,AD81*$AI$40*$AJ$40))</f>
        <v>999</v>
      </c>
      <c r="AL81" s="73"/>
      <c r="AM81" s="1"/>
      <c r="AN81" s="2"/>
      <c r="AO81" s="1"/>
      <c r="AP81" s="1"/>
      <c r="AQ81" s="1"/>
      <c r="AR81" s="1"/>
      <c r="AS81" s="82"/>
      <c r="AT81" s="72"/>
      <c r="AU81" s="1"/>
      <c r="AV81" s="13"/>
      <c r="AW81" s="13"/>
      <c r="AX81" s="13"/>
      <c r="AY81" s="4"/>
      <c r="AZ81" s="13"/>
      <c r="BA81" s="13"/>
      <c r="BB81" s="18"/>
      <c r="BC81" s="18"/>
      <c r="BD81" s="18"/>
      <c r="BE81" s="60"/>
      <c r="BF81" s="73"/>
      <c r="BG81" s="1"/>
      <c r="BH81" s="1"/>
      <c r="BI81" s="1"/>
      <c r="BJ81" s="1"/>
      <c r="BK81" s="1"/>
      <c r="BL81" s="1"/>
      <c r="BM81" s="82"/>
      <c r="BN81" s="73"/>
      <c r="BO81" s="1"/>
      <c r="BP81" s="1"/>
      <c r="BQ81" s="1"/>
      <c r="BR81" s="1"/>
      <c r="BS81" s="1"/>
      <c r="BT81" s="1"/>
      <c r="BU81" s="82"/>
      <c r="BV81" s="83"/>
      <c r="BW81" s="15"/>
      <c r="BX81" s="15"/>
      <c r="BY81" s="15"/>
      <c r="BZ81" s="15"/>
      <c r="CA81" s="15"/>
      <c r="CB81" s="15"/>
      <c r="CC81" s="15"/>
      <c r="CD81" s="15"/>
      <c r="CE81" s="15"/>
      <c r="CF81" s="84"/>
      <c r="CG81" s="73"/>
      <c r="CH81" s="1"/>
      <c r="CI81" s="1"/>
      <c r="CJ81" s="1"/>
      <c r="CK81" s="1"/>
      <c r="CL81" s="1"/>
      <c r="CM81" s="1"/>
      <c r="CN81" s="1"/>
      <c r="CO81" s="1"/>
      <c r="CP81" s="82"/>
      <c r="CQ81" s="73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84"/>
      <c r="DG81" s="15"/>
    </row>
    <row r="82" spans="1:111">
      <c r="A82" s="4"/>
      <c r="B82" s="2"/>
      <c r="C82" s="1"/>
      <c r="D82" s="1"/>
      <c r="E82" s="1"/>
      <c r="F82" s="1"/>
      <c r="G82" s="1"/>
      <c r="H82" s="1"/>
      <c r="I82" s="4"/>
      <c r="J82" s="4"/>
      <c r="K82" s="46"/>
      <c r="L82" s="1"/>
      <c r="M82" s="1"/>
      <c r="N82" s="1"/>
      <c r="O82" s="1"/>
      <c r="P82" s="82"/>
      <c r="Q82" s="73"/>
      <c r="R82" s="1"/>
      <c r="S82" s="1"/>
      <c r="T82" s="1"/>
      <c r="U82" s="1"/>
      <c r="V82" s="1"/>
      <c r="W82" s="73"/>
      <c r="X82" s="1"/>
      <c r="Y82" s="1"/>
      <c r="Z82" s="1"/>
      <c r="AA82" s="1"/>
      <c r="AB82" s="82"/>
      <c r="AC82" s="4" t="s">
        <v>105</v>
      </c>
      <c r="AD82" s="18" t="str">
        <f>IF(((AE82)*$AH$40)&lt;0.48,"MLD",IF(((AE82)*$AH$40)&gt;0.48,((AE82)*$AH$40)))</f>
        <v>MLD</v>
      </c>
      <c r="AE82" s="7">
        <f>+AF82-AG82</f>
        <v>-5.0333333333333341E-2</v>
      </c>
      <c r="AF82" s="13"/>
      <c r="AG82" s="13">
        <f>$AG$69</f>
        <v>5.0333333333333341E-2</v>
      </c>
      <c r="AH82" s="1"/>
      <c r="AI82" s="1"/>
      <c r="AJ82" s="1"/>
      <c r="AK82" s="60" t="str">
        <f>IF(AD82="MLD","999",IF(AD82&lt;=0.48,AD82*$AI$40*$AJ$40,AD82*$AI$40*$AJ$40))</f>
        <v>999</v>
      </c>
      <c r="AL82" s="73"/>
      <c r="AM82" s="1"/>
      <c r="AN82" s="2"/>
      <c r="AO82" s="1"/>
      <c r="AP82" s="1"/>
      <c r="AQ82" s="1"/>
      <c r="AR82" s="1"/>
      <c r="AS82" s="82"/>
      <c r="AT82" s="110"/>
      <c r="AU82" s="1"/>
      <c r="AV82" s="20"/>
      <c r="AW82" s="13"/>
      <c r="AX82" s="13"/>
      <c r="AY82" s="4"/>
      <c r="AZ82" s="7"/>
      <c r="BA82" s="13"/>
      <c r="BB82" s="18"/>
      <c r="BC82" s="1"/>
      <c r="BD82" s="1"/>
      <c r="BE82" s="60"/>
      <c r="BF82" s="83"/>
      <c r="BG82" s="15"/>
      <c r="BH82" s="15"/>
      <c r="BI82" s="15"/>
      <c r="BJ82" s="15"/>
      <c r="BK82" s="15"/>
      <c r="BL82" s="15"/>
      <c r="BM82" s="84"/>
      <c r="BN82" s="83"/>
      <c r="BO82" s="15"/>
      <c r="BP82" s="15"/>
      <c r="BQ82" s="15"/>
      <c r="BR82" s="15"/>
      <c r="BS82" s="15"/>
      <c r="BT82" s="15"/>
      <c r="BU82" s="84"/>
      <c r="BV82" s="83"/>
      <c r="BW82" s="15"/>
      <c r="BX82" s="15"/>
      <c r="BY82" s="15"/>
      <c r="BZ82" s="15"/>
      <c r="CA82" s="15"/>
      <c r="CB82" s="15"/>
      <c r="CC82" s="15"/>
      <c r="CD82" s="15"/>
      <c r="CE82" s="15"/>
      <c r="CF82" s="84"/>
      <c r="CG82" s="73"/>
      <c r="CH82" s="1"/>
      <c r="CI82" s="1"/>
      <c r="CJ82" s="1"/>
      <c r="CK82" s="1"/>
      <c r="CL82" s="1"/>
      <c r="CM82" s="1"/>
      <c r="CN82" s="1"/>
      <c r="CO82" s="1"/>
      <c r="CP82" s="82"/>
      <c r="CQ82" s="73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84"/>
      <c r="DG82" s="15"/>
    </row>
    <row r="83" spans="1:111">
      <c r="A83" s="4"/>
      <c r="B83" s="2"/>
      <c r="C83" s="1"/>
      <c r="D83" s="1"/>
      <c r="E83" s="1"/>
      <c r="F83" s="1"/>
      <c r="G83" s="1"/>
      <c r="H83" s="1"/>
      <c r="I83" s="4"/>
      <c r="J83" s="4"/>
      <c r="K83" s="46"/>
      <c r="L83" s="1"/>
      <c r="M83" s="1"/>
      <c r="N83" s="1"/>
      <c r="O83" s="1"/>
      <c r="P83" s="82"/>
      <c r="Q83" s="73"/>
      <c r="R83" s="1"/>
      <c r="S83" s="1"/>
      <c r="T83" s="1"/>
      <c r="U83" s="1"/>
      <c r="V83" s="1"/>
      <c r="W83" s="73"/>
      <c r="X83" s="1"/>
      <c r="Y83" s="1"/>
      <c r="Z83" s="1"/>
      <c r="AA83" s="1"/>
      <c r="AB83" s="82"/>
      <c r="AC83" s="4" t="s">
        <v>109</v>
      </c>
      <c r="AD83" s="18" t="str">
        <f>IF(((AE83)*$AH$40)&lt;0.48,"MLD",IF(((AE83)*$AH$40)&gt;0.48,((AE83)*$AH$40)))</f>
        <v>MLD</v>
      </c>
      <c r="AE83" s="7">
        <f>+AF83-AG83</f>
        <v>-5.0333333333333341E-2</v>
      </c>
      <c r="AF83" s="13"/>
      <c r="AG83" s="13">
        <f>$AG$69</f>
        <v>5.0333333333333341E-2</v>
      </c>
      <c r="AH83" s="1"/>
      <c r="AI83" s="1"/>
      <c r="AJ83" s="1"/>
      <c r="AK83" s="60" t="str">
        <f>IF(AD83="MLD","999",IF(AD83&lt;=0.48,AD83*$AI$40*$AJ$40,AD83*$AI$40*$AJ$40))</f>
        <v>999</v>
      </c>
      <c r="AL83" s="73"/>
      <c r="AM83" s="1"/>
      <c r="AN83" s="2"/>
      <c r="AO83" s="1"/>
      <c r="AP83" s="1"/>
      <c r="AQ83" s="1"/>
      <c r="AR83" s="1"/>
      <c r="AS83" s="82"/>
      <c r="AT83" s="73"/>
      <c r="AU83" s="1"/>
      <c r="AV83" s="1"/>
      <c r="AW83" s="1"/>
      <c r="AX83" s="1"/>
      <c r="AY83" s="1"/>
      <c r="AZ83" s="1"/>
      <c r="BA83" s="13"/>
      <c r="BB83" s="1"/>
      <c r="BC83" s="1"/>
      <c r="BD83" s="1"/>
      <c r="BE83" s="82"/>
      <c r="BF83" s="73"/>
      <c r="BG83" s="1"/>
      <c r="BH83" s="1"/>
      <c r="BI83" s="1"/>
      <c r="BJ83" s="1"/>
      <c r="BK83" s="1"/>
      <c r="BL83" s="1"/>
      <c r="BM83" s="82"/>
      <c r="BN83" s="73"/>
      <c r="BO83" s="1"/>
      <c r="BP83" s="1"/>
      <c r="BQ83" s="1"/>
      <c r="BR83" s="1"/>
      <c r="BS83" s="1"/>
      <c r="BT83" s="1"/>
      <c r="BU83" s="82"/>
      <c r="BV83" s="83"/>
      <c r="BW83" s="15"/>
      <c r="BX83" s="15"/>
      <c r="BY83" s="15"/>
      <c r="BZ83" s="15"/>
      <c r="CA83" s="15"/>
      <c r="CB83" s="15"/>
      <c r="CC83" s="15"/>
      <c r="CD83" s="15"/>
      <c r="CE83" s="15"/>
      <c r="CF83" s="84"/>
      <c r="CG83" s="73"/>
      <c r="CH83" s="1"/>
      <c r="CI83" s="1"/>
      <c r="CJ83" s="1"/>
      <c r="CK83" s="1"/>
      <c r="CL83" s="1"/>
      <c r="CM83" s="1"/>
      <c r="CN83" s="1"/>
      <c r="CO83" s="1"/>
      <c r="CP83" s="82"/>
      <c r="CQ83" s="73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84"/>
      <c r="DG83" s="15"/>
    </row>
    <row r="84" spans="1:111">
      <c r="A84" s="1"/>
      <c r="B84" s="2"/>
      <c r="C84" s="1"/>
      <c r="D84" s="1"/>
      <c r="E84" s="1"/>
      <c r="F84" s="1"/>
      <c r="G84" s="1"/>
      <c r="H84" s="1"/>
      <c r="I84" s="4"/>
      <c r="J84" s="4"/>
      <c r="K84" s="46"/>
      <c r="L84" s="1"/>
      <c r="M84" s="1"/>
      <c r="N84" s="1"/>
      <c r="O84" s="1"/>
      <c r="P84" s="82"/>
      <c r="Q84" s="73"/>
      <c r="R84" s="1"/>
      <c r="S84" s="1"/>
      <c r="T84" s="1"/>
      <c r="U84" s="1"/>
      <c r="V84" s="1"/>
      <c r="W84" s="73"/>
      <c r="X84" s="1"/>
      <c r="Y84" s="1"/>
      <c r="Z84" s="1"/>
      <c r="AA84" s="1"/>
      <c r="AB84" s="82"/>
      <c r="AC84" s="15"/>
      <c r="AD84" s="15"/>
      <c r="AE84" s="15"/>
      <c r="AF84" s="15"/>
      <c r="AG84" s="15"/>
      <c r="AH84" s="15"/>
      <c r="AI84" s="15"/>
      <c r="AJ84" s="15"/>
      <c r="AK84" s="84"/>
      <c r="AL84" s="73"/>
      <c r="AM84" s="1"/>
      <c r="AN84" s="2"/>
      <c r="AO84" s="1"/>
      <c r="AP84" s="1"/>
      <c r="AQ84" s="1"/>
      <c r="AR84" s="1"/>
      <c r="AS84" s="82"/>
      <c r="AT84" s="117"/>
      <c r="AU84" s="1"/>
      <c r="AV84" s="13"/>
      <c r="AW84" s="13"/>
      <c r="AX84" s="13"/>
      <c r="AY84" s="4"/>
      <c r="AZ84" s="13"/>
      <c r="BA84" s="13"/>
      <c r="BB84" s="18"/>
      <c r="BC84" s="1"/>
      <c r="BD84" s="1"/>
      <c r="BE84" s="60"/>
      <c r="BF84" s="73"/>
      <c r="BG84" s="1"/>
      <c r="BH84" s="1"/>
      <c r="BI84" s="1"/>
      <c r="BJ84" s="1"/>
      <c r="BK84" s="1"/>
      <c r="BL84" s="1"/>
      <c r="BM84" s="82"/>
      <c r="BN84" s="73"/>
      <c r="BO84" s="1"/>
      <c r="BP84" s="1"/>
      <c r="BQ84" s="1"/>
      <c r="BR84" s="1"/>
      <c r="BS84" s="1"/>
      <c r="BT84" s="1"/>
      <c r="BU84" s="82"/>
      <c r="BV84" s="73"/>
      <c r="BW84" s="1"/>
      <c r="BX84" s="13"/>
      <c r="BY84" s="13"/>
      <c r="BZ84" s="13"/>
      <c r="CA84" s="13"/>
      <c r="CB84" s="1"/>
      <c r="CC84" s="1"/>
      <c r="CD84" s="1"/>
      <c r="CE84" s="1"/>
      <c r="CF84" s="82"/>
      <c r="CG84" s="73"/>
      <c r="CH84" s="1"/>
      <c r="CI84" s="1"/>
      <c r="CJ84" s="1"/>
      <c r="CK84" s="1"/>
      <c r="CL84" s="1"/>
      <c r="CM84" s="1"/>
      <c r="CN84" s="1"/>
      <c r="CO84" s="1"/>
      <c r="CP84" s="82"/>
      <c r="CQ84" s="73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84"/>
      <c r="DG84" s="15"/>
    </row>
    <row r="85" spans="1:111" ht="15.75" customHeight="1" thickBot="1">
      <c r="A85" s="1"/>
      <c r="B85" s="2"/>
      <c r="C85" s="1"/>
      <c r="D85" s="1"/>
      <c r="E85" s="1"/>
      <c r="F85" s="1"/>
      <c r="G85" s="1"/>
      <c r="H85" s="1"/>
      <c r="I85" s="4"/>
      <c r="J85" s="4"/>
      <c r="K85" s="86"/>
      <c r="L85" s="88"/>
      <c r="M85" s="88"/>
      <c r="N85" s="88"/>
      <c r="O85" s="88"/>
      <c r="P85" s="90"/>
      <c r="Q85" s="91"/>
      <c r="R85" s="88"/>
      <c r="S85" s="88"/>
      <c r="T85" s="88"/>
      <c r="U85" s="88"/>
      <c r="V85" s="88"/>
      <c r="W85" s="91"/>
      <c r="X85" s="88"/>
      <c r="Y85" s="88"/>
      <c r="Z85" s="88"/>
      <c r="AA85" s="88"/>
      <c r="AB85" s="90"/>
      <c r="AC85" s="119" t="s">
        <v>97</v>
      </c>
      <c r="AD85" s="120" t="e">
        <f>AVERAGE(AD81:AD83)</f>
        <v>#DIV/0!</v>
      </c>
      <c r="AE85" s="121"/>
      <c r="AF85" s="93"/>
      <c r="AG85" s="93"/>
      <c r="AH85" s="88"/>
      <c r="AI85" s="88"/>
      <c r="AJ85" s="88"/>
      <c r="AK85" s="94" t="e">
        <f>IF(AD85="MLD","999",IF(AD85&lt;=0.48,AD85*$AI$40*$AJ$40,AD85*$AI$40*$AJ$40))</f>
        <v>#DIV/0!</v>
      </c>
      <c r="AL85" s="91"/>
      <c r="AM85" s="88"/>
      <c r="AN85" s="122"/>
      <c r="AO85" s="88"/>
      <c r="AP85" s="88"/>
      <c r="AQ85" s="88"/>
      <c r="AR85" s="88"/>
      <c r="AS85" s="90"/>
      <c r="AT85" s="123"/>
      <c r="AU85" s="88"/>
      <c r="AV85" s="93"/>
      <c r="AW85" s="93"/>
      <c r="AX85" s="93"/>
      <c r="AY85" s="87"/>
      <c r="AZ85" s="93"/>
      <c r="BA85" s="93"/>
      <c r="BB85" s="92"/>
      <c r="BC85" s="88"/>
      <c r="BD85" s="88"/>
      <c r="BE85" s="94"/>
      <c r="BF85" s="91"/>
      <c r="BG85" s="88"/>
      <c r="BH85" s="88"/>
      <c r="BI85" s="88"/>
      <c r="BJ85" s="88"/>
      <c r="BK85" s="88"/>
      <c r="BL85" s="88"/>
      <c r="BM85" s="90"/>
      <c r="BN85" s="91"/>
      <c r="BO85" s="88"/>
      <c r="BP85" s="88"/>
      <c r="BQ85" s="88"/>
      <c r="BR85" s="88"/>
      <c r="BS85" s="88"/>
      <c r="BT85" s="88"/>
      <c r="BU85" s="90"/>
      <c r="BV85" s="91"/>
      <c r="BW85" s="88"/>
      <c r="BX85" s="93"/>
      <c r="BY85" s="93"/>
      <c r="BZ85" s="93"/>
      <c r="CA85" s="93"/>
      <c r="CB85" s="88"/>
      <c r="CC85" s="88"/>
      <c r="CD85" s="88"/>
      <c r="CE85" s="88"/>
      <c r="CF85" s="90"/>
      <c r="CG85" s="91"/>
      <c r="CH85" s="88"/>
      <c r="CI85" s="88"/>
      <c r="CJ85" s="88"/>
      <c r="CK85" s="88"/>
      <c r="CL85" s="88"/>
      <c r="CM85" s="88"/>
      <c r="CN85" s="88"/>
      <c r="CO85" s="88"/>
      <c r="CP85" s="90"/>
      <c r="CQ85" s="91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95"/>
      <c r="DG85" s="15"/>
    </row>
    <row r="86" spans="1:111">
      <c r="A86" s="1"/>
      <c r="B86" s="2"/>
      <c r="C86" s="1"/>
      <c r="D86" s="1"/>
      <c r="E86" s="1"/>
      <c r="F86" s="1"/>
      <c r="G86" s="1"/>
      <c r="H86" s="1"/>
      <c r="I86" s="4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2"/>
      <c r="AO86" s="1"/>
      <c r="AP86" s="1"/>
      <c r="AQ86" s="1"/>
      <c r="AR86" s="1"/>
      <c r="AS86" s="1"/>
      <c r="AT86" s="18"/>
      <c r="AU86" s="1"/>
      <c r="AV86" s="13"/>
      <c r="AW86" s="13"/>
      <c r="AX86" s="13"/>
      <c r="AY86" s="4"/>
      <c r="AZ86" s="13"/>
      <c r="BA86" s="13"/>
      <c r="BB86" s="18"/>
      <c r="BC86" s="1"/>
      <c r="BD86" s="1"/>
      <c r="BE86" s="18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3"/>
      <c r="BY86" s="13"/>
      <c r="BZ86" s="13"/>
      <c r="CA86" s="13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</row>
    <row r="87" spans="1:111" ht="15.75" customHeight="1">
      <c r="A87" s="1"/>
      <c r="B87" s="2"/>
      <c r="C87" s="1"/>
      <c r="D87" s="1"/>
      <c r="E87" s="1"/>
      <c r="F87" s="1"/>
      <c r="G87" s="1"/>
      <c r="H87" s="1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2"/>
      <c r="AO87" s="1"/>
      <c r="AP87" s="1"/>
      <c r="AQ87" s="1"/>
      <c r="AR87" s="1"/>
      <c r="AS87" s="1"/>
      <c r="AT87" s="124"/>
      <c r="AU87" s="111"/>
      <c r="AV87" s="1"/>
      <c r="AW87" s="1"/>
      <c r="AX87" s="1"/>
      <c r="AY87" s="1"/>
      <c r="AZ87" s="1"/>
      <c r="BA87" s="13"/>
      <c r="BB87" s="1"/>
      <c r="BC87" s="1"/>
      <c r="BD87" s="1"/>
      <c r="BE87" s="18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</row>
    <row r="88" spans="1:111" ht="15.75" customHeight="1">
      <c r="A88" s="15"/>
      <c r="B88" s="2"/>
      <c r="C88" s="15"/>
      <c r="D88" s="15"/>
      <c r="E88" s="15"/>
      <c r="F88" s="15"/>
      <c r="G88" s="15"/>
      <c r="H88" s="15"/>
      <c r="I88" s="78"/>
      <c r="J88" s="78"/>
      <c r="K88" s="78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2"/>
      <c r="AO88" s="1"/>
      <c r="AP88" s="1"/>
      <c r="AQ88" s="1"/>
      <c r="AR88" s="1"/>
      <c r="AS88" s="1"/>
      <c r="AT88" s="1"/>
      <c r="AU88" s="4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</row>
    <row r="89" spans="1:111" ht="15.75" customHeight="1">
      <c r="A89" s="15"/>
      <c r="B89" s="2"/>
      <c r="C89" s="15"/>
      <c r="D89" s="15"/>
      <c r="E89" s="15"/>
      <c r="F89" s="15"/>
      <c r="G89" s="15"/>
      <c r="H89" s="15"/>
      <c r="I89" s="78"/>
      <c r="J89" s="78"/>
      <c r="K89" s="78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2"/>
      <c r="AO89" s="1"/>
      <c r="AP89" s="1"/>
      <c r="AQ89" s="1"/>
      <c r="AR89" s="1"/>
      <c r="AS89" s="1"/>
      <c r="AT89" s="1"/>
      <c r="AU89" s="4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</row>
    <row r="90" spans="1:111" ht="15.75" customHeight="1">
      <c r="A90" s="15"/>
      <c r="B90" s="2"/>
      <c r="C90" s="15"/>
      <c r="D90" s="15"/>
      <c r="E90" s="15"/>
      <c r="F90" s="15"/>
      <c r="G90" s="15"/>
      <c r="H90" s="15"/>
      <c r="I90" s="78"/>
      <c r="J90" s="78"/>
      <c r="K90" s="78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"/>
      <c r="AM90" s="1"/>
      <c r="AN90" s="2"/>
      <c r="AO90" s="1"/>
      <c r="AP90" s="1"/>
      <c r="AQ90" s="1"/>
      <c r="AR90" s="1"/>
      <c r="AS90" s="1"/>
      <c r="AT90" s="1"/>
      <c r="AU90" s="4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</row>
    <row r="91" spans="1:111" ht="15.75" customHeight="1">
      <c r="A91" s="15"/>
      <c r="B91" s="2"/>
      <c r="C91" s="15"/>
      <c r="D91" s="15"/>
      <c r="E91" s="15"/>
      <c r="F91" s="15"/>
      <c r="G91" s="15"/>
      <c r="H91" s="15"/>
      <c r="I91" s="78"/>
      <c r="J91" s="78"/>
      <c r="K91" s="78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"/>
      <c r="AM91" s="1"/>
      <c r="AN91" s="2"/>
      <c r="AO91" s="1"/>
      <c r="AP91" s="1"/>
      <c r="AQ91" s="1"/>
      <c r="AR91" s="1"/>
      <c r="AS91" s="1"/>
      <c r="AT91" s="1"/>
      <c r="AU91" s="4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</row>
    <row r="92" spans="1:111" ht="15.75" customHeight="1">
      <c r="A92" s="15"/>
      <c r="B92" s="2"/>
      <c r="C92" s="15"/>
      <c r="D92" s="15"/>
      <c r="E92" s="15"/>
      <c r="F92" s="15"/>
      <c r="G92" s="15"/>
      <c r="H92" s="15"/>
      <c r="I92" s="78"/>
      <c r="J92" s="78"/>
      <c r="K92" s="78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"/>
      <c r="AM92" s="1"/>
      <c r="AN92" s="2"/>
      <c r="AO92" s="1"/>
      <c r="AP92" s="1"/>
      <c r="AQ92" s="1"/>
      <c r="AR92" s="1"/>
      <c r="AS92" s="1"/>
      <c r="AT92" s="1"/>
      <c r="AU92" s="4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</row>
    <row r="93" spans="1:111" ht="15.75" customHeight="1">
      <c r="A93" s="15"/>
      <c r="B93" s="2"/>
      <c r="C93" s="15"/>
      <c r="D93" s="15"/>
      <c r="E93" s="15"/>
      <c r="F93" s="15"/>
      <c r="G93" s="15"/>
      <c r="H93" s="15"/>
      <c r="I93" s="78"/>
      <c r="J93" s="78"/>
      <c r="K93" s="78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"/>
      <c r="AM93" s="1"/>
      <c r="AN93" s="2"/>
      <c r="AO93" s="1"/>
      <c r="AP93" s="1"/>
      <c r="AQ93" s="1"/>
      <c r="AR93" s="1"/>
      <c r="AS93" s="1"/>
      <c r="AT93" s="1"/>
      <c r="AU93" s="4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</row>
    <row r="94" spans="1:111" ht="15.75" customHeight="1">
      <c r="A94" s="15"/>
      <c r="B94" s="2"/>
      <c r="C94" s="15"/>
      <c r="D94" s="15"/>
      <c r="E94" s="15"/>
      <c r="F94" s="15"/>
      <c r="G94" s="15"/>
      <c r="H94" s="15"/>
      <c r="I94" s="78"/>
      <c r="J94" s="78"/>
      <c r="K94" s="78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"/>
      <c r="AM94" s="1"/>
      <c r="AN94" s="2"/>
      <c r="AO94" s="1"/>
      <c r="AP94" s="1"/>
      <c r="AQ94" s="1"/>
      <c r="AR94" s="1"/>
      <c r="AS94" s="1"/>
      <c r="AT94" s="1"/>
      <c r="AU94" s="4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</row>
    <row r="95" spans="1:111" ht="15.75" customHeight="1">
      <c r="A95" s="15"/>
      <c r="B95" s="2"/>
      <c r="C95" s="15"/>
      <c r="D95" s="15"/>
      <c r="E95" s="15"/>
      <c r="F95" s="15"/>
      <c r="G95" s="15"/>
      <c r="H95" s="15"/>
      <c r="I95" s="78"/>
      <c r="J95" s="78"/>
      <c r="K95" s="78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"/>
      <c r="AM95" s="1"/>
      <c r="AN95" s="2"/>
      <c r="AO95" s="1"/>
      <c r="AP95" s="1"/>
      <c r="AQ95" s="1"/>
      <c r="AR95" s="1"/>
      <c r="AS95" s="1"/>
      <c r="AT95" s="1"/>
      <c r="AU95" s="4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</row>
    <row r="96" spans="1:111" ht="15.75" customHeight="1">
      <c r="A96" s="15"/>
      <c r="B96" s="2"/>
      <c r="C96" s="15"/>
      <c r="D96" s="15"/>
      <c r="E96" s="15"/>
      <c r="F96" s="15"/>
      <c r="G96" s="15"/>
      <c r="H96" s="15"/>
      <c r="I96" s="78"/>
      <c r="J96" s="78"/>
      <c r="K96" s="78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2"/>
      <c r="AO96" s="1"/>
      <c r="AP96" s="1"/>
      <c r="AQ96" s="1"/>
      <c r="AR96" s="1"/>
      <c r="AS96" s="1"/>
      <c r="AT96" s="1"/>
      <c r="AU96" s="4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</row>
    <row r="97" spans="1:111" ht="15.75" customHeight="1">
      <c r="A97" s="15"/>
      <c r="B97" s="2"/>
      <c r="C97" s="15"/>
      <c r="D97" s="15"/>
      <c r="E97" s="15"/>
      <c r="F97" s="15"/>
      <c r="G97" s="15"/>
      <c r="H97" s="15"/>
      <c r="I97" s="78"/>
      <c r="J97" s="78"/>
      <c r="K97" s="78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2"/>
      <c r="AO97" s="1"/>
      <c r="AP97" s="1"/>
      <c r="AQ97" s="1"/>
      <c r="AR97" s="1"/>
      <c r="AS97" s="1"/>
      <c r="AT97" s="1"/>
      <c r="AU97" s="4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</row>
    <row r="98" spans="1:111" ht="15.75" customHeight="1">
      <c r="A98" s="15"/>
      <c r="B98" s="2"/>
      <c r="C98" s="15"/>
      <c r="D98" s="15"/>
      <c r="E98" s="15"/>
      <c r="F98" s="15"/>
      <c r="G98" s="15"/>
      <c r="H98" s="15"/>
      <c r="I98" s="78"/>
      <c r="J98" s="78"/>
      <c r="K98" s="78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2"/>
      <c r="AO98" s="1"/>
      <c r="AP98" s="1"/>
      <c r="AQ98" s="1"/>
      <c r="AR98" s="1"/>
      <c r="AS98" s="1"/>
      <c r="AT98" s="1"/>
      <c r="AU98" s="4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</row>
    <row r="99" spans="1:111" ht="15.75" customHeight="1">
      <c r="A99" s="15"/>
      <c r="B99" s="2"/>
      <c r="C99" s="15"/>
      <c r="D99" s="15"/>
      <c r="E99" s="15"/>
      <c r="F99" s="15"/>
      <c r="G99" s="15"/>
      <c r="H99" s="15"/>
      <c r="I99" s="78"/>
      <c r="J99" s="78"/>
      <c r="K99" s="78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2"/>
      <c r="AO99" s="1"/>
      <c r="AP99" s="1"/>
      <c r="AQ99" s="1"/>
      <c r="AR99" s="1"/>
      <c r="AS99" s="1"/>
      <c r="AT99" s="1"/>
      <c r="AU99" s="4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</row>
    <row r="100" spans="1:111" ht="15.75" customHeight="1">
      <c r="A100" s="15"/>
      <c r="B100" s="2"/>
      <c r="C100" s="15"/>
      <c r="D100" s="15"/>
      <c r="E100" s="15"/>
      <c r="F100" s="15"/>
      <c r="G100" s="15"/>
      <c r="H100" s="15"/>
      <c r="I100" s="78"/>
      <c r="J100" s="78"/>
      <c r="K100" s="78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2"/>
      <c r="AO100" s="1"/>
      <c r="AP100" s="1"/>
      <c r="AQ100" s="1"/>
      <c r="AR100" s="1"/>
      <c r="AS100" s="1"/>
      <c r="AT100" s="1"/>
      <c r="AU100" s="4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</row>
    <row r="101" spans="1:111" ht="15.75" customHeight="1">
      <c r="A101" s="15"/>
      <c r="B101" s="2"/>
      <c r="C101" s="15"/>
      <c r="D101" s="15"/>
      <c r="E101" s="15"/>
      <c r="F101" s="15"/>
      <c r="G101" s="15"/>
      <c r="H101" s="15"/>
      <c r="I101" s="78"/>
      <c r="J101" s="78"/>
      <c r="K101" s="78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2"/>
      <c r="AO101" s="1"/>
      <c r="AP101" s="1"/>
      <c r="AQ101" s="1"/>
      <c r="AR101" s="1"/>
      <c r="AS101" s="1"/>
      <c r="AT101" s="1"/>
      <c r="AU101" s="4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</row>
    <row r="102" spans="1:111" ht="15.75" customHeight="1">
      <c r="A102" s="15"/>
      <c r="B102" s="2"/>
      <c r="C102" s="15"/>
      <c r="D102" s="15"/>
      <c r="E102" s="15"/>
      <c r="F102" s="15"/>
      <c r="G102" s="15"/>
      <c r="H102" s="15"/>
      <c r="I102" s="78"/>
      <c r="J102" s="78"/>
      <c r="K102" s="78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2"/>
      <c r="AO102" s="1"/>
      <c r="AP102" s="1"/>
      <c r="AQ102" s="1"/>
      <c r="AR102" s="1"/>
      <c r="AS102" s="1"/>
      <c r="AT102" s="1"/>
      <c r="AU102" s="4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</row>
    <row r="103" spans="1:111" ht="15.75" customHeight="1">
      <c r="A103" s="15"/>
      <c r="B103" s="2"/>
      <c r="C103" s="15"/>
      <c r="D103" s="15"/>
      <c r="E103" s="15"/>
      <c r="F103" s="15"/>
      <c r="G103" s="15"/>
      <c r="H103" s="15"/>
      <c r="I103" s="78"/>
      <c r="J103" s="78"/>
      <c r="K103" s="78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2"/>
      <c r="AO103" s="1"/>
      <c r="AP103" s="1"/>
      <c r="AQ103" s="1"/>
      <c r="AR103" s="1"/>
      <c r="AS103" s="1"/>
      <c r="AT103" s="1"/>
      <c r="AU103" s="4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</row>
    <row r="104" spans="1:111" ht="15.75" customHeight="1">
      <c r="A104" s="15"/>
      <c r="B104" s="2"/>
      <c r="C104" s="15"/>
      <c r="D104" s="15"/>
      <c r="E104" s="15"/>
      <c r="F104" s="15"/>
      <c r="G104" s="15"/>
      <c r="H104" s="15"/>
      <c r="I104" s="78"/>
      <c r="J104" s="78"/>
      <c r="K104" s="78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2"/>
      <c r="AO104" s="1"/>
      <c r="AP104" s="1"/>
      <c r="AQ104" s="1"/>
      <c r="AR104" s="1"/>
      <c r="AS104" s="1"/>
      <c r="AT104" s="1"/>
      <c r="AU104" s="4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</row>
    <row r="105" spans="1:111" ht="15.75" customHeight="1">
      <c r="A105" s="15"/>
      <c r="B105" s="2"/>
      <c r="C105" s="15"/>
      <c r="D105" s="15"/>
      <c r="E105" s="15"/>
      <c r="F105" s="15"/>
      <c r="G105" s="15"/>
      <c r="H105" s="15"/>
      <c r="I105" s="78"/>
      <c r="J105" s="78"/>
      <c r="K105" s="78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25"/>
      <c r="AO105" s="15"/>
      <c r="AP105" s="15"/>
      <c r="AQ105" s="15"/>
      <c r="AR105" s="15"/>
      <c r="AS105" s="15"/>
      <c r="AT105" s="15"/>
      <c r="AU105" s="78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</row>
    <row r="106" spans="1:111" ht="15.75" customHeight="1">
      <c r="A106" s="15"/>
      <c r="B106" s="2"/>
      <c r="C106" s="15"/>
      <c r="D106" s="15"/>
      <c r="E106" s="15"/>
      <c r="F106" s="15"/>
      <c r="G106" s="15"/>
      <c r="H106" s="15"/>
      <c r="I106" s="78"/>
      <c r="J106" s="78"/>
      <c r="K106" s="78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25"/>
      <c r="AO106" s="15"/>
      <c r="AP106" s="15"/>
      <c r="AQ106" s="15"/>
      <c r="AR106" s="15"/>
      <c r="AS106" s="15"/>
      <c r="AT106" s="15"/>
      <c r="AU106" s="78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</row>
    <row r="107" spans="1:111" ht="15.75" customHeight="1">
      <c r="A107" s="15"/>
      <c r="B107" s="2"/>
      <c r="C107" s="15"/>
      <c r="D107" s="15"/>
      <c r="E107" s="15"/>
      <c r="F107" s="15"/>
      <c r="G107" s="15"/>
      <c r="H107" s="15"/>
      <c r="I107" s="78"/>
      <c r="J107" s="78"/>
      <c r="K107" s="78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25"/>
      <c r="AO107" s="15"/>
      <c r="AP107" s="15"/>
      <c r="AQ107" s="15"/>
      <c r="AR107" s="15"/>
      <c r="AS107" s="15"/>
      <c r="AT107" s="15"/>
      <c r="AU107" s="78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</row>
    <row r="108" spans="1:111" ht="15.75" customHeight="1">
      <c r="A108" s="15"/>
      <c r="B108" s="2"/>
      <c r="C108" s="15"/>
      <c r="D108" s="15"/>
      <c r="E108" s="15"/>
      <c r="F108" s="15"/>
      <c r="G108" s="15"/>
      <c r="H108" s="15"/>
      <c r="I108" s="78"/>
      <c r="J108" s="78"/>
      <c r="K108" s="7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25"/>
      <c r="AO108" s="15"/>
      <c r="AP108" s="15"/>
      <c r="AQ108" s="15"/>
      <c r="AR108" s="15"/>
      <c r="AS108" s="15"/>
      <c r="AT108" s="15"/>
      <c r="AU108" s="78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</row>
    <row r="109" spans="1:111" ht="15.75" customHeight="1">
      <c r="A109" s="15"/>
      <c r="B109" s="2"/>
      <c r="C109" s="15"/>
      <c r="D109" s="15"/>
      <c r="E109" s="15"/>
      <c r="F109" s="15"/>
      <c r="G109" s="15"/>
      <c r="H109" s="15"/>
      <c r="I109" s="78"/>
      <c r="J109" s="78"/>
      <c r="K109" s="78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</row>
    <row r="110" spans="1:111" ht="15.75" customHeight="1">
      <c r="A110" s="15"/>
      <c r="B110" s="2"/>
      <c r="C110" s="15"/>
      <c r="D110" s="15"/>
      <c r="E110" s="15"/>
      <c r="F110" s="15"/>
      <c r="G110" s="15"/>
      <c r="H110" s="15"/>
      <c r="I110" s="78"/>
      <c r="J110" s="78"/>
      <c r="K110" s="78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</row>
    <row r="111" spans="1:111" ht="15.75" customHeight="1">
      <c r="A111" s="15"/>
      <c r="B111" s="2"/>
      <c r="C111" s="15"/>
      <c r="D111" s="15"/>
      <c r="E111" s="15"/>
      <c r="F111" s="15"/>
      <c r="G111" s="15"/>
      <c r="H111" s="15"/>
      <c r="I111" s="78"/>
      <c r="J111" s="78"/>
      <c r="K111" s="78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</row>
    <row r="112" spans="1:111" ht="15.75" customHeight="1">
      <c r="A112" s="15"/>
      <c r="B112" s="2"/>
      <c r="C112" s="15"/>
      <c r="D112" s="15"/>
      <c r="E112" s="15"/>
      <c r="F112" s="15"/>
      <c r="G112" s="15"/>
      <c r="H112" s="15"/>
      <c r="I112" s="78"/>
      <c r="J112" s="78"/>
      <c r="K112" s="78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</row>
    <row r="113" spans="1:111" ht="15.75" customHeight="1">
      <c r="A113" s="15"/>
      <c r="B113" s="2"/>
      <c r="C113" s="15"/>
      <c r="D113" s="15"/>
      <c r="E113" s="15"/>
      <c r="F113" s="15"/>
      <c r="G113" s="15"/>
      <c r="H113" s="15"/>
      <c r="I113" s="78"/>
      <c r="J113" s="78"/>
      <c r="K113" s="78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</row>
    <row r="114" spans="1:111" ht="15.75" customHeight="1">
      <c r="A114" s="15"/>
      <c r="B114" s="2"/>
      <c r="C114" s="15"/>
      <c r="D114" s="15"/>
      <c r="E114" s="15"/>
      <c r="F114" s="15"/>
      <c r="G114" s="15"/>
      <c r="H114" s="15"/>
      <c r="I114" s="78"/>
      <c r="J114" s="78"/>
      <c r="K114" s="78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</row>
    <row r="115" spans="1:111" ht="15.75" customHeight="1">
      <c r="A115" s="15"/>
      <c r="B115" s="2"/>
      <c r="C115" s="15"/>
      <c r="D115" s="15"/>
      <c r="E115" s="15"/>
      <c r="F115" s="15"/>
      <c r="G115" s="15"/>
      <c r="H115" s="15"/>
      <c r="I115" s="78"/>
      <c r="J115" s="78"/>
      <c r="K115" s="78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</row>
    <row r="116" spans="1:111" ht="15.75" customHeight="1">
      <c r="A116" s="15"/>
      <c r="B116" s="2"/>
      <c r="C116" s="15"/>
      <c r="D116" s="15"/>
      <c r="E116" s="15"/>
      <c r="F116" s="15"/>
      <c r="G116" s="15"/>
      <c r="H116" s="15"/>
      <c r="I116" s="78"/>
      <c r="J116" s="78"/>
      <c r="K116" s="78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</row>
    <row r="117" spans="1:111" ht="15.75" customHeight="1">
      <c r="A117" s="15"/>
      <c r="B117" s="2"/>
      <c r="C117" s="15"/>
      <c r="D117" s="15"/>
      <c r="E117" s="15"/>
      <c r="F117" s="15"/>
      <c r="G117" s="15"/>
      <c r="H117" s="15"/>
      <c r="I117" s="78"/>
      <c r="J117" s="78"/>
      <c r="K117" s="78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</row>
    <row r="118" spans="1:111" ht="15.75" customHeight="1">
      <c r="A118" s="15"/>
      <c r="B118" s="2"/>
      <c r="C118" s="15"/>
      <c r="D118" s="15"/>
      <c r="E118" s="15"/>
      <c r="F118" s="15"/>
      <c r="G118" s="15"/>
      <c r="H118" s="15"/>
      <c r="I118" s="78"/>
      <c r="J118" s="78"/>
      <c r="K118" s="78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</row>
    <row r="119" spans="1:111" ht="15.75" customHeight="1">
      <c r="A119" s="15"/>
      <c r="B119" s="2"/>
      <c r="C119" s="15"/>
      <c r="D119" s="15"/>
      <c r="E119" s="15"/>
      <c r="F119" s="15"/>
      <c r="G119" s="15"/>
      <c r="H119" s="15"/>
      <c r="I119" s="78"/>
      <c r="J119" s="78"/>
      <c r="K119" s="78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</row>
    <row r="120" spans="1:111" ht="15.75" customHeight="1">
      <c r="A120" s="15"/>
      <c r="B120" s="2"/>
      <c r="C120" s="15"/>
      <c r="D120" s="15"/>
      <c r="E120" s="15"/>
      <c r="F120" s="15"/>
      <c r="G120" s="15"/>
      <c r="H120" s="15"/>
      <c r="I120" s="78"/>
      <c r="J120" s="78"/>
      <c r="K120" s="78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</row>
    <row r="121" spans="1:111" ht="15.75" customHeight="1">
      <c r="A121" s="15"/>
      <c r="B121" s="2"/>
      <c r="C121" s="15"/>
      <c r="D121" s="15"/>
      <c r="E121" s="15"/>
      <c r="F121" s="15"/>
      <c r="G121" s="15"/>
      <c r="H121" s="15"/>
      <c r="I121" s="78"/>
      <c r="J121" s="78"/>
      <c r="K121" s="78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</row>
    <row r="122" spans="1:111" ht="15.75" customHeight="1">
      <c r="A122" s="15"/>
      <c r="B122" s="2"/>
      <c r="C122" s="15"/>
      <c r="D122" s="15"/>
      <c r="E122" s="15"/>
      <c r="F122" s="15"/>
      <c r="G122" s="15"/>
      <c r="H122" s="15"/>
      <c r="I122" s="78"/>
      <c r="J122" s="78"/>
      <c r="K122" s="78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</row>
    <row r="123" spans="1:111" ht="15.75" customHeight="1">
      <c r="A123" s="15"/>
      <c r="B123" s="2"/>
      <c r="C123" s="15"/>
      <c r="D123" s="15"/>
      <c r="E123" s="15"/>
      <c r="F123" s="15"/>
      <c r="G123" s="15"/>
      <c r="H123" s="15"/>
      <c r="I123" s="78"/>
      <c r="J123" s="78"/>
      <c r="K123" s="78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</row>
    <row r="124" spans="1:111" ht="15.75" customHeight="1">
      <c r="A124" s="15"/>
      <c r="B124" s="2"/>
      <c r="C124" s="15"/>
      <c r="D124" s="15"/>
      <c r="E124" s="15"/>
      <c r="F124" s="15"/>
      <c r="G124" s="15"/>
      <c r="H124" s="15"/>
      <c r="I124" s="78"/>
      <c r="J124" s="78"/>
      <c r="K124" s="78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</row>
    <row r="125" spans="1:111" ht="15.75" customHeight="1">
      <c r="A125" s="15"/>
      <c r="B125" s="2"/>
      <c r="C125" s="15"/>
      <c r="D125" s="15"/>
      <c r="E125" s="15"/>
      <c r="F125" s="15"/>
      <c r="G125" s="15"/>
      <c r="H125" s="15"/>
      <c r="I125" s="78"/>
      <c r="J125" s="78"/>
      <c r="K125" s="78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</row>
    <row r="126" spans="1:111" ht="15.75" customHeight="1">
      <c r="A126" s="15"/>
      <c r="B126" s="2"/>
      <c r="C126" s="15"/>
      <c r="D126" s="15"/>
      <c r="E126" s="15"/>
      <c r="F126" s="15"/>
      <c r="G126" s="15"/>
      <c r="H126" s="15"/>
      <c r="I126" s="78"/>
      <c r="J126" s="78"/>
      <c r="K126" s="78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</row>
    <row r="127" spans="1:111" ht="15.75" customHeight="1">
      <c r="A127" s="15"/>
      <c r="B127" s="2"/>
      <c r="C127" s="15"/>
      <c r="D127" s="15"/>
      <c r="E127" s="15"/>
      <c r="F127" s="15"/>
      <c r="G127" s="15"/>
      <c r="H127" s="15"/>
      <c r="I127" s="78"/>
      <c r="J127" s="78"/>
      <c r="K127" s="78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</row>
    <row r="128" spans="1:111" ht="15.75" customHeight="1">
      <c r="A128" s="15"/>
      <c r="B128" s="2"/>
      <c r="C128" s="15"/>
      <c r="D128" s="15"/>
      <c r="E128" s="15"/>
      <c r="F128" s="15"/>
      <c r="G128" s="15"/>
      <c r="H128" s="15"/>
      <c r="I128" s="78"/>
      <c r="J128" s="78"/>
      <c r="K128" s="78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</row>
    <row r="129" spans="1:111" ht="15.75" customHeight="1">
      <c r="A129" s="15"/>
      <c r="B129" s="2"/>
      <c r="C129" s="15"/>
      <c r="D129" s="15"/>
      <c r="E129" s="15"/>
      <c r="F129" s="15"/>
      <c r="G129" s="15"/>
      <c r="H129" s="15"/>
      <c r="I129" s="78"/>
      <c r="J129" s="78"/>
      <c r="K129" s="78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</row>
    <row r="130" spans="1:111" ht="15.75" customHeight="1">
      <c r="A130" s="15"/>
      <c r="B130" s="2"/>
      <c r="C130" s="15"/>
      <c r="D130" s="15"/>
      <c r="E130" s="15"/>
      <c r="F130" s="15"/>
      <c r="G130" s="15"/>
      <c r="H130" s="15"/>
      <c r="I130" s="78"/>
      <c r="J130" s="78"/>
      <c r="K130" s="78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</row>
    <row r="131" spans="1:111" ht="15.75" customHeight="1">
      <c r="A131" s="15"/>
      <c r="B131" s="2"/>
      <c r="C131" s="15"/>
      <c r="D131" s="15"/>
      <c r="E131" s="15"/>
      <c r="F131" s="15"/>
      <c r="G131" s="15"/>
      <c r="H131" s="15"/>
      <c r="I131" s="78"/>
      <c r="J131" s="78"/>
      <c r="K131" s="78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</row>
    <row r="132" spans="1:111" ht="15.75" customHeight="1">
      <c r="A132" s="15"/>
      <c r="B132" s="2"/>
      <c r="C132" s="15"/>
      <c r="D132" s="15"/>
      <c r="E132" s="15"/>
      <c r="F132" s="15"/>
      <c r="G132" s="15"/>
      <c r="H132" s="15"/>
      <c r="I132" s="78"/>
      <c r="J132" s="78"/>
      <c r="K132" s="78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</row>
    <row r="133" spans="1:111" ht="15.75" customHeight="1">
      <c r="A133" s="15"/>
      <c r="B133" s="2"/>
      <c r="C133" s="15"/>
      <c r="D133" s="15"/>
      <c r="E133" s="15"/>
      <c r="F133" s="15"/>
      <c r="G133" s="15"/>
      <c r="H133" s="15"/>
      <c r="I133" s="78"/>
      <c r="J133" s="78"/>
      <c r="K133" s="78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</row>
    <row r="134" spans="1:111" ht="15.75" customHeight="1">
      <c r="A134" s="15"/>
      <c r="B134" s="2"/>
      <c r="C134" s="15"/>
      <c r="D134" s="15"/>
      <c r="E134" s="15"/>
      <c r="F134" s="15"/>
      <c r="G134" s="15"/>
      <c r="H134" s="15"/>
      <c r="I134" s="78"/>
      <c r="J134" s="78"/>
      <c r="K134" s="78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</row>
    <row r="135" spans="1:111" ht="15.75" customHeight="1">
      <c r="A135" s="15"/>
      <c r="B135" s="2"/>
      <c r="C135" s="15"/>
      <c r="D135" s="15"/>
      <c r="E135" s="15"/>
      <c r="F135" s="15"/>
      <c r="G135" s="15"/>
      <c r="H135" s="15"/>
      <c r="I135" s="78"/>
      <c r="J135" s="78"/>
      <c r="K135" s="78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</row>
    <row r="136" spans="1:111" ht="15.75" customHeight="1">
      <c r="A136" s="15"/>
      <c r="B136" s="2"/>
      <c r="C136" s="15"/>
      <c r="D136" s="15"/>
      <c r="E136" s="15"/>
      <c r="F136" s="15"/>
      <c r="G136" s="15"/>
      <c r="H136" s="15"/>
      <c r="I136" s="78"/>
      <c r="J136" s="78"/>
      <c r="K136" s="78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</row>
    <row r="137" spans="1:111" ht="15.75" customHeight="1">
      <c r="A137" s="15"/>
      <c r="B137" s="2"/>
      <c r="C137" s="15"/>
      <c r="D137" s="15"/>
      <c r="E137" s="15"/>
      <c r="F137" s="15"/>
      <c r="G137" s="15"/>
      <c r="H137" s="15"/>
      <c r="I137" s="78"/>
      <c r="J137" s="78"/>
      <c r="K137" s="78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</row>
    <row r="138" spans="1:111" ht="15.75" customHeight="1">
      <c r="A138" s="15"/>
      <c r="B138" s="2"/>
      <c r="C138" s="15"/>
      <c r="D138" s="15"/>
      <c r="E138" s="15"/>
      <c r="F138" s="15"/>
      <c r="G138" s="15"/>
      <c r="H138" s="15"/>
      <c r="I138" s="78"/>
      <c r="J138" s="78"/>
      <c r="K138" s="78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</row>
    <row r="139" spans="1:111" ht="15.75" customHeight="1">
      <c r="A139" s="15"/>
      <c r="B139" s="2"/>
      <c r="C139" s="15"/>
      <c r="D139" s="15"/>
      <c r="E139" s="15"/>
      <c r="F139" s="15"/>
      <c r="G139" s="15"/>
      <c r="H139" s="15"/>
      <c r="I139" s="78"/>
      <c r="J139" s="78"/>
      <c r="K139" s="78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</row>
    <row r="140" spans="1:111" ht="15.75" customHeight="1">
      <c r="A140" s="15"/>
      <c r="B140" s="2"/>
      <c r="C140" s="15"/>
      <c r="D140" s="15"/>
      <c r="E140" s="15"/>
      <c r="F140" s="15"/>
      <c r="G140" s="15"/>
      <c r="H140" s="15"/>
      <c r="I140" s="78"/>
      <c r="J140" s="78"/>
      <c r="K140" s="78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</row>
    <row r="141" spans="1:111" ht="15.75" customHeight="1">
      <c r="A141" s="15"/>
      <c r="B141" s="2"/>
      <c r="C141" s="15"/>
      <c r="D141" s="15"/>
      <c r="E141" s="15"/>
      <c r="F141" s="15"/>
      <c r="G141" s="15"/>
      <c r="H141" s="15"/>
      <c r="I141" s="78"/>
      <c r="J141" s="78"/>
      <c r="K141" s="78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</row>
    <row r="142" spans="1:111" ht="15.75" customHeight="1">
      <c r="A142" s="15"/>
      <c r="B142" s="2"/>
      <c r="C142" s="15"/>
      <c r="D142" s="15"/>
      <c r="E142" s="15"/>
      <c r="F142" s="15"/>
      <c r="G142" s="15"/>
      <c r="H142" s="15"/>
      <c r="I142" s="78"/>
      <c r="J142" s="78"/>
      <c r="K142" s="78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</row>
    <row r="143" spans="1:111" ht="15.75" customHeight="1">
      <c r="A143" s="15"/>
      <c r="B143" s="2"/>
      <c r="C143" s="15"/>
      <c r="D143" s="15"/>
      <c r="E143" s="15"/>
      <c r="F143" s="15"/>
      <c r="G143" s="15"/>
      <c r="H143" s="15"/>
      <c r="I143" s="78"/>
      <c r="J143" s="78"/>
      <c r="K143" s="78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</row>
    <row r="144" spans="1:111" ht="15.75" customHeight="1">
      <c r="A144" s="15"/>
      <c r="B144" s="2"/>
      <c r="C144" s="15"/>
      <c r="D144" s="15"/>
      <c r="E144" s="15"/>
      <c r="F144" s="15"/>
      <c r="G144" s="15"/>
      <c r="H144" s="15"/>
      <c r="I144" s="78"/>
      <c r="J144" s="78"/>
      <c r="K144" s="78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</row>
    <row r="145" spans="1:111" ht="15.75" customHeight="1">
      <c r="A145" s="15"/>
      <c r="B145" s="2"/>
      <c r="C145" s="15"/>
      <c r="D145" s="15"/>
      <c r="E145" s="15"/>
      <c r="F145" s="15"/>
      <c r="G145" s="15"/>
      <c r="H145" s="15"/>
      <c r="I145" s="78"/>
      <c r="J145" s="78"/>
      <c r="K145" s="78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</row>
    <row r="146" spans="1:111" ht="15.75" customHeight="1">
      <c r="A146" s="15"/>
      <c r="B146" s="2"/>
      <c r="C146" s="15"/>
      <c r="D146" s="15"/>
      <c r="E146" s="15"/>
      <c r="F146" s="15"/>
      <c r="G146" s="15"/>
      <c r="H146" s="15"/>
      <c r="I146" s="78"/>
      <c r="J146" s="78"/>
      <c r="K146" s="78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</row>
    <row r="147" spans="1:111" ht="15.75" customHeight="1">
      <c r="A147" s="15"/>
      <c r="B147" s="2"/>
      <c r="C147" s="15"/>
      <c r="D147" s="15"/>
      <c r="E147" s="15"/>
      <c r="F147" s="15"/>
      <c r="G147" s="15"/>
      <c r="H147" s="15"/>
      <c r="I147" s="78"/>
      <c r="J147" s="78"/>
      <c r="K147" s="78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</row>
    <row r="148" spans="1:111" ht="15.75" customHeight="1">
      <c r="A148" s="15"/>
      <c r="B148" s="2"/>
      <c r="C148" s="15"/>
      <c r="D148" s="15"/>
      <c r="E148" s="15"/>
      <c r="F148" s="15"/>
      <c r="G148" s="15"/>
      <c r="H148" s="15"/>
      <c r="I148" s="78"/>
      <c r="J148" s="78"/>
      <c r="K148" s="78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</row>
    <row r="149" spans="1:111" ht="15.75" customHeight="1">
      <c r="A149" s="15"/>
      <c r="B149" s="2"/>
      <c r="C149" s="15"/>
      <c r="D149" s="15"/>
      <c r="E149" s="15"/>
      <c r="F149" s="15"/>
      <c r="G149" s="15"/>
      <c r="H149" s="15"/>
      <c r="I149" s="78"/>
      <c r="J149" s="78"/>
      <c r="K149" s="78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</row>
    <row r="150" spans="1:111" ht="15.75" customHeight="1">
      <c r="A150" s="15"/>
      <c r="B150" s="2"/>
      <c r="C150" s="15"/>
      <c r="D150" s="15"/>
      <c r="E150" s="15"/>
      <c r="F150" s="15"/>
      <c r="G150" s="15"/>
      <c r="H150" s="15"/>
      <c r="I150" s="78"/>
      <c r="J150" s="78"/>
      <c r="K150" s="78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</row>
    <row r="151" spans="1:111" ht="15.75" customHeight="1">
      <c r="A151" s="15"/>
      <c r="B151" s="2"/>
      <c r="C151" s="15"/>
      <c r="D151" s="15"/>
      <c r="E151" s="15"/>
      <c r="F151" s="15"/>
      <c r="G151" s="15"/>
      <c r="H151" s="15"/>
      <c r="I151" s="78"/>
      <c r="J151" s="78"/>
      <c r="K151" s="78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</row>
    <row r="152" spans="1:111" ht="15.75" customHeight="1">
      <c r="A152" s="15"/>
      <c r="B152" s="2"/>
      <c r="C152" s="15"/>
      <c r="D152" s="15"/>
      <c r="E152" s="15"/>
      <c r="F152" s="15"/>
      <c r="G152" s="15"/>
      <c r="H152" s="15"/>
      <c r="I152" s="78"/>
      <c r="J152" s="78"/>
      <c r="K152" s="78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</row>
    <row r="153" spans="1:111" ht="15.75" customHeight="1">
      <c r="A153" s="15"/>
      <c r="B153" s="2"/>
      <c r="C153" s="15"/>
      <c r="D153" s="15"/>
      <c r="E153" s="15"/>
      <c r="F153" s="15"/>
      <c r="G153" s="15"/>
      <c r="H153" s="15"/>
      <c r="I153" s="78"/>
      <c r="J153" s="78"/>
      <c r="K153" s="78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</row>
    <row r="154" spans="1:111" ht="15.75" customHeight="1">
      <c r="A154" s="15"/>
      <c r="B154" s="2"/>
      <c r="C154" s="15"/>
      <c r="D154" s="15"/>
      <c r="E154" s="15"/>
      <c r="F154" s="15"/>
      <c r="G154" s="15"/>
      <c r="H154" s="15"/>
      <c r="I154" s="78"/>
      <c r="J154" s="78"/>
      <c r="K154" s="78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</row>
    <row r="155" spans="1:111" ht="15.75" customHeight="1">
      <c r="A155" s="15"/>
      <c r="B155" s="2"/>
      <c r="C155" s="15"/>
      <c r="D155" s="15"/>
      <c r="E155" s="15"/>
      <c r="F155" s="15"/>
      <c r="G155" s="15"/>
      <c r="H155" s="15"/>
      <c r="I155" s="78"/>
      <c r="J155" s="78"/>
      <c r="K155" s="78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</row>
    <row r="156" spans="1:111" ht="15.75" customHeight="1">
      <c r="A156" s="15"/>
      <c r="B156" s="2"/>
      <c r="C156" s="15"/>
      <c r="D156" s="15"/>
      <c r="E156" s="15"/>
      <c r="F156" s="15"/>
      <c r="G156" s="15"/>
      <c r="H156" s="15"/>
      <c r="I156" s="78"/>
      <c r="J156" s="78"/>
      <c r="K156" s="78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</row>
    <row r="157" spans="1:111" ht="15.75" customHeight="1">
      <c r="A157" s="15"/>
      <c r="B157" s="2"/>
      <c r="C157" s="15"/>
      <c r="D157" s="15"/>
      <c r="E157" s="15"/>
      <c r="F157" s="15"/>
      <c r="G157" s="15"/>
      <c r="H157" s="15"/>
      <c r="I157" s="78"/>
      <c r="J157" s="78"/>
      <c r="K157" s="78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</row>
    <row r="158" spans="1:111" ht="15.75" customHeight="1">
      <c r="A158" s="15"/>
      <c r="B158" s="2"/>
      <c r="C158" s="15"/>
      <c r="D158" s="15"/>
      <c r="E158" s="15"/>
      <c r="F158" s="15"/>
      <c r="G158" s="15"/>
      <c r="H158" s="15"/>
      <c r="I158" s="78"/>
      <c r="J158" s="78"/>
      <c r="K158" s="78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</row>
    <row r="159" spans="1:111" ht="15.75" customHeight="1">
      <c r="A159" s="15"/>
      <c r="B159" s="2"/>
      <c r="C159" s="15"/>
      <c r="D159" s="15"/>
      <c r="E159" s="15"/>
      <c r="F159" s="15"/>
      <c r="G159" s="15"/>
      <c r="H159" s="15"/>
      <c r="I159" s="78"/>
      <c r="J159" s="78"/>
      <c r="K159" s="78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</row>
    <row r="160" spans="1:111" ht="15.75" customHeight="1">
      <c r="A160" s="15"/>
      <c r="B160" s="2"/>
      <c r="C160" s="15"/>
      <c r="D160" s="15"/>
      <c r="E160" s="15"/>
      <c r="F160" s="15"/>
      <c r="G160" s="15"/>
      <c r="H160" s="15"/>
      <c r="I160" s="78"/>
      <c r="J160" s="78"/>
      <c r="K160" s="78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</row>
    <row r="161" spans="1:111" ht="15.75" customHeight="1">
      <c r="A161" s="15"/>
      <c r="B161" s="2"/>
      <c r="C161" s="15"/>
      <c r="D161" s="15"/>
      <c r="E161" s="15"/>
      <c r="F161" s="15"/>
      <c r="G161" s="15"/>
      <c r="H161" s="15"/>
      <c r="I161" s="78"/>
      <c r="J161" s="78"/>
      <c r="K161" s="78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</row>
    <row r="162" spans="1:111" ht="15.75" customHeight="1">
      <c r="A162" s="15"/>
      <c r="B162" s="2"/>
      <c r="C162" s="15"/>
      <c r="D162" s="15"/>
      <c r="E162" s="15"/>
      <c r="F162" s="15"/>
      <c r="G162" s="15"/>
      <c r="H162" s="15"/>
      <c r="I162" s="78"/>
      <c r="J162" s="78"/>
      <c r="K162" s="78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</row>
    <row r="163" spans="1:111" ht="15.75" customHeight="1">
      <c r="A163" s="15"/>
      <c r="B163" s="2"/>
      <c r="C163" s="15"/>
      <c r="D163" s="15"/>
      <c r="E163" s="15"/>
      <c r="F163" s="15"/>
      <c r="G163" s="15"/>
      <c r="H163" s="15"/>
      <c r="I163" s="78"/>
      <c r="J163" s="78"/>
      <c r="K163" s="78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</row>
    <row r="164" spans="1:111" ht="15.75" customHeight="1">
      <c r="A164" s="15"/>
      <c r="B164" s="2"/>
      <c r="C164" s="15"/>
      <c r="D164" s="15"/>
      <c r="E164" s="15"/>
      <c r="F164" s="15"/>
      <c r="G164" s="15"/>
      <c r="H164" s="15"/>
      <c r="I164" s="78"/>
      <c r="J164" s="78"/>
      <c r="K164" s="78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</row>
    <row r="165" spans="1:111" ht="15.75" customHeight="1">
      <c r="A165" s="15"/>
      <c r="B165" s="2"/>
      <c r="C165" s="15"/>
      <c r="D165" s="15"/>
      <c r="E165" s="15"/>
      <c r="F165" s="15"/>
      <c r="G165" s="15"/>
      <c r="H165" s="15"/>
      <c r="I165" s="78"/>
      <c r="J165" s="78"/>
      <c r="K165" s="78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</row>
    <row r="166" spans="1:111" ht="15.75" customHeight="1">
      <c r="A166" s="15"/>
      <c r="B166" s="2"/>
      <c r="C166" s="15"/>
      <c r="D166" s="15"/>
      <c r="E166" s="15"/>
      <c r="F166" s="15"/>
      <c r="G166" s="15"/>
      <c r="H166" s="15"/>
      <c r="I166" s="78"/>
      <c r="J166" s="78"/>
      <c r="K166" s="78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</row>
    <row r="167" spans="1:111" ht="15.75" customHeight="1">
      <c r="A167" s="15"/>
      <c r="B167" s="2"/>
      <c r="C167" s="15"/>
      <c r="D167" s="15"/>
      <c r="E167" s="15"/>
      <c r="F167" s="15"/>
      <c r="G167" s="15"/>
      <c r="H167" s="15"/>
      <c r="I167" s="78"/>
      <c r="J167" s="78"/>
      <c r="K167" s="78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</row>
    <row r="168" spans="1:111" ht="15.75" customHeight="1">
      <c r="A168" s="15"/>
      <c r="B168" s="2"/>
      <c r="C168" s="15"/>
      <c r="D168" s="15"/>
      <c r="E168" s="15"/>
      <c r="F168" s="15"/>
      <c r="G168" s="15"/>
      <c r="H168" s="15"/>
      <c r="I168" s="78"/>
      <c r="J168" s="78"/>
      <c r="K168" s="78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</row>
    <row r="169" spans="1:111" ht="15.75" customHeight="1">
      <c r="A169" s="15"/>
      <c r="B169" s="2"/>
      <c r="C169" s="15"/>
      <c r="D169" s="15"/>
      <c r="E169" s="15"/>
      <c r="F169" s="15"/>
      <c r="G169" s="15"/>
      <c r="H169" s="15"/>
      <c r="I169" s="78"/>
      <c r="J169" s="78"/>
      <c r="K169" s="78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</row>
    <row r="170" spans="1:111" ht="15.75" customHeight="1">
      <c r="A170" s="15"/>
      <c r="B170" s="2"/>
      <c r="C170" s="15"/>
      <c r="D170" s="15"/>
      <c r="E170" s="15"/>
      <c r="F170" s="15"/>
      <c r="G170" s="15"/>
      <c r="H170" s="15"/>
      <c r="I170" s="78"/>
      <c r="J170" s="78"/>
      <c r="K170" s="78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</row>
    <row r="171" spans="1:111" ht="15.75" customHeight="1">
      <c r="A171" s="15"/>
      <c r="B171" s="2"/>
      <c r="C171" s="15"/>
      <c r="D171" s="15"/>
      <c r="E171" s="15"/>
      <c r="F171" s="15"/>
      <c r="G171" s="15"/>
      <c r="H171" s="15"/>
      <c r="I171" s="78"/>
      <c r="J171" s="78"/>
      <c r="K171" s="78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</row>
    <row r="172" spans="1:111" ht="15.75" customHeight="1">
      <c r="A172" s="15"/>
      <c r="B172" s="2"/>
      <c r="C172" s="15"/>
      <c r="D172" s="15"/>
      <c r="E172" s="15"/>
      <c r="F172" s="15"/>
      <c r="G172" s="15"/>
      <c r="H172" s="15"/>
      <c r="I172" s="78"/>
      <c r="J172" s="78"/>
      <c r="K172" s="78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</row>
    <row r="173" spans="1:111" ht="15.75" customHeight="1">
      <c r="A173" s="15"/>
      <c r="B173" s="2"/>
      <c r="C173" s="15"/>
      <c r="D173" s="15"/>
      <c r="E173" s="15"/>
      <c r="F173" s="15"/>
      <c r="G173" s="15"/>
      <c r="H173" s="15"/>
      <c r="I173" s="78"/>
      <c r="J173" s="78"/>
      <c r="K173" s="78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</row>
    <row r="174" spans="1:111" ht="15.75" customHeight="1">
      <c r="A174" s="15"/>
      <c r="B174" s="2"/>
      <c r="C174" s="15"/>
      <c r="D174" s="15"/>
      <c r="E174" s="15"/>
      <c r="F174" s="15"/>
      <c r="G174" s="15"/>
      <c r="H174" s="15"/>
      <c r="I174" s="78"/>
      <c r="J174" s="78"/>
      <c r="K174" s="78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</row>
    <row r="175" spans="1:111" ht="15.75" customHeight="1">
      <c r="A175" s="15"/>
      <c r="B175" s="2"/>
      <c r="C175" s="15"/>
      <c r="D175" s="15"/>
      <c r="E175" s="15"/>
      <c r="F175" s="15"/>
      <c r="G175" s="15"/>
      <c r="H175" s="15"/>
      <c r="I175" s="78"/>
      <c r="J175" s="78"/>
      <c r="K175" s="78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</row>
    <row r="176" spans="1:111" ht="15.75" customHeight="1">
      <c r="A176" s="15"/>
      <c r="B176" s="2"/>
      <c r="C176" s="15"/>
      <c r="D176" s="15"/>
      <c r="E176" s="15"/>
      <c r="F176" s="15"/>
      <c r="G176" s="15"/>
      <c r="H176" s="15"/>
      <c r="I176" s="78"/>
      <c r="J176" s="78"/>
      <c r="K176" s="78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</row>
    <row r="177" spans="1:111" ht="15.75" customHeight="1">
      <c r="A177" s="15"/>
      <c r="B177" s="2"/>
      <c r="C177" s="15"/>
      <c r="D177" s="15"/>
      <c r="E177" s="15"/>
      <c r="F177" s="15"/>
      <c r="G177" s="15"/>
      <c r="H177" s="15"/>
      <c r="I177" s="78"/>
      <c r="J177" s="78"/>
      <c r="K177" s="78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</row>
    <row r="178" spans="1:111" ht="15.75" customHeight="1">
      <c r="A178" s="15"/>
      <c r="B178" s="2"/>
      <c r="C178" s="15"/>
      <c r="D178" s="15"/>
      <c r="E178" s="15"/>
      <c r="F178" s="15"/>
      <c r="G178" s="15"/>
      <c r="H178" s="15"/>
      <c r="I178" s="78"/>
      <c r="J178" s="78"/>
      <c r="K178" s="78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</row>
    <row r="179" spans="1:111" ht="15.75" customHeight="1">
      <c r="A179" s="15"/>
      <c r="B179" s="2"/>
      <c r="C179" s="15"/>
      <c r="D179" s="15"/>
      <c r="E179" s="15"/>
      <c r="F179" s="15"/>
      <c r="G179" s="15"/>
      <c r="H179" s="15"/>
      <c r="I179" s="78"/>
      <c r="J179" s="78"/>
      <c r="K179" s="78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</row>
    <row r="180" spans="1:111" ht="15.75" customHeight="1">
      <c r="A180" s="15"/>
      <c r="B180" s="2"/>
      <c r="C180" s="15"/>
      <c r="D180" s="15"/>
      <c r="E180" s="15"/>
      <c r="F180" s="15"/>
      <c r="G180" s="15"/>
      <c r="H180" s="15"/>
      <c r="I180" s="78"/>
      <c r="J180" s="78"/>
      <c r="K180" s="78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</row>
    <row r="181" spans="1:111" ht="15.75" customHeight="1">
      <c r="A181" s="15"/>
      <c r="B181" s="2"/>
      <c r="C181" s="15"/>
      <c r="D181" s="15"/>
      <c r="E181" s="15"/>
      <c r="F181" s="15"/>
      <c r="G181" s="15"/>
      <c r="H181" s="15"/>
      <c r="I181" s="78"/>
      <c r="J181" s="78"/>
      <c r="K181" s="78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</row>
    <row r="182" spans="1:111" ht="15.75" customHeight="1">
      <c r="A182" s="15"/>
      <c r="B182" s="2"/>
      <c r="C182" s="15"/>
      <c r="D182" s="15"/>
      <c r="E182" s="15"/>
      <c r="F182" s="15"/>
      <c r="G182" s="15"/>
      <c r="H182" s="15"/>
      <c r="I182" s="78"/>
      <c r="J182" s="78"/>
      <c r="K182" s="78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</row>
    <row r="183" spans="1:111" ht="15.75" customHeight="1">
      <c r="A183" s="15"/>
      <c r="B183" s="2"/>
      <c r="C183" s="15"/>
      <c r="D183" s="15"/>
      <c r="E183" s="15"/>
      <c r="F183" s="15"/>
      <c r="G183" s="15"/>
      <c r="H183" s="15"/>
      <c r="I183" s="78"/>
      <c r="J183" s="78"/>
      <c r="K183" s="78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</row>
    <row r="184" spans="1:111" ht="15.75" customHeight="1">
      <c r="A184" s="15"/>
      <c r="B184" s="2"/>
      <c r="C184" s="15"/>
      <c r="D184" s="15"/>
      <c r="E184" s="15"/>
      <c r="F184" s="15"/>
      <c r="G184" s="15"/>
      <c r="H184" s="15"/>
      <c r="I184" s="78"/>
      <c r="J184" s="78"/>
      <c r="K184" s="78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</row>
    <row r="185" spans="1:111" ht="15.75" customHeight="1">
      <c r="A185" s="15"/>
      <c r="B185" s="2"/>
      <c r="C185" s="15"/>
      <c r="D185" s="15"/>
      <c r="E185" s="15"/>
      <c r="F185" s="15"/>
      <c r="G185" s="15"/>
      <c r="H185" s="15"/>
      <c r="I185" s="78"/>
      <c r="J185" s="78"/>
      <c r="K185" s="78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</row>
    <row r="186" spans="1:111" ht="15.75" customHeight="1">
      <c r="A186" s="15"/>
      <c r="B186" s="2"/>
      <c r="C186" s="15"/>
      <c r="D186" s="15"/>
      <c r="E186" s="15"/>
      <c r="F186" s="15"/>
      <c r="G186" s="15"/>
      <c r="H186" s="15"/>
      <c r="I186" s="78"/>
      <c r="J186" s="78"/>
      <c r="K186" s="78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</row>
    <row r="187" spans="1:111" ht="15.75" customHeight="1">
      <c r="A187" s="15"/>
      <c r="B187" s="2"/>
      <c r="C187" s="15"/>
      <c r="D187" s="15"/>
      <c r="E187" s="15"/>
      <c r="F187" s="15"/>
      <c r="G187" s="15"/>
      <c r="H187" s="15"/>
      <c r="I187" s="78"/>
      <c r="J187" s="78"/>
      <c r="K187" s="78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</row>
    <row r="188" spans="1:111" ht="15.75" customHeight="1">
      <c r="A188" s="15"/>
      <c r="B188" s="2"/>
      <c r="C188" s="15"/>
      <c r="D188" s="15"/>
      <c r="E188" s="15"/>
      <c r="F188" s="15"/>
      <c r="G188" s="15"/>
      <c r="H188" s="15"/>
      <c r="I188" s="78"/>
      <c r="J188" s="78"/>
      <c r="K188" s="78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</row>
    <row r="189" spans="1:111" ht="15.75" customHeight="1">
      <c r="A189" s="15"/>
      <c r="B189" s="2"/>
      <c r="C189" s="15"/>
      <c r="D189" s="15"/>
      <c r="E189" s="15"/>
      <c r="F189" s="15"/>
      <c r="G189" s="15"/>
      <c r="H189" s="15"/>
      <c r="I189" s="78"/>
      <c r="J189" s="78"/>
      <c r="K189" s="78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</row>
    <row r="190" spans="1:111" ht="15.75" customHeight="1">
      <c r="A190" s="15"/>
      <c r="B190" s="2"/>
      <c r="C190" s="15"/>
      <c r="D190" s="15"/>
      <c r="E190" s="15"/>
      <c r="F190" s="15"/>
      <c r="G190" s="15"/>
      <c r="H190" s="15"/>
      <c r="I190" s="78"/>
      <c r="J190" s="78"/>
      <c r="K190" s="78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</row>
    <row r="191" spans="1:111" ht="15.75" customHeight="1">
      <c r="A191" s="15"/>
      <c r="B191" s="2"/>
      <c r="C191" s="15"/>
      <c r="D191" s="15"/>
      <c r="E191" s="15"/>
      <c r="F191" s="15"/>
      <c r="G191" s="15"/>
      <c r="H191" s="15"/>
      <c r="I191" s="78"/>
      <c r="J191" s="78"/>
      <c r="K191" s="78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</row>
    <row r="192" spans="1:111" ht="15.75" customHeight="1">
      <c r="A192" s="15"/>
      <c r="B192" s="2"/>
      <c r="C192" s="15"/>
      <c r="D192" s="15"/>
      <c r="E192" s="15"/>
      <c r="F192" s="15"/>
      <c r="G192" s="15"/>
      <c r="H192" s="15"/>
      <c r="I192" s="78"/>
      <c r="J192" s="78"/>
      <c r="K192" s="78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</row>
    <row r="193" spans="1:111" ht="15.75" customHeight="1">
      <c r="A193" s="15"/>
      <c r="B193" s="2"/>
      <c r="C193" s="15"/>
      <c r="D193" s="15"/>
      <c r="E193" s="15"/>
      <c r="F193" s="15"/>
      <c r="G193" s="15"/>
      <c r="H193" s="15"/>
      <c r="I193" s="78"/>
      <c r="J193" s="78"/>
      <c r="K193" s="78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</row>
    <row r="194" spans="1:111" ht="15.75" customHeight="1">
      <c r="A194" s="15"/>
      <c r="B194" s="2"/>
      <c r="C194" s="15"/>
      <c r="D194" s="15"/>
      <c r="E194" s="15"/>
      <c r="F194" s="15"/>
      <c r="G194" s="15"/>
      <c r="H194" s="15"/>
      <c r="I194" s="78"/>
      <c r="J194" s="78"/>
      <c r="K194" s="78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</row>
    <row r="195" spans="1:111" ht="15.75" customHeight="1">
      <c r="A195" s="15"/>
      <c r="B195" s="2"/>
      <c r="C195" s="15"/>
      <c r="D195" s="15"/>
      <c r="E195" s="15"/>
      <c r="F195" s="15"/>
      <c r="G195" s="15"/>
      <c r="H195" s="15"/>
      <c r="I195" s="78"/>
      <c r="J195" s="78"/>
      <c r="K195" s="78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</row>
    <row r="196" spans="1:111" ht="15.75" customHeight="1">
      <c r="A196" s="15"/>
      <c r="B196" s="2"/>
      <c r="C196" s="15"/>
      <c r="D196" s="15"/>
      <c r="E196" s="15"/>
      <c r="F196" s="15"/>
      <c r="G196" s="15"/>
      <c r="H196" s="15"/>
      <c r="I196" s="78"/>
      <c r="J196" s="78"/>
      <c r="K196" s="78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</row>
    <row r="197" spans="1:111" ht="15.75" customHeight="1">
      <c r="A197" s="15"/>
      <c r="B197" s="2"/>
      <c r="C197" s="15"/>
      <c r="D197" s="15"/>
      <c r="E197" s="15"/>
      <c r="F197" s="15"/>
      <c r="G197" s="15"/>
      <c r="H197" s="15"/>
      <c r="I197" s="78"/>
      <c r="J197" s="78"/>
      <c r="K197" s="78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</row>
    <row r="198" spans="1:111" ht="15.75" customHeight="1">
      <c r="A198" s="15"/>
      <c r="B198" s="2"/>
      <c r="C198" s="15"/>
      <c r="D198" s="15"/>
      <c r="E198" s="15"/>
      <c r="F198" s="15"/>
      <c r="G198" s="15"/>
      <c r="H198" s="15"/>
      <c r="I198" s="78"/>
      <c r="J198" s="78"/>
      <c r="K198" s="78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</row>
    <row r="199" spans="1:111" ht="15.75" customHeight="1">
      <c r="A199" s="15"/>
      <c r="B199" s="2"/>
      <c r="C199" s="15"/>
      <c r="D199" s="15"/>
      <c r="E199" s="15"/>
      <c r="F199" s="15"/>
      <c r="G199" s="15"/>
      <c r="H199" s="15"/>
      <c r="I199" s="78"/>
      <c r="J199" s="78"/>
      <c r="K199" s="78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</row>
    <row r="200" spans="1:111" ht="15.75" customHeight="1">
      <c r="A200" s="15"/>
      <c r="B200" s="2"/>
      <c r="C200" s="15"/>
      <c r="D200" s="15"/>
      <c r="E200" s="15"/>
      <c r="F200" s="15"/>
      <c r="G200" s="15"/>
      <c r="H200" s="15"/>
      <c r="I200" s="78"/>
      <c r="J200" s="78"/>
      <c r="K200" s="78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</row>
    <row r="201" spans="1:111" ht="15.75" customHeight="1">
      <c r="A201" s="15"/>
      <c r="B201" s="2"/>
      <c r="C201" s="15"/>
      <c r="D201" s="15"/>
      <c r="E201" s="15"/>
      <c r="F201" s="15"/>
      <c r="G201" s="15"/>
      <c r="H201" s="15"/>
      <c r="I201" s="78"/>
      <c r="J201" s="78"/>
      <c r="K201" s="78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</row>
    <row r="202" spans="1:111" ht="15.75" customHeight="1">
      <c r="A202" s="15"/>
      <c r="B202" s="2"/>
      <c r="C202" s="15"/>
      <c r="D202" s="15"/>
      <c r="E202" s="15"/>
      <c r="F202" s="15"/>
      <c r="G202" s="15"/>
      <c r="H202" s="15"/>
      <c r="I202" s="78"/>
      <c r="J202" s="78"/>
      <c r="K202" s="78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</row>
    <row r="203" spans="1:111" ht="15.75" customHeight="1">
      <c r="A203" s="15"/>
      <c r="B203" s="2"/>
      <c r="C203" s="15"/>
      <c r="D203" s="15"/>
      <c r="E203" s="15"/>
      <c r="F203" s="15"/>
      <c r="G203" s="15"/>
      <c r="H203" s="15"/>
      <c r="I203" s="78"/>
      <c r="J203" s="78"/>
      <c r="K203" s="78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</row>
    <row r="204" spans="1:111" ht="15.75" customHeight="1">
      <c r="A204" s="15"/>
      <c r="B204" s="2"/>
      <c r="C204" s="15"/>
      <c r="D204" s="15"/>
      <c r="E204" s="15"/>
      <c r="F204" s="15"/>
      <c r="G204" s="15"/>
      <c r="H204" s="15"/>
      <c r="I204" s="78"/>
      <c r="J204" s="78"/>
      <c r="K204" s="78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</row>
    <row r="205" spans="1:111" ht="15.75" customHeight="1">
      <c r="A205" s="15"/>
      <c r="B205" s="2"/>
      <c r="C205" s="15"/>
      <c r="D205" s="15"/>
      <c r="E205" s="15"/>
      <c r="F205" s="15"/>
      <c r="G205" s="15"/>
      <c r="H205" s="15"/>
      <c r="I205" s="78"/>
      <c r="J205" s="78"/>
      <c r="K205" s="78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</row>
    <row r="206" spans="1:111" ht="15.75" customHeight="1">
      <c r="A206" s="15"/>
      <c r="B206" s="2"/>
      <c r="C206" s="15"/>
      <c r="D206" s="15"/>
      <c r="E206" s="15"/>
      <c r="F206" s="15"/>
      <c r="G206" s="15"/>
      <c r="H206" s="15"/>
      <c r="I206" s="78"/>
      <c r="J206" s="78"/>
      <c r="K206" s="78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</row>
    <row r="207" spans="1:111" ht="15.75" customHeight="1">
      <c r="A207" s="15"/>
      <c r="B207" s="2"/>
      <c r="C207" s="15"/>
      <c r="D207" s="15"/>
      <c r="E207" s="15"/>
      <c r="F207" s="15"/>
      <c r="G207" s="15"/>
      <c r="H207" s="15"/>
      <c r="I207" s="78"/>
      <c r="J207" s="78"/>
      <c r="K207" s="78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</row>
    <row r="208" spans="1:111" ht="15.75" customHeight="1">
      <c r="A208" s="15"/>
      <c r="B208" s="2"/>
      <c r="C208" s="15"/>
      <c r="D208" s="15"/>
      <c r="E208" s="15"/>
      <c r="F208" s="15"/>
      <c r="G208" s="15"/>
      <c r="H208" s="15"/>
      <c r="I208" s="78"/>
      <c r="J208" s="78"/>
      <c r="K208" s="78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</row>
    <row r="209" spans="1:111" ht="15.75" customHeight="1">
      <c r="A209" s="15"/>
      <c r="B209" s="2"/>
      <c r="C209" s="15"/>
      <c r="D209" s="15"/>
      <c r="E209" s="15"/>
      <c r="F209" s="15"/>
      <c r="G209" s="15"/>
      <c r="H209" s="15"/>
      <c r="I209" s="78"/>
      <c r="J209" s="78"/>
      <c r="K209" s="78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</row>
    <row r="210" spans="1:111" ht="15.75" customHeight="1">
      <c r="A210" s="15"/>
      <c r="B210" s="2"/>
      <c r="C210" s="15"/>
      <c r="D210" s="15"/>
      <c r="E210" s="15"/>
      <c r="F210" s="15"/>
      <c r="G210" s="15"/>
      <c r="H210" s="15"/>
      <c r="I210" s="78"/>
      <c r="J210" s="78"/>
      <c r="K210" s="78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</row>
    <row r="211" spans="1:111" ht="15.75" customHeight="1">
      <c r="A211" s="15"/>
      <c r="B211" s="2"/>
      <c r="C211" s="15"/>
      <c r="D211" s="15"/>
      <c r="E211" s="15"/>
      <c r="F211" s="15"/>
      <c r="G211" s="15"/>
      <c r="H211" s="15"/>
      <c r="I211" s="78"/>
      <c r="J211" s="78"/>
      <c r="K211" s="78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</row>
    <row r="212" spans="1:111" ht="15.75" customHeight="1">
      <c r="A212" s="15"/>
      <c r="B212" s="2"/>
      <c r="C212" s="15"/>
      <c r="D212" s="15"/>
      <c r="E212" s="15"/>
      <c r="F212" s="15"/>
      <c r="G212" s="15"/>
      <c r="H212" s="15"/>
      <c r="I212" s="78"/>
      <c r="J212" s="78"/>
      <c r="K212" s="78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</row>
    <row r="213" spans="1:111" ht="15.75" customHeight="1">
      <c r="A213" s="15"/>
      <c r="B213" s="2"/>
      <c r="C213" s="15"/>
      <c r="D213" s="15"/>
      <c r="E213" s="15"/>
      <c r="F213" s="15"/>
      <c r="G213" s="15"/>
      <c r="H213" s="15"/>
      <c r="I213" s="78"/>
      <c r="J213" s="78"/>
      <c r="K213" s="78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</row>
    <row r="214" spans="1:111" ht="15.75" customHeight="1">
      <c r="A214" s="15"/>
      <c r="B214" s="2"/>
      <c r="C214" s="15"/>
      <c r="D214" s="15"/>
      <c r="E214" s="15"/>
      <c r="F214" s="15"/>
      <c r="G214" s="15"/>
      <c r="H214" s="15"/>
      <c r="I214" s="78"/>
      <c r="J214" s="78"/>
      <c r="K214" s="78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</row>
    <row r="215" spans="1:111" ht="15.75" customHeight="1">
      <c r="A215" s="15"/>
      <c r="B215" s="2"/>
      <c r="C215" s="15"/>
      <c r="D215" s="15"/>
      <c r="E215" s="15"/>
      <c r="F215" s="15"/>
      <c r="G215" s="15"/>
      <c r="H215" s="15"/>
      <c r="I215" s="78"/>
      <c r="J215" s="78"/>
      <c r="K215" s="78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</row>
    <row r="216" spans="1:111" ht="15.75" customHeight="1">
      <c r="A216" s="15"/>
      <c r="B216" s="2"/>
      <c r="C216" s="15"/>
      <c r="D216" s="15"/>
      <c r="E216" s="15"/>
      <c r="F216" s="15"/>
      <c r="G216" s="15"/>
      <c r="H216" s="15"/>
      <c r="I216" s="78"/>
      <c r="J216" s="78"/>
      <c r="K216" s="78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</row>
    <row r="217" spans="1:111" ht="15.75" customHeight="1">
      <c r="A217" s="15"/>
      <c r="B217" s="2"/>
      <c r="C217" s="15"/>
      <c r="D217" s="15"/>
      <c r="E217" s="15"/>
      <c r="F217" s="15"/>
      <c r="G217" s="15"/>
      <c r="H217" s="15"/>
      <c r="I217" s="78"/>
      <c r="J217" s="78"/>
      <c r="K217" s="78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</row>
    <row r="218" spans="1:111" ht="15.75" customHeight="1">
      <c r="A218" s="15"/>
      <c r="B218" s="2"/>
      <c r="C218" s="15"/>
      <c r="D218" s="15"/>
      <c r="E218" s="15"/>
      <c r="F218" s="15"/>
      <c r="G218" s="15"/>
      <c r="H218" s="15"/>
      <c r="I218" s="78"/>
      <c r="J218" s="78"/>
      <c r="K218" s="78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</row>
    <row r="219" spans="1:111" ht="15.75" customHeight="1">
      <c r="A219" s="15"/>
      <c r="B219" s="2"/>
      <c r="C219" s="15"/>
      <c r="D219" s="15"/>
      <c r="E219" s="15"/>
      <c r="F219" s="15"/>
      <c r="G219" s="15"/>
      <c r="H219" s="15"/>
      <c r="I219" s="78"/>
      <c r="J219" s="78"/>
      <c r="K219" s="78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</row>
    <row r="220" spans="1:111" ht="15.75" customHeight="1">
      <c r="A220" s="15"/>
      <c r="B220" s="2"/>
      <c r="C220" s="15"/>
      <c r="D220" s="15"/>
      <c r="E220" s="15"/>
      <c r="F220" s="15"/>
      <c r="G220" s="15"/>
      <c r="H220" s="15"/>
      <c r="I220" s="78"/>
      <c r="J220" s="78"/>
      <c r="K220" s="78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</row>
    <row r="221" spans="1:111" ht="15.75" customHeight="1">
      <c r="A221" s="15"/>
      <c r="B221" s="2"/>
      <c r="C221" s="15"/>
      <c r="D221" s="15"/>
      <c r="E221" s="15"/>
      <c r="F221" s="15"/>
      <c r="G221" s="15"/>
      <c r="H221" s="15"/>
      <c r="I221" s="78"/>
      <c r="J221" s="78"/>
      <c r="K221" s="78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</row>
    <row r="222" spans="1:111" ht="15.75" customHeight="1">
      <c r="A222" s="15"/>
      <c r="B222" s="2"/>
      <c r="C222" s="15"/>
      <c r="D222" s="15"/>
      <c r="E222" s="15"/>
      <c r="F222" s="15"/>
      <c r="G222" s="15"/>
      <c r="H222" s="15"/>
      <c r="I222" s="78"/>
      <c r="J222" s="78"/>
      <c r="K222" s="78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</row>
    <row r="223" spans="1:111" ht="15.75" customHeight="1">
      <c r="A223" s="15"/>
      <c r="B223" s="2"/>
      <c r="C223" s="15"/>
      <c r="D223" s="15"/>
      <c r="E223" s="15"/>
      <c r="F223" s="15"/>
      <c r="G223" s="15"/>
      <c r="H223" s="15"/>
      <c r="I223" s="78"/>
      <c r="J223" s="78"/>
      <c r="K223" s="78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</row>
    <row r="224" spans="1:111" ht="15.75" customHeight="1">
      <c r="A224" s="15"/>
      <c r="B224" s="2"/>
      <c r="C224" s="15"/>
      <c r="D224" s="15"/>
      <c r="E224" s="15"/>
      <c r="F224" s="15"/>
      <c r="G224" s="15"/>
      <c r="H224" s="15"/>
      <c r="I224" s="78"/>
      <c r="J224" s="78"/>
      <c r="K224" s="78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</row>
    <row r="225" spans="1:111" ht="15.75" customHeight="1">
      <c r="A225" s="15"/>
      <c r="B225" s="2"/>
      <c r="C225" s="15"/>
      <c r="D225" s="15"/>
      <c r="E225" s="15"/>
      <c r="F225" s="15"/>
      <c r="G225" s="15"/>
      <c r="H225" s="15"/>
      <c r="I225" s="78"/>
      <c r="J225" s="78"/>
      <c r="K225" s="78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</row>
    <row r="226" spans="1:111" ht="15.75" customHeight="1">
      <c r="A226" s="15"/>
      <c r="B226" s="2"/>
      <c r="C226" s="15"/>
      <c r="D226" s="15"/>
      <c r="E226" s="15"/>
      <c r="F226" s="15"/>
      <c r="G226" s="15"/>
      <c r="H226" s="15"/>
      <c r="I226" s="78"/>
      <c r="J226" s="78"/>
      <c r="K226" s="78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</row>
    <row r="227" spans="1:111" ht="15.75" customHeight="1">
      <c r="A227" s="15"/>
      <c r="B227" s="2"/>
      <c r="C227" s="15"/>
      <c r="D227" s="15"/>
      <c r="E227" s="15"/>
      <c r="F227" s="15"/>
      <c r="G227" s="15"/>
      <c r="H227" s="15"/>
      <c r="I227" s="78"/>
      <c r="J227" s="78"/>
      <c r="K227" s="78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</row>
    <row r="228" spans="1:111" ht="15.75" customHeight="1">
      <c r="A228" s="15"/>
      <c r="B228" s="2"/>
      <c r="C228" s="15"/>
      <c r="D228" s="15"/>
      <c r="E228" s="15"/>
      <c r="F228" s="15"/>
      <c r="G228" s="15"/>
      <c r="H228" s="15"/>
      <c r="I228" s="78"/>
      <c r="J228" s="78"/>
      <c r="K228" s="78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</row>
    <row r="229" spans="1:111" ht="15.75" customHeight="1">
      <c r="A229" s="15"/>
      <c r="B229" s="2"/>
      <c r="C229" s="15"/>
      <c r="D229" s="15"/>
      <c r="E229" s="15"/>
      <c r="F229" s="15"/>
      <c r="G229" s="15"/>
      <c r="H229" s="15"/>
      <c r="I229" s="78"/>
      <c r="J229" s="78"/>
      <c r="K229" s="78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</row>
    <row r="230" spans="1:111" ht="15.75" customHeight="1">
      <c r="A230" s="15"/>
      <c r="B230" s="2"/>
      <c r="C230" s="15"/>
      <c r="D230" s="15"/>
      <c r="E230" s="15"/>
      <c r="F230" s="15"/>
      <c r="G230" s="15"/>
      <c r="H230" s="15"/>
      <c r="I230" s="78"/>
      <c r="J230" s="78"/>
      <c r="K230" s="78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</row>
    <row r="231" spans="1:111" ht="15.75" customHeight="1">
      <c r="A231" s="15"/>
      <c r="B231" s="2"/>
      <c r="C231" s="15"/>
      <c r="D231" s="15"/>
      <c r="E231" s="15"/>
      <c r="F231" s="15"/>
      <c r="G231" s="15"/>
      <c r="H231" s="15"/>
      <c r="I231" s="78"/>
      <c r="J231" s="78"/>
      <c r="K231" s="78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</row>
    <row r="232" spans="1:111" ht="15.75" customHeight="1">
      <c r="A232" s="15"/>
      <c r="B232" s="2"/>
      <c r="C232" s="15"/>
      <c r="D232" s="15"/>
      <c r="E232" s="15"/>
      <c r="F232" s="15"/>
      <c r="G232" s="15"/>
      <c r="H232" s="15"/>
      <c r="I232" s="78"/>
      <c r="J232" s="78"/>
      <c r="K232" s="78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</row>
    <row r="233" spans="1:111" ht="15.75" customHeight="1">
      <c r="A233" s="15"/>
      <c r="B233" s="2"/>
      <c r="C233" s="15"/>
      <c r="D233" s="15"/>
      <c r="E233" s="15"/>
      <c r="F233" s="15"/>
      <c r="G233" s="15"/>
      <c r="H233" s="15"/>
      <c r="I233" s="78"/>
      <c r="J233" s="78"/>
      <c r="K233" s="78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</row>
    <row r="234" spans="1:111" ht="15.75" customHeight="1">
      <c r="A234" s="15"/>
      <c r="B234" s="2"/>
      <c r="C234" s="15"/>
      <c r="D234" s="15"/>
      <c r="E234" s="15"/>
      <c r="F234" s="15"/>
      <c r="G234" s="15"/>
      <c r="H234" s="15"/>
      <c r="I234" s="78"/>
      <c r="J234" s="78"/>
      <c r="K234" s="78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</row>
    <row r="235" spans="1:111" ht="15.75" customHeight="1">
      <c r="A235" s="15"/>
      <c r="B235" s="2"/>
      <c r="C235" s="15"/>
      <c r="D235" s="15"/>
      <c r="E235" s="15"/>
      <c r="F235" s="15"/>
      <c r="G235" s="15"/>
      <c r="H235" s="15"/>
      <c r="I235" s="78"/>
      <c r="J235" s="78"/>
      <c r="K235" s="78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</row>
    <row r="236" spans="1:111" ht="15.75" customHeight="1">
      <c r="A236" s="15"/>
      <c r="B236" s="2"/>
      <c r="C236" s="15"/>
      <c r="D236" s="15"/>
      <c r="E236" s="15"/>
      <c r="F236" s="15"/>
      <c r="G236" s="15"/>
      <c r="H236" s="15"/>
      <c r="I236" s="78"/>
      <c r="J236" s="78"/>
      <c r="K236" s="78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</row>
    <row r="237" spans="1:111" ht="15.75" customHeight="1">
      <c r="A237" s="15"/>
      <c r="B237" s="2"/>
      <c r="C237" s="15"/>
      <c r="D237" s="15"/>
      <c r="E237" s="15"/>
      <c r="F237" s="15"/>
      <c r="G237" s="15"/>
      <c r="H237" s="15"/>
      <c r="I237" s="78"/>
      <c r="J237" s="78"/>
      <c r="K237" s="78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</row>
    <row r="238" spans="1:111" ht="15.75" customHeight="1">
      <c r="A238" s="15"/>
      <c r="B238" s="2"/>
      <c r="C238" s="15"/>
      <c r="D238" s="15"/>
      <c r="E238" s="15"/>
      <c r="F238" s="15"/>
      <c r="G238" s="15"/>
      <c r="H238" s="15"/>
      <c r="I238" s="78"/>
      <c r="J238" s="78"/>
      <c r="K238" s="78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</row>
    <row r="239" spans="1:111" ht="15.75" customHeight="1">
      <c r="A239" s="15"/>
      <c r="B239" s="2"/>
      <c r="C239" s="15"/>
      <c r="D239" s="15"/>
      <c r="E239" s="15"/>
      <c r="F239" s="15"/>
      <c r="G239" s="15"/>
      <c r="H239" s="15"/>
      <c r="I239" s="78"/>
      <c r="J239" s="78"/>
      <c r="K239" s="78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</row>
    <row r="240" spans="1:111" ht="15.75" customHeight="1">
      <c r="A240" s="15"/>
      <c r="B240" s="2"/>
      <c r="C240" s="15"/>
      <c r="D240" s="15"/>
      <c r="E240" s="15"/>
      <c r="F240" s="15"/>
      <c r="G240" s="15"/>
      <c r="H240" s="15"/>
      <c r="I240" s="78"/>
      <c r="J240" s="78"/>
      <c r="K240" s="78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</row>
    <row r="241" spans="1:111" ht="15.75" customHeight="1">
      <c r="A241" s="15"/>
      <c r="B241" s="2"/>
      <c r="C241" s="15"/>
      <c r="D241" s="15"/>
      <c r="E241" s="15"/>
      <c r="F241" s="15"/>
      <c r="G241" s="15"/>
      <c r="H241" s="15"/>
      <c r="I241" s="78"/>
      <c r="J241" s="78"/>
      <c r="K241" s="78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</row>
    <row r="242" spans="1:111" ht="15.75" customHeight="1">
      <c r="A242" s="15"/>
      <c r="B242" s="2"/>
      <c r="C242" s="15"/>
      <c r="D242" s="15"/>
      <c r="E242" s="15"/>
      <c r="F242" s="15"/>
      <c r="G242" s="15"/>
      <c r="H242" s="15"/>
      <c r="I242" s="78"/>
      <c r="J242" s="78"/>
      <c r="K242" s="78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</row>
    <row r="243" spans="1:111" ht="15.75" customHeight="1">
      <c r="A243" s="15"/>
      <c r="B243" s="2"/>
      <c r="C243" s="15"/>
      <c r="D243" s="15"/>
      <c r="E243" s="15"/>
      <c r="F243" s="15"/>
      <c r="G243" s="15"/>
      <c r="H243" s="15"/>
      <c r="I243" s="78"/>
      <c r="J243" s="78"/>
      <c r="K243" s="78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</row>
    <row r="244" spans="1:111" ht="15.75" customHeight="1">
      <c r="A244" s="15"/>
      <c r="B244" s="2"/>
      <c r="C244" s="15"/>
      <c r="D244" s="15"/>
      <c r="E244" s="15"/>
      <c r="F244" s="15"/>
      <c r="G244" s="15"/>
      <c r="H244" s="15"/>
      <c r="I244" s="78"/>
      <c r="J244" s="78"/>
      <c r="K244" s="78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</row>
    <row r="245" spans="1:111" ht="15.75" customHeight="1">
      <c r="A245" s="15"/>
      <c r="B245" s="2"/>
      <c r="C245" s="15"/>
      <c r="D245" s="15"/>
      <c r="E245" s="15"/>
      <c r="F245" s="15"/>
      <c r="G245" s="15"/>
      <c r="H245" s="15"/>
      <c r="I245" s="78"/>
      <c r="J245" s="78"/>
      <c r="K245" s="78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</row>
    <row r="246" spans="1:111" ht="15.75" customHeight="1">
      <c r="A246" s="15"/>
      <c r="B246" s="2"/>
      <c r="C246" s="15"/>
      <c r="D246" s="15"/>
      <c r="E246" s="15"/>
      <c r="F246" s="15"/>
      <c r="G246" s="15"/>
      <c r="H246" s="15"/>
      <c r="I246" s="78"/>
      <c r="J246" s="78"/>
      <c r="K246" s="78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</row>
    <row r="247" spans="1:111" ht="15.75" customHeight="1">
      <c r="A247" s="15"/>
      <c r="B247" s="2"/>
      <c r="C247" s="15"/>
      <c r="D247" s="15"/>
      <c r="E247" s="15"/>
      <c r="F247" s="15"/>
      <c r="G247" s="15"/>
      <c r="H247" s="15"/>
      <c r="I247" s="78"/>
      <c r="J247" s="78"/>
      <c r="K247" s="78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</row>
    <row r="248" spans="1:111" ht="15.75" customHeight="1">
      <c r="A248" s="15"/>
      <c r="B248" s="2"/>
      <c r="C248" s="15"/>
      <c r="D248" s="15"/>
      <c r="E248" s="15"/>
      <c r="F248" s="15"/>
      <c r="G248" s="15"/>
      <c r="H248" s="15"/>
      <c r="I248" s="78"/>
      <c r="J248" s="78"/>
      <c r="K248" s="78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</row>
    <row r="249" spans="1:111" ht="15.75" customHeight="1">
      <c r="A249" s="15"/>
      <c r="B249" s="2"/>
      <c r="C249" s="15"/>
      <c r="D249" s="15"/>
      <c r="E249" s="15"/>
      <c r="F249" s="15"/>
      <c r="G249" s="15"/>
      <c r="H249" s="15"/>
      <c r="I249" s="78"/>
      <c r="J249" s="78"/>
      <c r="K249" s="78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</row>
    <row r="250" spans="1:111" ht="15.75" customHeight="1">
      <c r="A250" s="15"/>
      <c r="B250" s="2"/>
      <c r="C250" s="15"/>
      <c r="D250" s="15"/>
      <c r="E250" s="15"/>
      <c r="F250" s="15"/>
      <c r="G250" s="15"/>
      <c r="H250" s="15"/>
      <c r="I250" s="78"/>
      <c r="J250" s="78"/>
      <c r="K250" s="78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</row>
    <row r="251" spans="1:111" ht="15.75" customHeight="1">
      <c r="A251" s="15"/>
      <c r="B251" s="2"/>
      <c r="C251" s="15"/>
      <c r="D251" s="15"/>
      <c r="E251" s="15"/>
      <c r="F251" s="15"/>
      <c r="G251" s="15"/>
      <c r="H251" s="15"/>
      <c r="I251" s="78"/>
      <c r="J251" s="78"/>
      <c r="K251" s="78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</row>
    <row r="252" spans="1:111" ht="15.75" customHeight="1">
      <c r="A252" s="15"/>
      <c r="B252" s="2"/>
      <c r="C252" s="15"/>
      <c r="D252" s="15"/>
      <c r="E252" s="15"/>
      <c r="F252" s="15"/>
      <c r="G252" s="15"/>
      <c r="H252" s="15"/>
      <c r="I252" s="78"/>
      <c r="J252" s="78"/>
      <c r="K252" s="78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</row>
    <row r="253" spans="1:111" ht="15.75" customHeight="1">
      <c r="A253" s="15"/>
      <c r="B253" s="2"/>
      <c r="C253" s="15"/>
      <c r="D253" s="15"/>
      <c r="E253" s="15"/>
      <c r="F253" s="15"/>
      <c r="G253" s="15"/>
      <c r="H253" s="15"/>
      <c r="I253" s="78"/>
      <c r="J253" s="78"/>
      <c r="K253" s="78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</row>
    <row r="254" spans="1:111" ht="15.75" customHeight="1">
      <c r="A254" s="15"/>
      <c r="B254" s="2"/>
      <c r="C254" s="15"/>
      <c r="D254" s="15"/>
      <c r="E254" s="15"/>
      <c r="F254" s="15"/>
      <c r="G254" s="15"/>
      <c r="H254" s="15"/>
      <c r="I254" s="78"/>
      <c r="J254" s="78"/>
      <c r="K254" s="78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</row>
    <row r="255" spans="1:111" ht="15.75" customHeight="1">
      <c r="A255" s="15"/>
      <c r="B255" s="2"/>
      <c r="C255" s="15"/>
      <c r="D255" s="15"/>
      <c r="E255" s="15"/>
      <c r="F255" s="15"/>
      <c r="G255" s="15"/>
      <c r="H255" s="15"/>
      <c r="I255" s="78"/>
      <c r="J255" s="78"/>
      <c r="K255" s="78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</row>
    <row r="256" spans="1:111" ht="15.75" customHeight="1">
      <c r="A256" s="15"/>
      <c r="B256" s="2"/>
      <c r="C256" s="15"/>
      <c r="D256" s="15"/>
      <c r="E256" s="15"/>
      <c r="F256" s="15"/>
      <c r="G256" s="15"/>
      <c r="H256" s="15"/>
      <c r="I256" s="78"/>
      <c r="J256" s="78"/>
      <c r="K256" s="78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</row>
    <row r="257" spans="1:111" ht="15.75" customHeight="1">
      <c r="A257" s="15"/>
      <c r="B257" s="2"/>
      <c r="C257" s="15"/>
      <c r="D257" s="15"/>
      <c r="E257" s="15"/>
      <c r="F257" s="15"/>
      <c r="G257" s="15"/>
      <c r="H257" s="15"/>
      <c r="I257" s="78"/>
      <c r="J257" s="78"/>
      <c r="K257" s="78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</row>
    <row r="258" spans="1:111" ht="15.75" customHeight="1">
      <c r="A258" s="15"/>
      <c r="B258" s="2"/>
      <c r="C258" s="15"/>
      <c r="D258" s="15"/>
      <c r="E258" s="15"/>
      <c r="F258" s="15"/>
      <c r="G258" s="15"/>
      <c r="H258" s="15"/>
      <c r="I258" s="78"/>
      <c r="J258" s="78"/>
      <c r="K258" s="78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</row>
    <row r="259" spans="1:111" ht="15.75" customHeight="1">
      <c r="A259" s="15"/>
      <c r="B259" s="2"/>
      <c r="C259" s="15"/>
      <c r="D259" s="15"/>
      <c r="E259" s="15"/>
      <c r="F259" s="15"/>
      <c r="G259" s="15"/>
      <c r="H259" s="15"/>
      <c r="I259" s="78"/>
      <c r="J259" s="78"/>
      <c r="K259" s="78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</row>
    <row r="260" spans="1:111" ht="15.75" customHeight="1">
      <c r="A260" s="15"/>
      <c r="B260" s="2"/>
      <c r="C260" s="15"/>
      <c r="D260" s="15"/>
      <c r="E260" s="15"/>
      <c r="F260" s="15"/>
      <c r="G260" s="15"/>
      <c r="H260" s="15"/>
      <c r="I260" s="78"/>
      <c r="J260" s="78"/>
      <c r="K260" s="78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</row>
    <row r="261" spans="1:111" ht="15.75" customHeight="1">
      <c r="A261" s="15"/>
      <c r="B261" s="2"/>
      <c r="C261" s="15"/>
      <c r="D261" s="15"/>
      <c r="E261" s="15"/>
      <c r="F261" s="15"/>
      <c r="G261" s="15"/>
      <c r="H261" s="15"/>
      <c r="I261" s="78"/>
      <c r="J261" s="78"/>
      <c r="K261" s="78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</row>
    <row r="262" spans="1:111" ht="15.75" customHeight="1">
      <c r="A262" s="15"/>
      <c r="B262" s="2"/>
      <c r="C262" s="15"/>
      <c r="D262" s="15"/>
      <c r="E262" s="15"/>
      <c r="F262" s="15"/>
      <c r="G262" s="15"/>
      <c r="H262" s="15"/>
      <c r="I262" s="78"/>
      <c r="J262" s="78"/>
      <c r="K262" s="78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</row>
    <row r="263" spans="1:111" ht="15.75" customHeight="1">
      <c r="A263" s="15"/>
      <c r="B263" s="2"/>
      <c r="C263" s="15"/>
      <c r="D263" s="15"/>
      <c r="E263" s="15"/>
      <c r="F263" s="15"/>
      <c r="G263" s="15"/>
      <c r="H263" s="15"/>
      <c r="I263" s="78"/>
      <c r="J263" s="78"/>
      <c r="K263" s="78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</row>
    <row r="264" spans="1:111" ht="15.75" customHeight="1">
      <c r="A264" s="15"/>
      <c r="B264" s="2"/>
      <c r="C264" s="15"/>
      <c r="D264" s="15"/>
      <c r="E264" s="15"/>
      <c r="F264" s="15"/>
      <c r="G264" s="15"/>
      <c r="H264" s="15"/>
      <c r="I264" s="78"/>
      <c r="J264" s="78"/>
      <c r="K264" s="78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</row>
    <row r="265" spans="1:111" ht="15.75" customHeight="1">
      <c r="A265" s="15"/>
      <c r="B265" s="2"/>
      <c r="C265" s="15"/>
      <c r="D265" s="15"/>
      <c r="E265" s="15"/>
      <c r="F265" s="15"/>
      <c r="G265" s="15"/>
      <c r="H265" s="15"/>
      <c r="I265" s="78"/>
      <c r="J265" s="78"/>
      <c r="K265" s="78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</row>
    <row r="266" spans="1:111" ht="15.75" customHeight="1">
      <c r="A266" s="15"/>
      <c r="B266" s="2"/>
      <c r="C266" s="15"/>
      <c r="D266" s="15"/>
      <c r="E266" s="15"/>
      <c r="F266" s="15"/>
      <c r="G266" s="15"/>
      <c r="H266" s="15"/>
      <c r="I266" s="78"/>
      <c r="J266" s="78"/>
      <c r="K266" s="78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</row>
    <row r="267" spans="1:111" ht="15.75" customHeight="1">
      <c r="A267" s="15"/>
      <c r="B267" s="2"/>
      <c r="C267" s="15"/>
      <c r="D267" s="15"/>
      <c r="E267" s="15"/>
      <c r="F267" s="15"/>
      <c r="G267" s="15"/>
      <c r="H267" s="15"/>
      <c r="I267" s="78"/>
      <c r="J267" s="78"/>
      <c r="K267" s="78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</row>
    <row r="268" spans="1:111" ht="15.75" customHeight="1">
      <c r="A268" s="15"/>
      <c r="B268" s="2"/>
      <c r="C268" s="15"/>
      <c r="D268" s="15"/>
      <c r="E268" s="15"/>
      <c r="F268" s="15"/>
      <c r="G268" s="15"/>
      <c r="H268" s="15"/>
      <c r="I268" s="78"/>
      <c r="J268" s="78"/>
      <c r="K268" s="78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</row>
    <row r="269" spans="1:111" ht="15.75" customHeight="1">
      <c r="A269" s="15"/>
      <c r="B269" s="2"/>
      <c r="C269" s="15"/>
      <c r="D269" s="15"/>
      <c r="E269" s="15"/>
      <c r="F269" s="15"/>
      <c r="G269" s="15"/>
      <c r="H269" s="15"/>
      <c r="I269" s="78"/>
      <c r="J269" s="78"/>
      <c r="K269" s="78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</row>
    <row r="270" spans="1:111" ht="15.75" customHeight="1">
      <c r="A270" s="15"/>
      <c r="B270" s="2"/>
      <c r="C270" s="15"/>
      <c r="D270" s="15"/>
      <c r="E270" s="15"/>
      <c r="F270" s="15"/>
      <c r="G270" s="15"/>
      <c r="H270" s="15"/>
      <c r="I270" s="78"/>
      <c r="J270" s="78"/>
      <c r="K270" s="78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</row>
    <row r="271" spans="1:111" ht="15.75" customHeight="1">
      <c r="A271" s="15"/>
      <c r="B271" s="2"/>
      <c r="C271" s="15"/>
      <c r="D271" s="15"/>
      <c r="E271" s="15"/>
      <c r="F271" s="15"/>
      <c r="G271" s="15"/>
      <c r="H271" s="15"/>
      <c r="I271" s="78"/>
      <c r="J271" s="78"/>
      <c r="K271" s="78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</row>
    <row r="272" spans="1:111" ht="15.75" customHeight="1">
      <c r="A272" s="15"/>
      <c r="B272" s="2"/>
      <c r="C272" s="15"/>
      <c r="D272" s="15"/>
      <c r="E272" s="15"/>
      <c r="F272" s="15"/>
      <c r="G272" s="15"/>
      <c r="H272" s="15"/>
      <c r="I272" s="78"/>
      <c r="J272" s="78"/>
      <c r="K272" s="78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</row>
    <row r="273" spans="1:111" ht="15.75" customHeight="1">
      <c r="A273" s="15"/>
      <c r="B273" s="2"/>
      <c r="C273" s="15"/>
      <c r="D273" s="15"/>
      <c r="E273" s="15"/>
      <c r="F273" s="15"/>
      <c r="G273" s="15"/>
      <c r="H273" s="15"/>
      <c r="I273" s="78"/>
      <c r="J273" s="78"/>
      <c r="K273" s="78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</row>
    <row r="274" spans="1:111" ht="15.75" customHeight="1">
      <c r="A274" s="15"/>
      <c r="B274" s="2"/>
      <c r="C274" s="15"/>
      <c r="D274" s="15"/>
      <c r="E274" s="15"/>
      <c r="F274" s="15"/>
      <c r="G274" s="15"/>
      <c r="H274" s="15"/>
      <c r="I274" s="78"/>
      <c r="J274" s="78"/>
      <c r="K274" s="78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</row>
    <row r="275" spans="1:111" ht="15.75" customHeight="1">
      <c r="A275" s="15"/>
      <c r="B275" s="2"/>
      <c r="C275" s="15"/>
      <c r="D275" s="15"/>
      <c r="E275" s="15"/>
      <c r="F275" s="15"/>
      <c r="G275" s="15"/>
      <c r="H275" s="15"/>
      <c r="I275" s="78"/>
      <c r="J275" s="78"/>
      <c r="K275" s="78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</row>
    <row r="276" spans="1:111" ht="15.75" customHeight="1">
      <c r="A276" s="15"/>
      <c r="B276" s="2"/>
      <c r="C276" s="15"/>
      <c r="D276" s="15"/>
      <c r="E276" s="15"/>
      <c r="F276" s="15"/>
      <c r="G276" s="15"/>
      <c r="H276" s="15"/>
      <c r="I276" s="78"/>
      <c r="J276" s="78"/>
      <c r="K276" s="78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</row>
    <row r="277" spans="1:111" ht="15.75" customHeight="1">
      <c r="A277" s="15"/>
      <c r="B277" s="2"/>
      <c r="C277" s="15"/>
      <c r="D277" s="15"/>
      <c r="E277" s="15"/>
      <c r="F277" s="15"/>
      <c r="G277" s="15"/>
      <c r="H277" s="15"/>
      <c r="I277" s="78"/>
      <c r="J277" s="78"/>
      <c r="K277" s="78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</row>
    <row r="278" spans="1:111" ht="15.75" customHeight="1">
      <c r="A278" s="15"/>
      <c r="B278" s="2"/>
      <c r="C278" s="15"/>
      <c r="D278" s="15"/>
      <c r="E278" s="15"/>
      <c r="F278" s="15"/>
      <c r="G278" s="15"/>
      <c r="H278" s="15"/>
      <c r="I278" s="78"/>
      <c r="J278" s="78"/>
      <c r="K278" s="78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</row>
    <row r="279" spans="1:111" ht="15.75" customHeight="1">
      <c r="A279" s="15"/>
      <c r="B279" s="2"/>
      <c r="C279" s="15"/>
      <c r="D279" s="15"/>
      <c r="E279" s="15"/>
      <c r="F279" s="15"/>
      <c r="G279" s="15"/>
      <c r="H279" s="15"/>
      <c r="I279" s="78"/>
      <c r="J279" s="78"/>
      <c r="K279" s="78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</row>
    <row r="280" spans="1:111" ht="15.75" customHeight="1">
      <c r="A280" s="15"/>
      <c r="B280" s="2"/>
      <c r="C280" s="15"/>
      <c r="D280" s="15"/>
      <c r="E280" s="15"/>
      <c r="F280" s="15"/>
      <c r="G280" s="15"/>
      <c r="H280" s="15"/>
      <c r="I280" s="78"/>
      <c r="J280" s="78"/>
      <c r="K280" s="78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</row>
    <row r="281" spans="1:111" ht="15.75" customHeight="1">
      <c r="A281" s="15"/>
      <c r="B281" s="2"/>
      <c r="C281" s="15"/>
      <c r="D281" s="15"/>
      <c r="E281" s="15"/>
      <c r="F281" s="15"/>
      <c r="G281" s="15"/>
      <c r="H281" s="15"/>
      <c r="I281" s="78"/>
      <c r="J281" s="78"/>
      <c r="K281" s="78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</row>
    <row r="282" spans="1:111" ht="15.75" customHeight="1">
      <c r="A282" s="15"/>
      <c r="B282" s="2"/>
      <c r="C282" s="15"/>
      <c r="D282" s="15"/>
      <c r="E282" s="15"/>
      <c r="F282" s="15"/>
      <c r="G282" s="15"/>
      <c r="H282" s="15"/>
      <c r="I282" s="78"/>
      <c r="J282" s="78"/>
      <c r="K282" s="78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</row>
    <row r="283" spans="1:111" ht="15.75" customHeight="1">
      <c r="A283" s="15"/>
      <c r="B283" s="2"/>
      <c r="C283" s="15"/>
      <c r="D283" s="15"/>
      <c r="E283" s="15"/>
      <c r="F283" s="15"/>
      <c r="G283" s="15"/>
      <c r="H283" s="15"/>
      <c r="I283" s="78"/>
      <c r="J283" s="78"/>
      <c r="K283" s="78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</row>
    <row r="284" spans="1:111" ht="15.75" customHeight="1">
      <c r="A284" s="15"/>
      <c r="B284" s="2"/>
      <c r="C284" s="15"/>
      <c r="D284" s="15"/>
      <c r="E284" s="15"/>
      <c r="F284" s="15"/>
      <c r="G284" s="15"/>
      <c r="H284" s="15"/>
      <c r="I284" s="78"/>
      <c r="J284" s="78"/>
      <c r="K284" s="78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</row>
    <row r="285" spans="1:111" ht="15.75" customHeight="1">
      <c r="A285" s="15"/>
      <c r="B285" s="2"/>
      <c r="C285" s="15"/>
      <c r="D285" s="15"/>
      <c r="E285" s="15"/>
      <c r="F285" s="15"/>
      <c r="G285" s="15"/>
      <c r="H285" s="15"/>
      <c r="I285" s="78"/>
      <c r="J285" s="78"/>
      <c r="K285" s="78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</row>
    <row r="286" spans="1:111" ht="15.75" customHeight="1">
      <c r="A286" s="15"/>
      <c r="B286" s="2"/>
      <c r="C286" s="15"/>
      <c r="D286" s="15"/>
      <c r="E286" s="15"/>
      <c r="F286" s="15"/>
      <c r="G286" s="15"/>
      <c r="H286" s="15"/>
      <c r="I286" s="78"/>
      <c r="J286" s="78"/>
      <c r="K286" s="78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</row>
    <row r="287" spans="1:111" ht="15.75" customHeight="1">
      <c r="A287" s="15"/>
      <c r="B287" s="2"/>
      <c r="C287" s="15"/>
      <c r="D287" s="15"/>
      <c r="E287" s="15"/>
      <c r="F287" s="15"/>
      <c r="G287" s="15"/>
      <c r="H287" s="15"/>
      <c r="I287" s="78"/>
      <c r="J287" s="78"/>
      <c r="K287" s="78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</row>
    <row r="288" spans="1:111" ht="15.75" customHeight="1">
      <c r="A288" s="15"/>
      <c r="B288" s="2"/>
      <c r="C288" s="15"/>
      <c r="D288" s="15"/>
      <c r="E288" s="15"/>
      <c r="F288" s="15"/>
      <c r="G288" s="15"/>
      <c r="H288" s="15"/>
      <c r="I288" s="78"/>
      <c r="J288" s="78"/>
      <c r="K288" s="78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</row>
    <row r="289" spans="1:111" ht="15.75" customHeight="1">
      <c r="A289" s="15"/>
      <c r="B289" s="2"/>
      <c r="C289" s="15"/>
      <c r="D289" s="15"/>
      <c r="E289" s="15"/>
      <c r="F289" s="15"/>
      <c r="G289" s="15"/>
      <c r="H289" s="15"/>
      <c r="I289" s="78"/>
      <c r="J289" s="78"/>
      <c r="K289" s="78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</row>
    <row r="290" spans="1:111" ht="15.75" customHeight="1">
      <c r="A290" s="15"/>
      <c r="B290" s="2"/>
      <c r="C290" s="15"/>
      <c r="D290" s="15"/>
      <c r="E290" s="15"/>
      <c r="F290" s="15"/>
      <c r="G290" s="15"/>
      <c r="H290" s="15"/>
      <c r="I290" s="78"/>
      <c r="J290" s="78"/>
      <c r="K290" s="78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</row>
    <row r="291" spans="1:111" ht="15.75" customHeight="1">
      <c r="A291" s="15"/>
      <c r="B291" s="2"/>
      <c r="C291" s="15"/>
      <c r="D291" s="15"/>
      <c r="E291" s="15"/>
      <c r="F291" s="15"/>
      <c r="G291" s="15"/>
      <c r="H291" s="15"/>
      <c r="I291" s="78"/>
      <c r="J291" s="78"/>
      <c r="K291" s="78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</row>
    <row r="292" spans="1:111" ht="15.75" customHeight="1">
      <c r="A292" s="15"/>
      <c r="B292" s="2"/>
      <c r="C292" s="15"/>
      <c r="D292" s="15"/>
      <c r="E292" s="15"/>
      <c r="F292" s="15"/>
      <c r="G292" s="15"/>
      <c r="H292" s="15"/>
      <c r="I292" s="78"/>
      <c r="J292" s="78"/>
      <c r="K292" s="78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</row>
    <row r="293" spans="1:111" ht="15.75" customHeight="1">
      <c r="A293" s="15"/>
      <c r="B293" s="2"/>
      <c r="C293" s="15"/>
      <c r="D293" s="15"/>
      <c r="E293" s="15"/>
      <c r="F293" s="15"/>
      <c r="G293" s="15"/>
      <c r="H293" s="15"/>
      <c r="I293" s="78"/>
      <c r="J293" s="78"/>
      <c r="K293" s="78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</row>
    <row r="294" spans="1:111" ht="15.75" customHeight="1">
      <c r="A294" s="15"/>
      <c r="B294" s="2"/>
      <c r="C294" s="15"/>
      <c r="D294" s="15"/>
      <c r="E294" s="15"/>
      <c r="F294" s="15"/>
      <c r="G294" s="15"/>
      <c r="H294" s="15"/>
      <c r="I294" s="78"/>
      <c r="J294" s="78"/>
      <c r="K294" s="78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</row>
    <row r="295" spans="1:111" ht="15.75" customHeight="1">
      <c r="A295" s="15"/>
      <c r="B295" s="2"/>
      <c r="C295" s="15"/>
      <c r="D295" s="15"/>
      <c r="E295" s="15"/>
      <c r="F295" s="15"/>
      <c r="G295" s="15"/>
      <c r="H295" s="15"/>
      <c r="I295" s="78"/>
      <c r="J295" s="78"/>
      <c r="K295" s="78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</row>
    <row r="296" spans="1:111" ht="15.75" customHeight="1">
      <c r="A296" s="15"/>
      <c r="B296" s="2"/>
      <c r="C296" s="15"/>
      <c r="D296" s="15"/>
      <c r="E296" s="15"/>
      <c r="F296" s="15"/>
      <c r="G296" s="15"/>
      <c r="H296" s="15"/>
      <c r="I296" s="78"/>
      <c r="J296" s="78"/>
      <c r="K296" s="78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</row>
    <row r="297" spans="1:111" ht="15.75" customHeight="1">
      <c r="A297" s="15"/>
      <c r="B297" s="2"/>
      <c r="C297" s="15"/>
      <c r="D297" s="15"/>
      <c r="E297" s="15"/>
      <c r="F297" s="15"/>
      <c r="G297" s="15"/>
      <c r="H297" s="15"/>
      <c r="I297" s="78"/>
      <c r="J297" s="78"/>
      <c r="K297" s="78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</row>
    <row r="298" spans="1:111" ht="15.75" customHeight="1">
      <c r="A298" s="15"/>
      <c r="B298" s="2"/>
      <c r="C298" s="15"/>
      <c r="D298" s="15"/>
      <c r="E298" s="15"/>
      <c r="F298" s="15"/>
      <c r="G298" s="15"/>
      <c r="H298" s="15"/>
      <c r="I298" s="78"/>
      <c r="J298" s="78"/>
      <c r="K298" s="78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</row>
    <row r="299" spans="1:111" ht="15.75" customHeight="1">
      <c r="A299" s="15"/>
      <c r="B299" s="2"/>
      <c r="C299" s="15"/>
      <c r="D299" s="15"/>
      <c r="E299" s="15"/>
      <c r="F299" s="15"/>
      <c r="G299" s="15"/>
      <c r="H299" s="15"/>
      <c r="I299" s="78"/>
      <c r="J299" s="78"/>
      <c r="K299" s="78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</row>
    <row r="300" spans="1:111" ht="15.75" customHeight="1">
      <c r="A300" s="15"/>
      <c r="B300" s="2"/>
      <c r="C300" s="15"/>
      <c r="D300" s="15"/>
      <c r="E300" s="15"/>
      <c r="F300" s="15"/>
      <c r="G300" s="15"/>
      <c r="H300" s="15"/>
      <c r="I300" s="78"/>
      <c r="J300" s="78"/>
      <c r="K300" s="78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</row>
    <row r="301" spans="1:111" ht="15.75" customHeight="1">
      <c r="A301" s="15"/>
      <c r="B301" s="2"/>
      <c r="C301" s="15"/>
      <c r="D301" s="15"/>
      <c r="E301" s="15"/>
      <c r="F301" s="15"/>
      <c r="G301" s="15"/>
      <c r="H301" s="15"/>
      <c r="I301" s="78"/>
      <c r="J301" s="78"/>
      <c r="K301" s="78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</row>
    <row r="302" spans="1:111" ht="15.75" customHeight="1">
      <c r="A302" s="15"/>
      <c r="B302" s="2"/>
      <c r="C302" s="15"/>
      <c r="D302" s="15"/>
      <c r="E302" s="15"/>
      <c r="F302" s="15"/>
      <c r="G302" s="15"/>
      <c r="H302" s="15"/>
      <c r="I302" s="78"/>
      <c r="J302" s="78"/>
      <c r="K302" s="78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</row>
    <row r="303" spans="1:111" ht="15.75" customHeight="1">
      <c r="A303" s="15"/>
      <c r="B303" s="2"/>
      <c r="C303" s="15"/>
      <c r="D303" s="15"/>
      <c r="E303" s="15"/>
      <c r="F303" s="15"/>
      <c r="G303" s="15"/>
      <c r="H303" s="15"/>
      <c r="I303" s="78"/>
      <c r="J303" s="78"/>
      <c r="K303" s="78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</row>
    <row r="304" spans="1:111" ht="15.75" customHeight="1">
      <c r="A304" s="15"/>
      <c r="B304" s="2"/>
      <c r="C304" s="15"/>
      <c r="D304" s="15"/>
      <c r="E304" s="15"/>
      <c r="F304" s="15"/>
      <c r="G304" s="15"/>
      <c r="H304" s="15"/>
      <c r="I304" s="78"/>
      <c r="J304" s="78"/>
      <c r="K304" s="78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</row>
    <row r="305" spans="1:111" ht="15.75" customHeight="1">
      <c r="A305" s="15"/>
      <c r="B305" s="2"/>
      <c r="C305" s="15"/>
      <c r="D305" s="15"/>
      <c r="E305" s="15"/>
      <c r="F305" s="15"/>
      <c r="G305" s="15"/>
      <c r="H305" s="15"/>
      <c r="I305" s="78"/>
      <c r="J305" s="78"/>
      <c r="K305" s="78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</row>
    <row r="306" spans="1:111" ht="15.75" customHeight="1">
      <c r="A306" s="15"/>
      <c r="B306" s="2"/>
      <c r="C306" s="15"/>
      <c r="D306" s="15"/>
      <c r="E306" s="15"/>
      <c r="F306" s="15"/>
      <c r="G306" s="15"/>
      <c r="H306" s="15"/>
      <c r="I306" s="78"/>
      <c r="J306" s="78"/>
      <c r="K306" s="78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</row>
    <row r="307" spans="1:111" ht="15.75" customHeight="1">
      <c r="A307" s="15"/>
      <c r="B307" s="2"/>
      <c r="C307" s="15"/>
      <c r="D307" s="15"/>
      <c r="E307" s="15"/>
      <c r="F307" s="15"/>
      <c r="G307" s="15"/>
      <c r="H307" s="15"/>
      <c r="I307" s="78"/>
      <c r="J307" s="78"/>
      <c r="K307" s="78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</row>
    <row r="308" spans="1:111" ht="15.75" customHeight="1">
      <c r="A308" s="15"/>
      <c r="B308" s="2"/>
      <c r="C308" s="15"/>
      <c r="D308" s="15"/>
      <c r="E308" s="15"/>
      <c r="F308" s="15"/>
      <c r="G308" s="15"/>
      <c r="H308" s="15"/>
      <c r="I308" s="78"/>
      <c r="J308" s="78"/>
      <c r="K308" s="78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</row>
    <row r="309" spans="1:111" ht="15.75" customHeight="1">
      <c r="A309" s="15"/>
      <c r="B309" s="2"/>
      <c r="C309" s="15"/>
      <c r="D309" s="15"/>
      <c r="E309" s="15"/>
      <c r="F309" s="15"/>
      <c r="G309" s="15"/>
      <c r="H309" s="15"/>
      <c r="I309" s="78"/>
      <c r="J309" s="78"/>
      <c r="K309" s="78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</row>
    <row r="310" spans="1:111" ht="15.75" customHeight="1">
      <c r="A310" s="15"/>
      <c r="B310" s="2"/>
      <c r="C310" s="15"/>
      <c r="D310" s="15"/>
      <c r="E310" s="15"/>
      <c r="F310" s="15"/>
      <c r="G310" s="15"/>
      <c r="H310" s="15"/>
      <c r="I310" s="78"/>
      <c r="J310" s="78"/>
      <c r="K310" s="78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</row>
    <row r="311" spans="1:111" ht="15.75" customHeight="1">
      <c r="A311" s="15"/>
      <c r="B311" s="2"/>
      <c r="C311" s="15"/>
      <c r="D311" s="15"/>
      <c r="E311" s="15"/>
      <c r="F311" s="15"/>
      <c r="G311" s="15"/>
      <c r="H311" s="15"/>
      <c r="I311" s="78"/>
      <c r="J311" s="78"/>
      <c r="K311" s="78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</row>
    <row r="312" spans="1:111" ht="15.75" customHeight="1">
      <c r="A312" s="15"/>
      <c r="B312" s="2"/>
      <c r="C312" s="15"/>
      <c r="D312" s="15"/>
      <c r="E312" s="15"/>
      <c r="F312" s="15"/>
      <c r="G312" s="15"/>
      <c r="H312" s="15"/>
      <c r="I312" s="78"/>
      <c r="J312" s="78"/>
      <c r="K312" s="78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</row>
    <row r="313" spans="1:111" ht="15.75" customHeight="1">
      <c r="A313" s="15"/>
      <c r="B313" s="2"/>
      <c r="C313" s="15"/>
      <c r="D313" s="15"/>
      <c r="E313" s="15"/>
      <c r="F313" s="15"/>
      <c r="G313" s="15"/>
      <c r="H313" s="15"/>
      <c r="I313" s="78"/>
      <c r="J313" s="78"/>
      <c r="K313" s="78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</row>
    <row r="314" spans="1:111" ht="15.75" customHeight="1">
      <c r="A314" s="15"/>
      <c r="B314" s="2"/>
      <c r="C314" s="15"/>
      <c r="D314" s="15"/>
      <c r="E314" s="15"/>
      <c r="F314" s="15"/>
      <c r="G314" s="15"/>
      <c r="H314" s="15"/>
      <c r="I314" s="78"/>
      <c r="J314" s="78"/>
      <c r="K314" s="78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</row>
    <row r="315" spans="1:111" ht="15.75" customHeight="1">
      <c r="A315" s="15"/>
      <c r="B315" s="2"/>
      <c r="C315" s="15"/>
      <c r="D315" s="15"/>
      <c r="E315" s="15"/>
      <c r="F315" s="15"/>
      <c r="G315" s="15"/>
      <c r="H315" s="15"/>
      <c r="I315" s="78"/>
      <c r="J315" s="78"/>
      <c r="K315" s="78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</row>
    <row r="316" spans="1:111" ht="15.75" customHeight="1">
      <c r="A316" s="15"/>
      <c r="B316" s="2"/>
      <c r="C316" s="15"/>
      <c r="D316" s="15"/>
      <c r="E316" s="15"/>
      <c r="F316" s="15"/>
      <c r="G316" s="15"/>
      <c r="H316" s="15"/>
      <c r="I316" s="78"/>
      <c r="J316" s="78"/>
      <c r="K316" s="78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</row>
    <row r="317" spans="1:111" ht="15.75" customHeight="1">
      <c r="A317" s="15"/>
      <c r="B317" s="2"/>
      <c r="C317" s="15"/>
      <c r="D317" s="15"/>
      <c r="E317" s="15"/>
      <c r="F317" s="15"/>
      <c r="G317" s="15"/>
      <c r="H317" s="15"/>
      <c r="I317" s="78"/>
      <c r="J317" s="78"/>
      <c r="K317" s="78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</row>
    <row r="318" spans="1:111" ht="15.75" customHeight="1">
      <c r="A318" s="15"/>
      <c r="B318" s="2"/>
      <c r="C318" s="15"/>
      <c r="D318" s="15"/>
      <c r="E318" s="15"/>
      <c r="F318" s="15"/>
      <c r="G318" s="15"/>
      <c r="H318" s="15"/>
      <c r="I318" s="78"/>
      <c r="J318" s="78"/>
      <c r="K318" s="78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</row>
    <row r="319" spans="1:111" ht="15.75" customHeight="1">
      <c r="A319" s="15"/>
      <c r="B319" s="2"/>
      <c r="C319" s="15"/>
      <c r="D319" s="15"/>
      <c r="E319" s="15"/>
      <c r="F319" s="15"/>
      <c r="G319" s="15"/>
      <c r="H319" s="15"/>
      <c r="I319" s="78"/>
      <c r="J319" s="78"/>
      <c r="K319" s="78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</row>
    <row r="320" spans="1:111" ht="15.75" customHeight="1">
      <c r="A320" s="15"/>
      <c r="B320" s="2"/>
      <c r="C320" s="15"/>
      <c r="D320" s="15"/>
      <c r="E320" s="15"/>
      <c r="F320" s="15"/>
      <c r="G320" s="15"/>
      <c r="H320" s="15"/>
      <c r="I320" s="78"/>
      <c r="J320" s="78"/>
      <c r="K320" s="78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</row>
    <row r="321" spans="1:111" ht="15.75" customHeight="1">
      <c r="A321" s="15"/>
      <c r="B321" s="2"/>
      <c r="C321" s="15"/>
      <c r="D321" s="15"/>
      <c r="E321" s="15"/>
      <c r="F321" s="15"/>
      <c r="G321" s="15"/>
      <c r="H321" s="15"/>
      <c r="I321" s="78"/>
      <c r="J321" s="78"/>
      <c r="K321" s="78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</row>
    <row r="322" spans="1:111" ht="15.75" customHeight="1">
      <c r="A322" s="15"/>
      <c r="B322" s="2"/>
      <c r="C322" s="15"/>
      <c r="D322" s="15"/>
      <c r="E322" s="15"/>
      <c r="F322" s="15"/>
      <c r="G322" s="15"/>
      <c r="H322" s="15"/>
      <c r="I322" s="78"/>
      <c r="J322" s="78"/>
      <c r="K322" s="78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</row>
    <row r="323" spans="1:111" ht="15.75" customHeight="1">
      <c r="A323" s="15"/>
      <c r="B323" s="2"/>
      <c r="C323" s="15"/>
      <c r="D323" s="15"/>
      <c r="E323" s="15"/>
      <c r="F323" s="15"/>
      <c r="G323" s="15"/>
      <c r="H323" s="15"/>
      <c r="I323" s="78"/>
      <c r="J323" s="78"/>
      <c r="K323" s="78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</row>
    <row r="324" spans="1:111" ht="15.75" customHeight="1">
      <c r="A324" s="15"/>
      <c r="B324" s="2"/>
      <c r="C324" s="15"/>
      <c r="D324" s="15"/>
      <c r="E324" s="15"/>
      <c r="F324" s="15"/>
      <c r="G324" s="15"/>
      <c r="H324" s="15"/>
      <c r="I324" s="78"/>
      <c r="J324" s="78"/>
      <c r="K324" s="78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</row>
    <row r="325" spans="1:111" ht="15.75" customHeight="1">
      <c r="A325" s="15"/>
      <c r="B325" s="2"/>
      <c r="C325" s="15"/>
      <c r="D325" s="15"/>
      <c r="E325" s="15"/>
      <c r="F325" s="15"/>
      <c r="G325" s="15"/>
      <c r="H325" s="15"/>
      <c r="I325" s="78"/>
      <c r="J325" s="78"/>
      <c r="K325" s="78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</row>
    <row r="326" spans="1:111" ht="15.75" customHeight="1">
      <c r="A326" s="15"/>
      <c r="B326" s="2"/>
      <c r="C326" s="15"/>
      <c r="D326" s="15"/>
      <c r="E326" s="15"/>
      <c r="F326" s="15"/>
      <c r="G326" s="15"/>
      <c r="H326" s="15"/>
      <c r="I326" s="78"/>
      <c r="J326" s="78"/>
      <c r="K326" s="78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</row>
    <row r="327" spans="1:111" ht="15.75" customHeight="1">
      <c r="A327" s="15"/>
      <c r="B327" s="2"/>
      <c r="C327" s="15"/>
      <c r="D327" s="15"/>
      <c r="E327" s="15"/>
      <c r="F327" s="15"/>
      <c r="G327" s="15"/>
      <c r="H327" s="15"/>
      <c r="I327" s="78"/>
      <c r="J327" s="78"/>
      <c r="K327" s="78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</row>
    <row r="328" spans="1:111" ht="15.75" customHeight="1">
      <c r="A328" s="15"/>
      <c r="B328" s="2"/>
      <c r="C328" s="15"/>
      <c r="D328" s="15"/>
      <c r="E328" s="15"/>
      <c r="F328" s="15"/>
      <c r="G328" s="15"/>
      <c r="H328" s="15"/>
      <c r="I328" s="78"/>
      <c r="J328" s="78"/>
      <c r="K328" s="78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</row>
    <row r="329" spans="1:111" ht="15.75" customHeight="1">
      <c r="A329" s="15"/>
      <c r="B329" s="2"/>
      <c r="C329" s="15"/>
      <c r="D329" s="15"/>
      <c r="E329" s="15"/>
      <c r="F329" s="15"/>
      <c r="G329" s="15"/>
      <c r="H329" s="15"/>
      <c r="I329" s="78"/>
      <c r="J329" s="78"/>
      <c r="K329" s="78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</row>
    <row r="330" spans="1:111" ht="15.75" customHeight="1">
      <c r="A330" s="15"/>
      <c r="B330" s="2"/>
      <c r="C330" s="15"/>
      <c r="D330" s="15"/>
      <c r="E330" s="15"/>
      <c r="F330" s="15"/>
      <c r="G330" s="15"/>
      <c r="H330" s="15"/>
      <c r="I330" s="78"/>
      <c r="J330" s="78"/>
      <c r="K330" s="78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</row>
    <row r="331" spans="1:111" ht="15.75" customHeight="1">
      <c r="A331" s="15"/>
      <c r="B331" s="2"/>
      <c r="C331" s="15"/>
      <c r="D331" s="15"/>
      <c r="E331" s="15"/>
      <c r="F331" s="15"/>
      <c r="G331" s="15"/>
      <c r="H331" s="15"/>
      <c r="I331" s="78"/>
      <c r="J331" s="78"/>
      <c r="K331" s="78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</row>
    <row r="332" spans="1:111" ht="15.75" customHeight="1">
      <c r="A332" s="15"/>
      <c r="B332" s="2"/>
      <c r="C332" s="15"/>
      <c r="D332" s="15"/>
      <c r="E332" s="15"/>
      <c r="F332" s="15"/>
      <c r="G332" s="15"/>
      <c r="H332" s="15"/>
      <c r="I332" s="78"/>
      <c r="J332" s="78"/>
      <c r="K332" s="78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</row>
    <row r="333" spans="1:111" ht="15.75" customHeight="1">
      <c r="A333" s="15"/>
      <c r="B333" s="2"/>
      <c r="C333" s="15"/>
      <c r="D333" s="15"/>
      <c r="E333" s="15"/>
      <c r="F333" s="15"/>
      <c r="G333" s="15"/>
      <c r="H333" s="15"/>
      <c r="I333" s="78"/>
      <c r="J333" s="78"/>
      <c r="K333" s="78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</row>
    <row r="334" spans="1:111" ht="15.75" customHeight="1">
      <c r="A334" s="15"/>
      <c r="B334" s="2"/>
      <c r="C334" s="15"/>
      <c r="D334" s="15"/>
      <c r="E334" s="15"/>
      <c r="F334" s="15"/>
      <c r="G334" s="15"/>
      <c r="H334" s="15"/>
      <c r="I334" s="78"/>
      <c r="J334" s="78"/>
      <c r="K334" s="78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</row>
    <row r="335" spans="1:111" ht="15.75" customHeight="1">
      <c r="A335" s="15"/>
      <c r="B335" s="2"/>
      <c r="C335" s="15"/>
      <c r="D335" s="15"/>
      <c r="E335" s="15"/>
      <c r="F335" s="15"/>
      <c r="G335" s="15"/>
      <c r="H335" s="15"/>
      <c r="I335" s="78"/>
      <c r="J335" s="78"/>
      <c r="K335" s="78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</row>
    <row r="336" spans="1:111" ht="15.75" customHeight="1">
      <c r="A336" s="15"/>
      <c r="B336" s="2"/>
      <c r="C336" s="15"/>
      <c r="D336" s="15"/>
      <c r="E336" s="15"/>
      <c r="F336" s="15"/>
      <c r="G336" s="15"/>
      <c r="H336" s="15"/>
      <c r="I336" s="78"/>
      <c r="J336" s="78"/>
      <c r="K336" s="78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</row>
    <row r="337" spans="1:111" ht="15.75" customHeight="1">
      <c r="A337" s="15"/>
      <c r="B337" s="2"/>
      <c r="C337" s="15"/>
      <c r="D337" s="15"/>
      <c r="E337" s="15"/>
      <c r="F337" s="15"/>
      <c r="G337" s="15"/>
      <c r="H337" s="15"/>
      <c r="I337" s="78"/>
      <c r="J337" s="78"/>
      <c r="K337" s="78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</row>
    <row r="338" spans="1:111" ht="15.75" customHeight="1">
      <c r="A338" s="15"/>
      <c r="B338" s="2"/>
      <c r="C338" s="15"/>
      <c r="D338" s="15"/>
      <c r="E338" s="15"/>
      <c r="F338" s="15"/>
      <c r="G338" s="15"/>
      <c r="H338" s="15"/>
      <c r="I338" s="78"/>
      <c r="J338" s="78"/>
      <c r="K338" s="78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</row>
    <row r="339" spans="1:111" ht="15.75" customHeight="1">
      <c r="A339" s="15"/>
      <c r="B339" s="2"/>
      <c r="C339" s="15"/>
      <c r="D339" s="15"/>
      <c r="E339" s="15"/>
      <c r="F339" s="15"/>
      <c r="G339" s="15"/>
      <c r="H339" s="15"/>
      <c r="I339" s="78"/>
      <c r="J339" s="78"/>
      <c r="K339" s="78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</row>
    <row r="340" spans="1:111" ht="15.75" customHeight="1">
      <c r="A340" s="15"/>
      <c r="B340" s="2"/>
      <c r="C340" s="15"/>
      <c r="D340" s="15"/>
      <c r="E340" s="15"/>
      <c r="F340" s="15"/>
      <c r="G340" s="15"/>
      <c r="H340" s="15"/>
      <c r="I340" s="78"/>
      <c r="J340" s="78"/>
      <c r="K340" s="78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</row>
    <row r="341" spans="1:111" ht="15.75" customHeight="1">
      <c r="A341" s="15"/>
      <c r="B341" s="2"/>
      <c r="C341" s="15"/>
      <c r="D341" s="15"/>
      <c r="E341" s="15"/>
      <c r="F341" s="15"/>
      <c r="G341" s="15"/>
      <c r="H341" s="15"/>
      <c r="I341" s="78"/>
      <c r="J341" s="78"/>
      <c r="K341" s="78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</row>
    <row r="342" spans="1:111" ht="15.75" customHeight="1">
      <c r="A342" s="15"/>
      <c r="B342" s="2"/>
      <c r="C342" s="15"/>
      <c r="D342" s="15"/>
      <c r="E342" s="15"/>
      <c r="F342" s="15"/>
      <c r="G342" s="15"/>
      <c r="H342" s="15"/>
      <c r="I342" s="78"/>
      <c r="J342" s="78"/>
      <c r="K342" s="78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</row>
    <row r="343" spans="1:111" ht="15.75" customHeight="1">
      <c r="A343" s="15"/>
      <c r="B343" s="2"/>
      <c r="C343" s="15"/>
      <c r="D343" s="15"/>
      <c r="E343" s="15"/>
      <c r="F343" s="15"/>
      <c r="G343" s="15"/>
      <c r="H343" s="15"/>
      <c r="I343" s="78"/>
      <c r="J343" s="78"/>
      <c r="K343" s="78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</row>
    <row r="344" spans="1:111" ht="15.75" customHeight="1">
      <c r="A344" s="15"/>
      <c r="B344" s="2"/>
      <c r="C344" s="15"/>
      <c r="D344" s="15"/>
      <c r="E344" s="15"/>
      <c r="F344" s="15"/>
      <c r="G344" s="15"/>
      <c r="H344" s="15"/>
      <c r="I344" s="78"/>
      <c r="J344" s="78"/>
      <c r="K344" s="78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</row>
    <row r="345" spans="1:111" ht="15.75" customHeight="1">
      <c r="A345" s="15"/>
      <c r="B345" s="2"/>
      <c r="C345" s="15"/>
      <c r="D345" s="15"/>
      <c r="E345" s="15"/>
      <c r="F345" s="15"/>
      <c r="G345" s="15"/>
      <c r="H345" s="15"/>
      <c r="I345" s="78"/>
      <c r="J345" s="78"/>
      <c r="K345" s="78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</row>
    <row r="346" spans="1:111" ht="15.75" customHeight="1">
      <c r="A346" s="15"/>
      <c r="B346" s="2"/>
      <c r="C346" s="15"/>
      <c r="D346" s="15"/>
      <c r="E346" s="15"/>
      <c r="F346" s="15"/>
      <c r="G346" s="15"/>
      <c r="H346" s="15"/>
      <c r="I346" s="78"/>
      <c r="J346" s="78"/>
      <c r="K346" s="78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</row>
    <row r="347" spans="1:111" ht="15.75" customHeight="1">
      <c r="A347" s="15"/>
      <c r="B347" s="2"/>
      <c r="C347" s="15"/>
      <c r="D347" s="15"/>
      <c r="E347" s="15"/>
      <c r="F347" s="15"/>
      <c r="G347" s="15"/>
      <c r="H347" s="15"/>
      <c r="I347" s="78"/>
      <c r="J347" s="78"/>
      <c r="K347" s="78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</row>
    <row r="348" spans="1:111" ht="15.75" customHeight="1">
      <c r="A348" s="15"/>
      <c r="B348" s="2"/>
      <c r="C348" s="15"/>
      <c r="D348" s="15"/>
      <c r="E348" s="15"/>
      <c r="F348" s="15"/>
      <c r="G348" s="15"/>
      <c r="H348" s="15"/>
      <c r="I348" s="78"/>
      <c r="J348" s="78"/>
      <c r="K348" s="78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</row>
    <row r="349" spans="1:111" ht="15.75" customHeight="1">
      <c r="A349" s="15"/>
      <c r="B349" s="2"/>
      <c r="C349" s="15"/>
      <c r="D349" s="15"/>
      <c r="E349" s="15"/>
      <c r="F349" s="15"/>
      <c r="G349" s="15"/>
      <c r="H349" s="15"/>
      <c r="I349" s="78"/>
      <c r="J349" s="78"/>
      <c r="K349" s="78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</row>
    <row r="350" spans="1:111" ht="15.75" customHeight="1">
      <c r="A350" s="15"/>
      <c r="B350" s="2"/>
      <c r="C350" s="15"/>
      <c r="D350" s="15"/>
      <c r="E350" s="15"/>
      <c r="F350" s="15"/>
      <c r="G350" s="15"/>
      <c r="H350" s="15"/>
      <c r="I350" s="78"/>
      <c r="J350" s="78"/>
      <c r="K350" s="78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</row>
    <row r="351" spans="1:111" ht="15.75" customHeight="1">
      <c r="A351" s="15"/>
      <c r="B351" s="2"/>
      <c r="C351" s="15"/>
      <c r="D351" s="15"/>
      <c r="E351" s="15"/>
      <c r="F351" s="15"/>
      <c r="G351" s="15"/>
      <c r="H351" s="15"/>
      <c r="I351" s="78"/>
      <c r="J351" s="78"/>
      <c r="K351" s="78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</row>
    <row r="352" spans="1:111" ht="15.75" customHeight="1">
      <c r="A352" s="15"/>
      <c r="B352" s="2"/>
      <c r="C352" s="15"/>
      <c r="D352" s="15"/>
      <c r="E352" s="15"/>
      <c r="F352" s="15"/>
      <c r="G352" s="15"/>
      <c r="H352" s="15"/>
      <c r="I352" s="78"/>
      <c r="J352" s="78"/>
      <c r="K352" s="78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</row>
    <row r="353" spans="1:111" ht="15.75" customHeight="1">
      <c r="A353" s="15"/>
      <c r="B353" s="2"/>
      <c r="C353" s="15"/>
      <c r="D353" s="15"/>
      <c r="E353" s="15"/>
      <c r="F353" s="15"/>
      <c r="G353" s="15"/>
      <c r="H353" s="15"/>
      <c r="I353" s="78"/>
      <c r="J353" s="78"/>
      <c r="K353" s="78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</row>
    <row r="354" spans="1:111" ht="15.75" customHeight="1">
      <c r="A354" s="15"/>
      <c r="B354" s="2"/>
      <c r="C354" s="15"/>
      <c r="D354" s="15"/>
      <c r="E354" s="15"/>
      <c r="F354" s="15"/>
      <c r="G354" s="15"/>
      <c r="H354" s="15"/>
      <c r="I354" s="78"/>
      <c r="J354" s="78"/>
      <c r="K354" s="78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</row>
    <row r="355" spans="1:111" ht="15.75" customHeight="1">
      <c r="A355" s="15"/>
      <c r="B355" s="2"/>
      <c r="C355" s="15"/>
      <c r="D355" s="15"/>
      <c r="E355" s="15"/>
      <c r="F355" s="15"/>
      <c r="G355" s="15"/>
      <c r="H355" s="15"/>
      <c r="I355" s="78"/>
      <c r="J355" s="78"/>
      <c r="K355" s="78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</row>
    <row r="356" spans="1:111" ht="15.75" customHeight="1">
      <c r="A356" s="15"/>
      <c r="B356" s="2"/>
      <c r="C356" s="15"/>
      <c r="D356" s="15"/>
      <c r="E356" s="15"/>
      <c r="F356" s="15"/>
      <c r="G356" s="15"/>
      <c r="H356" s="15"/>
      <c r="I356" s="78"/>
      <c r="J356" s="78"/>
      <c r="K356" s="78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</row>
    <row r="357" spans="1:111" ht="15.75" customHeight="1">
      <c r="A357" s="15"/>
      <c r="B357" s="2"/>
      <c r="C357" s="15"/>
      <c r="D357" s="15"/>
      <c r="E357" s="15"/>
      <c r="F357" s="15"/>
      <c r="G357" s="15"/>
      <c r="H357" s="15"/>
      <c r="I357" s="78"/>
      <c r="J357" s="78"/>
      <c r="K357" s="78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</row>
    <row r="358" spans="1:111" ht="15.75" customHeight="1">
      <c r="A358" s="15"/>
      <c r="B358" s="2"/>
      <c r="C358" s="15"/>
      <c r="D358" s="15"/>
      <c r="E358" s="15"/>
      <c r="F358" s="15"/>
      <c r="G358" s="15"/>
      <c r="H358" s="15"/>
      <c r="I358" s="78"/>
      <c r="J358" s="78"/>
      <c r="K358" s="78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</row>
    <row r="359" spans="1:111" ht="15.75" customHeight="1">
      <c r="A359" s="15"/>
      <c r="B359" s="2"/>
      <c r="C359" s="15"/>
      <c r="D359" s="15"/>
      <c r="E359" s="15"/>
      <c r="F359" s="15"/>
      <c r="G359" s="15"/>
      <c r="H359" s="15"/>
      <c r="I359" s="78"/>
      <c r="J359" s="78"/>
      <c r="K359" s="78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</row>
    <row r="360" spans="1:111" ht="15.75" customHeight="1">
      <c r="A360" s="15"/>
      <c r="B360" s="2"/>
      <c r="C360" s="15"/>
      <c r="D360" s="15"/>
      <c r="E360" s="15"/>
      <c r="F360" s="15"/>
      <c r="G360" s="15"/>
      <c r="H360" s="15"/>
      <c r="I360" s="78"/>
      <c r="J360" s="78"/>
      <c r="K360" s="78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</row>
    <row r="361" spans="1:111" ht="15.75" customHeight="1">
      <c r="A361" s="15"/>
      <c r="B361" s="2"/>
      <c r="C361" s="15"/>
      <c r="D361" s="15"/>
      <c r="E361" s="15"/>
      <c r="F361" s="15"/>
      <c r="G361" s="15"/>
      <c r="H361" s="15"/>
      <c r="I361" s="78"/>
      <c r="J361" s="78"/>
      <c r="K361" s="78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</row>
    <row r="362" spans="1:111" ht="15.75" customHeight="1">
      <c r="A362" s="15"/>
      <c r="B362" s="2"/>
      <c r="C362" s="15"/>
      <c r="D362" s="15"/>
      <c r="E362" s="15"/>
      <c r="F362" s="15"/>
      <c r="G362" s="15"/>
      <c r="H362" s="15"/>
      <c r="I362" s="78"/>
      <c r="J362" s="78"/>
      <c r="K362" s="78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</row>
    <row r="363" spans="1:111" ht="15.75" customHeight="1">
      <c r="A363" s="15"/>
      <c r="B363" s="2"/>
      <c r="C363" s="15"/>
      <c r="D363" s="15"/>
      <c r="E363" s="15"/>
      <c r="F363" s="15"/>
      <c r="G363" s="15"/>
      <c r="H363" s="15"/>
      <c r="I363" s="78"/>
      <c r="J363" s="78"/>
      <c r="K363" s="78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</row>
    <row r="364" spans="1:111" ht="15.75" customHeight="1">
      <c r="A364" s="15"/>
      <c r="B364" s="2"/>
      <c r="C364" s="15"/>
      <c r="D364" s="15"/>
      <c r="E364" s="15"/>
      <c r="F364" s="15"/>
      <c r="G364" s="15"/>
      <c r="H364" s="15"/>
      <c r="I364" s="78"/>
      <c r="J364" s="78"/>
      <c r="K364" s="78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</row>
    <row r="365" spans="1:111" ht="15.75" customHeight="1">
      <c r="A365" s="15"/>
      <c r="B365" s="2"/>
      <c r="C365" s="15"/>
      <c r="D365" s="15"/>
      <c r="E365" s="15"/>
      <c r="F365" s="15"/>
      <c r="G365" s="15"/>
      <c r="H365" s="15"/>
      <c r="I365" s="78"/>
      <c r="J365" s="78"/>
      <c r="K365" s="78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</row>
    <row r="366" spans="1:111" ht="15.75" customHeight="1">
      <c r="A366" s="15"/>
      <c r="B366" s="2"/>
      <c r="C366" s="15"/>
      <c r="D366" s="15"/>
      <c r="E366" s="15"/>
      <c r="F366" s="15"/>
      <c r="G366" s="15"/>
      <c r="H366" s="15"/>
      <c r="I366" s="78"/>
      <c r="J366" s="78"/>
      <c r="K366" s="78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</row>
    <row r="367" spans="1:111" ht="15.75" customHeight="1">
      <c r="A367" s="15"/>
      <c r="B367" s="2"/>
      <c r="C367" s="15"/>
      <c r="D367" s="15"/>
      <c r="E367" s="15"/>
      <c r="F367" s="15"/>
      <c r="G367" s="15"/>
      <c r="H367" s="15"/>
      <c r="I367" s="78"/>
      <c r="J367" s="78"/>
      <c r="K367" s="78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</row>
    <row r="368" spans="1:111" ht="15.75" customHeight="1">
      <c r="A368" s="15"/>
      <c r="B368" s="2"/>
      <c r="C368" s="15"/>
      <c r="D368" s="15"/>
      <c r="E368" s="15"/>
      <c r="F368" s="15"/>
      <c r="G368" s="15"/>
      <c r="H368" s="15"/>
      <c r="I368" s="78"/>
      <c r="J368" s="78"/>
      <c r="K368" s="78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</row>
    <row r="369" spans="1:111" ht="15.75" customHeight="1">
      <c r="A369" s="15"/>
      <c r="B369" s="2"/>
      <c r="C369" s="15"/>
      <c r="D369" s="15"/>
      <c r="E369" s="15"/>
      <c r="F369" s="15"/>
      <c r="G369" s="15"/>
      <c r="H369" s="15"/>
      <c r="I369" s="78"/>
      <c r="J369" s="78"/>
      <c r="K369" s="78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</row>
    <row r="370" spans="1:111" ht="15.75" customHeight="1">
      <c r="A370" s="15"/>
      <c r="B370" s="2"/>
      <c r="C370" s="15"/>
      <c r="D370" s="15"/>
      <c r="E370" s="15"/>
      <c r="F370" s="15"/>
      <c r="G370" s="15"/>
      <c r="H370" s="15"/>
      <c r="I370" s="78"/>
      <c r="J370" s="78"/>
      <c r="K370" s="78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</row>
    <row r="371" spans="1:111" ht="15.75" customHeight="1">
      <c r="A371" s="15"/>
      <c r="B371" s="2"/>
      <c r="C371" s="15"/>
      <c r="D371" s="15"/>
      <c r="E371" s="15"/>
      <c r="F371" s="15"/>
      <c r="G371" s="15"/>
      <c r="H371" s="15"/>
      <c r="I371" s="78"/>
      <c r="J371" s="78"/>
      <c r="K371" s="78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</row>
    <row r="372" spans="1:111" ht="15.75" customHeight="1">
      <c r="A372" s="15"/>
      <c r="B372" s="2"/>
      <c r="C372" s="15"/>
      <c r="D372" s="15"/>
      <c r="E372" s="15"/>
      <c r="F372" s="15"/>
      <c r="G372" s="15"/>
      <c r="H372" s="15"/>
      <c r="I372" s="78"/>
      <c r="J372" s="78"/>
      <c r="K372" s="78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</row>
    <row r="373" spans="1:111" ht="15.75" customHeight="1">
      <c r="A373" s="15"/>
      <c r="B373" s="2"/>
      <c r="C373" s="15"/>
      <c r="D373" s="15"/>
      <c r="E373" s="15"/>
      <c r="F373" s="15"/>
      <c r="G373" s="15"/>
      <c r="H373" s="15"/>
      <c r="I373" s="78"/>
      <c r="J373" s="78"/>
      <c r="K373" s="78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</row>
    <row r="374" spans="1:111" ht="15.75" customHeight="1">
      <c r="A374" s="15"/>
      <c r="B374" s="2"/>
      <c r="C374" s="15"/>
      <c r="D374" s="15"/>
      <c r="E374" s="15"/>
      <c r="F374" s="15"/>
      <c r="G374" s="15"/>
      <c r="H374" s="15"/>
      <c r="I374" s="78"/>
      <c r="J374" s="78"/>
      <c r="K374" s="78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</row>
    <row r="375" spans="1:111" ht="15.75" customHeight="1">
      <c r="A375" s="15"/>
      <c r="B375" s="2"/>
      <c r="C375" s="15"/>
      <c r="D375" s="15"/>
      <c r="E375" s="15"/>
      <c r="F375" s="15"/>
      <c r="G375" s="15"/>
      <c r="H375" s="15"/>
      <c r="I375" s="78"/>
      <c r="J375" s="78"/>
      <c r="K375" s="78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</row>
    <row r="376" spans="1:111" ht="15.75" customHeight="1">
      <c r="A376" s="15"/>
      <c r="B376" s="2"/>
      <c r="C376" s="15"/>
      <c r="D376" s="15"/>
      <c r="E376" s="15"/>
      <c r="F376" s="15"/>
      <c r="G376" s="15"/>
      <c r="H376" s="15"/>
      <c r="I376" s="78"/>
      <c r="J376" s="78"/>
      <c r="K376" s="78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</row>
    <row r="377" spans="1:111" ht="15.75" customHeight="1">
      <c r="A377" s="15"/>
      <c r="B377" s="2"/>
      <c r="C377" s="15"/>
      <c r="D377" s="15"/>
      <c r="E377" s="15"/>
      <c r="F377" s="15"/>
      <c r="G377" s="15"/>
      <c r="H377" s="15"/>
      <c r="I377" s="78"/>
      <c r="J377" s="78"/>
      <c r="K377" s="78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</row>
    <row r="378" spans="1:111" ht="15.75" customHeight="1">
      <c r="A378" s="15"/>
      <c r="B378" s="2"/>
      <c r="C378" s="15"/>
      <c r="D378" s="15"/>
      <c r="E378" s="15"/>
      <c r="F378" s="15"/>
      <c r="G378" s="15"/>
      <c r="H378" s="15"/>
      <c r="I378" s="78"/>
      <c r="J378" s="78"/>
      <c r="K378" s="78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</row>
    <row r="379" spans="1:111" ht="15.75" customHeight="1">
      <c r="A379" s="15"/>
      <c r="B379" s="2"/>
      <c r="C379" s="15"/>
      <c r="D379" s="15"/>
      <c r="E379" s="15"/>
      <c r="F379" s="15"/>
      <c r="G379" s="15"/>
      <c r="H379" s="15"/>
      <c r="I379" s="78"/>
      <c r="J379" s="78"/>
      <c r="K379" s="78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</row>
    <row r="380" spans="1:111" ht="15.75" customHeight="1">
      <c r="A380" s="15"/>
      <c r="B380" s="2"/>
      <c r="C380" s="15"/>
      <c r="D380" s="15"/>
      <c r="E380" s="15"/>
      <c r="F380" s="15"/>
      <c r="G380" s="15"/>
      <c r="H380" s="15"/>
      <c r="I380" s="78"/>
      <c r="J380" s="78"/>
      <c r="K380" s="78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</row>
    <row r="381" spans="1:111" ht="15.75" customHeight="1">
      <c r="A381" s="15"/>
      <c r="B381" s="2"/>
      <c r="C381" s="15"/>
      <c r="D381" s="15"/>
      <c r="E381" s="15"/>
      <c r="F381" s="15"/>
      <c r="G381" s="15"/>
      <c r="H381" s="15"/>
      <c r="I381" s="78"/>
      <c r="J381" s="78"/>
      <c r="K381" s="78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</row>
    <row r="382" spans="1:111" ht="15.75" customHeight="1">
      <c r="A382" s="15"/>
      <c r="B382" s="2"/>
      <c r="C382" s="15"/>
      <c r="D382" s="15"/>
      <c r="E382" s="15"/>
      <c r="F382" s="15"/>
      <c r="G382" s="15"/>
      <c r="H382" s="15"/>
      <c r="I382" s="78"/>
      <c r="J382" s="78"/>
      <c r="K382" s="78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</row>
    <row r="383" spans="1:111" ht="15.75" customHeight="1">
      <c r="A383" s="15"/>
      <c r="B383" s="2"/>
      <c r="C383" s="15"/>
      <c r="D383" s="15"/>
      <c r="E383" s="15"/>
      <c r="F383" s="15"/>
      <c r="G383" s="15"/>
      <c r="H383" s="15"/>
      <c r="I383" s="78"/>
      <c r="J383" s="78"/>
      <c r="K383" s="78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</row>
    <row r="384" spans="1:111" ht="15.75" customHeight="1">
      <c r="A384" s="15"/>
      <c r="B384" s="2"/>
      <c r="C384" s="15"/>
      <c r="D384" s="15"/>
      <c r="E384" s="15"/>
      <c r="F384" s="15"/>
      <c r="G384" s="15"/>
      <c r="H384" s="15"/>
      <c r="I384" s="78"/>
      <c r="J384" s="78"/>
      <c r="K384" s="78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</row>
    <row r="385" spans="1:111" ht="15.75" customHeight="1">
      <c r="A385" s="15"/>
      <c r="B385" s="2"/>
      <c r="C385" s="15"/>
      <c r="D385" s="15"/>
      <c r="E385" s="15"/>
      <c r="F385" s="15"/>
      <c r="G385" s="15"/>
      <c r="H385" s="15"/>
      <c r="I385" s="78"/>
      <c r="J385" s="78"/>
      <c r="K385" s="78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</row>
    <row r="386" spans="1:111" ht="15.75" customHeight="1">
      <c r="A386" s="15"/>
      <c r="B386" s="2"/>
      <c r="C386" s="15"/>
      <c r="D386" s="15"/>
      <c r="E386" s="15"/>
      <c r="F386" s="15"/>
      <c r="G386" s="15"/>
      <c r="H386" s="15"/>
      <c r="I386" s="78"/>
      <c r="J386" s="78"/>
      <c r="K386" s="78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</row>
    <row r="387" spans="1:111" ht="15.75" customHeight="1">
      <c r="A387" s="15"/>
      <c r="B387" s="2"/>
      <c r="C387" s="15"/>
      <c r="D387" s="15"/>
      <c r="E387" s="15"/>
      <c r="F387" s="15"/>
      <c r="G387" s="15"/>
      <c r="H387" s="15"/>
      <c r="I387" s="78"/>
      <c r="J387" s="78"/>
      <c r="K387" s="78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</row>
    <row r="388" spans="1:111" ht="15.75" customHeight="1">
      <c r="A388" s="15"/>
      <c r="B388" s="2"/>
      <c r="C388" s="15"/>
      <c r="D388" s="15"/>
      <c r="E388" s="15"/>
      <c r="F388" s="15"/>
      <c r="G388" s="15"/>
      <c r="H388" s="15"/>
      <c r="I388" s="78"/>
      <c r="J388" s="78"/>
      <c r="K388" s="78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</row>
    <row r="389" spans="1:111" ht="15.75" customHeight="1">
      <c r="A389" s="15"/>
      <c r="B389" s="2"/>
      <c r="C389" s="15"/>
      <c r="D389" s="15"/>
      <c r="E389" s="15"/>
      <c r="F389" s="15"/>
      <c r="G389" s="15"/>
      <c r="H389" s="15"/>
      <c r="I389" s="78"/>
      <c r="J389" s="78"/>
      <c r="K389" s="78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</row>
    <row r="390" spans="1:111" ht="15.75" customHeight="1">
      <c r="A390" s="15"/>
      <c r="B390" s="2"/>
      <c r="C390" s="15"/>
      <c r="D390" s="15"/>
      <c r="E390" s="15"/>
      <c r="F390" s="15"/>
      <c r="G390" s="15"/>
      <c r="H390" s="15"/>
      <c r="I390" s="78"/>
      <c r="J390" s="78"/>
      <c r="K390" s="78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</row>
    <row r="391" spans="1:111" ht="15.75" customHeight="1">
      <c r="A391" s="15"/>
      <c r="B391" s="2"/>
      <c r="C391" s="15"/>
      <c r="D391" s="15"/>
      <c r="E391" s="15"/>
      <c r="F391" s="15"/>
      <c r="G391" s="15"/>
      <c r="H391" s="15"/>
      <c r="I391" s="78"/>
      <c r="J391" s="78"/>
      <c r="K391" s="78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</row>
    <row r="392" spans="1:111" ht="15.75" customHeight="1">
      <c r="A392" s="15"/>
      <c r="B392" s="2"/>
      <c r="C392" s="15"/>
      <c r="D392" s="15"/>
      <c r="E392" s="15"/>
      <c r="F392" s="15"/>
      <c r="G392" s="15"/>
      <c r="H392" s="15"/>
      <c r="I392" s="78"/>
      <c r="J392" s="78"/>
      <c r="K392" s="78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</row>
    <row r="393" spans="1:111" ht="15.75" customHeight="1">
      <c r="A393" s="15"/>
      <c r="B393" s="2"/>
      <c r="C393" s="15"/>
      <c r="D393" s="15"/>
      <c r="E393" s="15"/>
      <c r="F393" s="15"/>
      <c r="G393" s="15"/>
      <c r="H393" s="15"/>
      <c r="I393" s="78"/>
      <c r="J393" s="78"/>
      <c r="K393" s="78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</row>
    <row r="394" spans="1:111" ht="15.75" customHeight="1">
      <c r="A394" s="15"/>
      <c r="B394" s="2"/>
      <c r="C394" s="15"/>
      <c r="D394" s="15"/>
      <c r="E394" s="15"/>
      <c r="F394" s="15"/>
      <c r="G394" s="15"/>
      <c r="H394" s="15"/>
      <c r="I394" s="78"/>
      <c r="J394" s="78"/>
      <c r="K394" s="78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</row>
    <row r="395" spans="1:111" ht="15.75" customHeight="1">
      <c r="A395" s="15"/>
      <c r="B395" s="2"/>
      <c r="C395" s="15"/>
      <c r="D395" s="15"/>
      <c r="E395" s="15"/>
      <c r="F395" s="15"/>
      <c r="G395" s="15"/>
      <c r="H395" s="15"/>
      <c r="I395" s="78"/>
      <c r="J395" s="78"/>
      <c r="K395" s="78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</row>
    <row r="396" spans="1:111" ht="15.75" customHeight="1">
      <c r="A396" s="15"/>
      <c r="B396" s="2"/>
      <c r="C396" s="15"/>
      <c r="D396" s="15"/>
      <c r="E396" s="15"/>
      <c r="F396" s="15"/>
      <c r="G396" s="15"/>
      <c r="H396" s="15"/>
      <c r="I396" s="78"/>
      <c r="J396" s="78"/>
      <c r="K396" s="78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</row>
    <row r="397" spans="1:111" ht="15.75" customHeight="1">
      <c r="A397" s="15"/>
      <c r="B397" s="2"/>
      <c r="C397" s="15"/>
      <c r="D397" s="15"/>
      <c r="E397" s="15"/>
      <c r="F397" s="15"/>
      <c r="G397" s="15"/>
      <c r="H397" s="15"/>
      <c r="I397" s="78"/>
      <c r="J397" s="78"/>
      <c r="K397" s="78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</row>
    <row r="398" spans="1:111" ht="15.75" customHeight="1">
      <c r="A398" s="15"/>
      <c r="B398" s="2"/>
      <c r="C398" s="15"/>
      <c r="D398" s="15"/>
      <c r="E398" s="15"/>
      <c r="F398" s="15"/>
      <c r="G398" s="15"/>
      <c r="H398" s="15"/>
      <c r="I398" s="78"/>
      <c r="J398" s="78"/>
      <c r="K398" s="78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</row>
    <row r="399" spans="1:111" ht="15.75" customHeight="1">
      <c r="A399" s="15"/>
      <c r="B399" s="2"/>
      <c r="C399" s="15"/>
      <c r="D399" s="15"/>
      <c r="E399" s="15"/>
      <c r="F399" s="15"/>
      <c r="G399" s="15"/>
      <c r="H399" s="15"/>
      <c r="I399" s="78"/>
      <c r="J399" s="78"/>
      <c r="K399" s="78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</row>
    <row r="400" spans="1:111" ht="15.75" customHeight="1">
      <c r="A400" s="15"/>
      <c r="B400" s="2"/>
      <c r="C400" s="15"/>
      <c r="D400" s="15"/>
      <c r="E400" s="15"/>
      <c r="F400" s="15"/>
      <c r="G400" s="15"/>
      <c r="H400" s="15"/>
      <c r="I400" s="78"/>
      <c r="J400" s="78"/>
      <c r="K400" s="78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</row>
    <row r="401" spans="1:111" ht="15.75" customHeight="1">
      <c r="A401" s="15"/>
      <c r="B401" s="2"/>
      <c r="C401" s="15"/>
      <c r="D401" s="15"/>
      <c r="E401" s="15"/>
      <c r="F401" s="15"/>
      <c r="G401" s="15"/>
      <c r="H401" s="15"/>
      <c r="I401" s="78"/>
      <c r="J401" s="78"/>
      <c r="K401" s="78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</row>
    <row r="402" spans="1:111" ht="15.75" customHeight="1">
      <c r="A402" s="15"/>
      <c r="B402" s="2"/>
      <c r="C402" s="15"/>
      <c r="D402" s="15"/>
      <c r="E402" s="15"/>
      <c r="F402" s="15"/>
      <c r="G402" s="15"/>
      <c r="H402" s="15"/>
      <c r="I402" s="78"/>
      <c r="J402" s="78"/>
      <c r="K402" s="78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</row>
    <row r="403" spans="1:111" ht="15.75" customHeight="1">
      <c r="A403" s="15"/>
      <c r="B403" s="2"/>
      <c r="C403" s="15"/>
      <c r="D403" s="15"/>
      <c r="E403" s="15"/>
      <c r="F403" s="15"/>
      <c r="G403" s="15"/>
      <c r="H403" s="15"/>
      <c r="I403" s="78"/>
      <c r="J403" s="78"/>
      <c r="K403" s="78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</row>
    <row r="404" spans="1:111" ht="15.75" customHeight="1">
      <c r="A404" s="15"/>
      <c r="B404" s="2"/>
      <c r="C404" s="15"/>
      <c r="D404" s="15"/>
      <c r="E404" s="15"/>
      <c r="F404" s="15"/>
      <c r="G404" s="15"/>
      <c r="H404" s="15"/>
      <c r="I404" s="78"/>
      <c r="J404" s="78"/>
      <c r="K404" s="78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</row>
    <row r="405" spans="1:111" ht="15.75" customHeight="1">
      <c r="A405" s="15"/>
      <c r="B405" s="2"/>
      <c r="C405" s="15"/>
      <c r="D405" s="15"/>
      <c r="E405" s="15"/>
      <c r="F405" s="15"/>
      <c r="G405" s="15"/>
      <c r="H405" s="15"/>
      <c r="I405" s="78"/>
      <c r="J405" s="78"/>
      <c r="K405" s="78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</row>
    <row r="406" spans="1:111" ht="15.75" customHeight="1">
      <c r="A406" s="15"/>
      <c r="B406" s="2"/>
      <c r="C406" s="15"/>
      <c r="D406" s="15"/>
      <c r="E406" s="15"/>
      <c r="F406" s="15"/>
      <c r="G406" s="15"/>
      <c r="H406" s="15"/>
      <c r="I406" s="78"/>
      <c r="J406" s="78"/>
      <c r="K406" s="78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</row>
    <row r="407" spans="1:111" ht="15.75" customHeight="1">
      <c r="A407" s="15"/>
      <c r="B407" s="2"/>
      <c r="C407" s="15"/>
      <c r="D407" s="15"/>
      <c r="E407" s="15"/>
      <c r="F407" s="15"/>
      <c r="G407" s="15"/>
      <c r="H407" s="15"/>
      <c r="I407" s="78"/>
      <c r="J407" s="78"/>
      <c r="K407" s="78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</row>
    <row r="408" spans="1:111" ht="15.75" customHeight="1">
      <c r="A408" s="15"/>
      <c r="B408" s="2"/>
      <c r="C408" s="15"/>
      <c r="D408" s="15"/>
      <c r="E408" s="15"/>
      <c r="F408" s="15"/>
      <c r="G408" s="15"/>
      <c r="H408" s="15"/>
      <c r="I408" s="78"/>
      <c r="J408" s="78"/>
      <c r="K408" s="78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</row>
    <row r="409" spans="1:111" ht="15.75" customHeight="1">
      <c r="A409" s="15"/>
      <c r="B409" s="2"/>
      <c r="C409" s="15"/>
      <c r="D409" s="15"/>
      <c r="E409" s="15"/>
      <c r="F409" s="15"/>
      <c r="G409" s="15"/>
      <c r="H409" s="15"/>
      <c r="I409" s="78"/>
      <c r="J409" s="78"/>
      <c r="K409" s="78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</row>
    <row r="410" spans="1:111" ht="15.75" customHeight="1">
      <c r="A410" s="15"/>
      <c r="B410" s="2"/>
      <c r="C410" s="15"/>
      <c r="D410" s="15"/>
      <c r="E410" s="15"/>
      <c r="F410" s="15"/>
      <c r="G410" s="15"/>
      <c r="H410" s="15"/>
      <c r="I410" s="78"/>
      <c r="J410" s="78"/>
      <c r="K410" s="78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</row>
    <row r="411" spans="1:111" ht="15.75" customHeight="1">
      <c r="A411" s="15"/>
      <c r="B411" s="2"/>
      <c r="C411" s="15"/>
      <c r="D411" s="15"/>
      <c r="E411" s="15"/>
      <c r="F411" s="15"/>
      <c r="G411" s="15"/>
      <c r="H411" s="15"/>
      <c r="I411" s="78"/>
      <c r="J411" s="78"/>
      <c r="K411" s="78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</row>
    <row r="412" spans="1:111" ht="15.75" customHeight="1">
      <c r="A412" s="15"/>
      <c r="B412" s="2"/>
      <c r="C412" s="15"/>
      <c r="D412" s="15"/>
      <c r="E412" s="15"/>
      <c r="F412" s="15"/>
      <c r="G412" s="15"/>
      <c r="H412" s="15"/>
      <c r="I412" s="78"/>
      <c r="J412" s="78"/>
      <c r="K412" s="78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</row>
    <row r="413" spans="1:111" ht="15.75" customHeight="1">
      <c r="A413" s="15"/>
      <c r="B413" s="2"/>
      <c r="C413" s="15"/>
      <c r="D413" s="15"/>
      <c r="E413" s="15"/>
      <c r="F413" s="15"/>
      <c r="G413" s="15"/>
      <c r="H413" s="15"/>
      <c r="I413" s="78"/>
      <c r="J413" s="78"/>
      <c r="K413" s="78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</row>
    <row r="414" spans="1:111" ht="15.75" customHeight="1">
      <c r="A414" s="15"/>
      <c r="B414" s="2"/>
      <c r="C414" s="15"/>
      <c r="D414" s="15"/>
      <c r="E414" s="15"/>
      <c r="F414" s="15"/>
      <c r="G414" s="15"/>
      <c r="H414" s="15"/>
      <c r="I414" s="78"/>
      <c r="J414" s="78"/>
      <c r="K414" s="78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</row>
    <row r="415" spans="1:111" ht="15.75" customHeight="1">
      <c r="A415" s="15"/>
      <c r="B415" s="2"/>
      <c r="C415" s="15"/>
      <c r="D415" s="15"/>
      <c r="E415" s="15"/>
      <c r="F415" s="15"/>
      <c r="G415" s="15"/>
      <c r="H415" s="15"/>
      <c r="I415" s="78"/>
      <c r="J415" s="78"/>
      <c r="K415" s="78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</row>
    <row r="416" spans="1:111" ht="15.75" customHeight="1">
      <c r="A416" s="15"/>
      <c r="B416" s="2"/>
      <c r="C416" s="15"/>
      <c r="D416" s="15"/>
      <c r="E416" s="15"/>
      <c r="F416" s="15"/>
      <c r="G416" s="15"/>
      <c r="H416" s="15"/>
      <c r="I416" s="78"/>
      <c r="J416" s="78"/>
      <c r="K416" s="78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</row>
    <row r="417" spans="1:111" ht="15.75" customHeight="1">
      <c r="A417" s="15"/>
      <c r="B417" s="2"/>
      <c r="C417" s="15"/>
      <c r="D417" s="15"/>
      <c r="E417" s="15"/>
      <c r="F417" s="15"/>
      <c r="G417" s="15"/>
      <c r="H417" s="15"/>
      <c r="I417" s="78"/>
      <c r="J417" s="78"/>
      <c r="K417" s="78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</row>
    <row r="418" spans="1:111" ht="15.75" customHeight="1">
      <c r="A418" s="15"/>
      <c r="B418" s="2"/>
      <c r="C418" s="15"/>
      <c r="D418" s="15"/>
      <c r="E418" s="15"/>
      <c r="F418" s="15"/>
      <c r="G418" s="15"/>
      <c r="H418" s="15"/>
      <c r="I418" s="78"/>
      <c r="J418" s="78"/>
      <c r="K418" s="78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</row>
    <row r="419" spans="1:111" ht="15.75" customHeight="1">
      <c r="A419" s="15"/>
      <c r="B419" s="2"/>
      <c r="C419" s="15"/>
      <c r="D419" s="15"/>
      <c r="E419" s="15"/>
      <c r="F419" s="15"/>
      <c r="G419" s="15"/>
      <c r="H419" s="15"/>
      <c r="I419" s="78"/>
      <c r="J419" s="78"/>
      <c r="K419" s="78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</row>
    <row r="420" spans="1:111" ht="15.75" customHeight="1">
      <c r="A420" s="15"/>
      <c r="B420" s="2"/>
      <c r="C420" s="15"/>
      <c r="D420" s="15"/>
      <c r="E420" s="15"/>
      <c r="F420" s="15"/>
      <c r="G420" s="15"/>
      <c r="H420" s="15"/>
      <c r="I420" s="78"/>
      <c r="J420" s="78"/>
      <c r="K420" s="78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</row>
    <row r="421" spans="1:111" ht="15.75" customHeight="1">
      <c r="A421" s="15"/>
      <c r="B421" s="2"/>
      <c r="C421" s="15"/>
      <c r="D421" s="15"/>
      <c r="E421" s="15"/>
      <c r="F421" s="15"/>
      <c r="G421" s="15"/>
      <c r="H421" s="15"/>
      <c r="I421" s="78"/>
      <c r="J421" s="78"/>
      <c r="K421" s="78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</row>
    <row r="422" spans="1:111" ht="15.75" customHeight="1">
      <c r="A422" s="15"/>
      <c r="B422" s="2"/>
      <c r="C422" s="15"/>
      <c r="D422" s="15"/>
      <c r="E422" s="15"/>
      <c r="F422" s="15"/>
      <c r="G422" s="15"/>
      <c r="H422" s="15"/>
      <c r="I422" s="78"/>
      <c r="J422" s="78"/>
      <c r="K422" s="78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</row>
    <row r="423" spans="1:111" ht="15.75" customHeight="1">
      <c r="A423" s="15"/>
      <c r="B423" s="2"/>
      <c r="C423" s="15"/>
      <c r="D423" s="15"/>
      <c r="E423" s="15"/>
      <c r="F423" s="15"/>
      <c r="G423" s="15"/>
      <c r="H423" s="15"/>
      <c r="I423" s="78"/>
      <c r="J423" s="78"/>
      <c r="K423" s="78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</row>
    <row r="424" spans="1:111" ht="15.75" customHeight="1">
      <c r="A424" s="15"/>
      <c r="B424" s="2"/>
      <c r="C424" s="15"/>
      <c r="D424" s="15"/>
      <c r="E424" s="15"/>
      <c r="F424" s="15"/>
      <c r="G424" s="15"/>
      <c r="H424" s="15"/>
      <c r="I424" s="78"/>
      <c r="J424" s="78"/>
      <c r="K424" s="78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</row>
    <row r="425" spans="1:111" ht="15.75" customHeight="1">
      <c r="A425" s="15"/>
      <c r="B425" s="2"/>
      <c r="C425" s="15"/>
      <c r="D425" s="15"/>
      <c r="E425" s="15"/>
      <c r="F425" s="15"/>
      <c r="G425" s="15"/>
      <c r="H425" s="15"/>
      <c r="I425" s="78"/>
      <c r="J425" s="78"/>
      <c r="K425" s="78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</row>
    <row r="426" spans="1:111" ht="15.75" customHeight="1">
      <c r="A426" s="15"/>
      <c r="B426" s="2"/>
      <c r="C426" s="15"/>
      <c r="D426" s="15"/>
      <c r="E426" s="15"/>
      <c r="F426" s="15"/>
      <c r="G426" s="15"/>
      <c r="H426" s="15"/>
      <c r="I426" s="78"/>
      <c r="J426" s="78"/>
      <c r="K426" s="78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</row>
    <row r="427" spans="1:111" ht="15.75" customHeight="1">
      <c r="A427" s="15"/>
      <c r="B427" s="2"/>
      <c r="C427" s="15"/>
      <c r="D427" s="15"/>
      <c r="E427" s="15"/>
      <c r="F427" s="15"/>
      <c r="G427" s="15"/>
      <c r="H427" s="15"/>
      <c r="I427" s="78"/>
      <c r="J427" s="78"/>
      <c r="K427" s="78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</row>
    <row r="428" spans="1:111" ht="15.75" customHeight="1">
      <c r="A428" s="15"/>
      <c r="B428" s="2"/>
      <c r="C428" s="15"/>
      <c r="D428" s="15"/>
      <c r="E428" s="15"/>
      <c r="F428" s="15"/>
      <c r="G428" s="15"/>
      <c r="H428" s="15"/>
      <c r="I428" s="78"/>
      <c r="J428" s="78"/>
      <c r="K428" s="78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</row>
    <row r="429" spans="1:111" ht="15.75" customHeight="1">
      <c r="A429" s="15"/>
      <c r="B429" s="2"/>
      <c r="C429" s="15"/>
      <c r="D429" s="15"/>
      <c r="E429" s="15"/>
      <c r="F429" s="15"/>
      <c r="G429" s="15"/>
      <c r="H429" s="15"/>
      <c r="I429" s="78"/>
      <c r="J429" s="78"/>
      <c r="K429" s="78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</row>
    <row r="430" spans="1:111" ht="15.75" customHeight="1">
      <c r="A430" s="15"/>
      <c r="B430" s="2"/>
      <c r="C430" s="15"/>
      <c r="D430" s="15"/>
      <c r="E430" s="15"/>
      <c r="F430" s="15"/>
      <c r="G430" s="15"/>
      <c r="H430" s="15"/>
      <c r="I430" s="78"/>
      <c r="J430" s="78"/>
      <c r="K430" s="78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</row>
    <row r="431" spans="1:111" ht="15.75" customHeight="1">
      <c r="A431" s="15"/>
      <c r="B431" s="2"/>
      <c r="C431" s="15"/>
      <c r="D431" s="15"/>
      <c r="E431" s="15"/>
      <c r="F431" s="15"/>
      <c r="G431" s="15"/>
      <c r="H431" s="15"/>
      <c r="I431" s="78"/>
      <c r="J431" s="78"/>
      <c r="K431" s="78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</row>
    <row r="432" spans="1:111" ht="15.75" customHeight="1">
      <c r="A432" s="15"/>
      <c r="B432" s="2"/>
      <c r="C432" s="15"/>
      <c r="D432" s="15"/>
      <c r="E432" s="15"/>
      <c r="F432" s="15"/>
      <c r="G432" s="15"/>
      <c r="H432" s="15"/>
      <c r="I432" s="78"/>
      <c r="J432" s="78"/>
      <c r="K432" s="78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</row>
    <row r="433" spans="1:111" ht="15.75" customHeight="1">
      <c r="A433" s="15"/>
      <c r="B433" s="2"/>
      <c r="C433" s="15"/>
      <c r="D433" s="15"/>
      <c r="E433" s="15"/>
      <c r="F433" s="15"/>
      <c r="G433" s="15"/>
      <c r="H433" s="15"/>
      <c r="I433" s="78"/>
      <c r="J433" s="78"/>
      <c r="K433" s="78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</row>
    <row r="434" spans="1:111" ht="15.75" customHeight="1">
      <c r="A434" s="15"/>
      <c r="B434" s="2"/>
      <c r="C434" s="15"/>
      <c r="D434" s="15"/>
      <c r="E434" s="15"/>
      <c r="F434" s="15"/>
      <c r="G434" s="15"/>
      <c r="H434" s="15"/>
      <c r="I434" s="78"/>
      <c r="J434" s="78"/>
      <c r="K434" s="78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</row>
    <row r="435" spans="1:111" ht="15.75" customHeight="1">
      <c r="A435" s="15"/>
      <c r="B435" s="2"/>
      <c r="C435" s="15"/>
      <c r="D435" s="15"/>
      <c r="E435" s="15"/>
      <c r="F435" s="15"/>
      <c r="G435" s="15"/>
      <c r="H435" s="15"/>
      <c r="I435" s="78"/>
      <c r="J435" s="78"/>
      <c r="K435" s="78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</row>
    <row r="436" spans="1:111" ht="15.75" customHeight="1">
      <c r="A436" s="15"/>
      <c r="B436" s="2"/>
      <c r="C436" s="15"/>
      <c r="D436" s="15"/>
      <c r="E436" s="15"/>
      <c r="F436" s="15"/>
      <c r="G436" s="15"/>
      <c r="H436" s="15"/>
      <c r="I436" s="78"/>
      <c r="J436" s="78"/>
      <c r="K436" s="78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</row>
    <row r="437" spans="1:111" ht="15.75" customHeight="1">
      <c r="A437" s="15"/>
      <c r="B437" s="2"/>
      <c r="C437" s="15"/>
      <c r="D437" s="15"/>
      <c r="E437" s="15"/>
      <c r="F437" s="15"/>
      <c r="G437" s="15"/>
      <c r="H437" s="15"/>
      <c r="I437" s="78"/>
      <c r="J437" s="78"/>
      <c r="K437" s="78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</row>
    <row r="438" spans="1:111" ht="15.75" customHeight="1">
      <c r="A438" s="15"/>
      <c r="B438" s="2"/>
      <c r="C438" s="15"/>
      <c r="D438" s="15"/>
      <c r="E438" s="15"/>
      <c r="F438" s="15"/>
      <c r="G438" s="15"/>
      <c r="H438" s="15"/>
      <c r="I438" s="78"/>
      <c r="J438" s="78"/>
      <c r="K438" s="78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</row>
    <row r="439" spans="1:111" ht="15.75" customHeight="1">
      <c r="A439" s="15"/>
      <c r="B439" s="2"/>
      <c r="C439" s="15"/>
      <c r="D439" s="15"/>
      <c r="E439" s="15"/>
      <c r="F439" s="15"/>
      <c r="G439" s="15"/>
      <c r="H439" s="15"/>
      <c r="I439" s="78"/>
      <c r="J439" s="78"/>
      <c r="K439" s="78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</row>
    <row r="440" spans="1:111" ht="15.75" customHeight="1">
      <c r="A440" s="15"/>
      <c r="B440" s="2"/>
      <c r="C440" s="15"/>
      <c r="D440" s="15"/>
      <c r="E440" s="15"/>
      <c r="F440" s="15"/>
      <c r="G440" s="15"/>
      <c r="H440" s="15"/>
      <c r="I440" s="78"/>
      <c r="J440" s="78"/>
      <c r="K440" s="78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</row>
    <row r="441" spans="1:111" ht="15.75" customHeight="1">
      <c r="A441" s="15"/>
      <c r="B441" s="2"/>
      <c r="C441" s="15"/>
      <c r="D441" s="15"/>
      <c r="E441" s="15"/>
      <c r="F441" s="15"/>
      <c r="G441" s="15"/>
      <c r="H441" s="15"/>
      <c r="I441" s="78"/>
      <c r="J441" s="78"/>
      <c r="K441" s="78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</row>
    <row r="442" spans="1:111" ht="15.75" customHeight="1">
      <c r="A442" s="15"/>
      <c r="B442" s="2"/>
      <c r="C442" s="15"/>
      <c r="D442" s="15"/>
      <c r="E442" s="15"/>
      <c r="F442" s="15"/>
      <c r="G442" s="15"/>
      <c r="H442" s="15"/>
      <c r="I442" s="78"/>
      <c r="J442" s="78"/>
      <c r="K442" s="78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</row>
    <row r="443" spans="1:111" ht="15.75" customHeight="1">
      <c r="A443" s="15"/>
      <c r="B443" s="2"/>
      <c r="C443" s="15"/>
      <c r="D443" s="15"/>
      <c r="E443" s="15"/>
      <c r="F443" s="15"/>
      <c r="G443" s="15"/>
      <c r="H443" s="15"/>
      <c r="I443" s="78"/>
      <c r="J443" s="78"/>
      <c r="K443" s="78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</row>
    <row r="444" spans="1:111" ht="15.75" customHeight="1">
      <c r="A444" s="15"/>
      <c r="B444" s="2"/>
      <c r="C444" s="15"/>
      <c r="D444" s="15"/>
      <c r="E444" s="15"/>
      <c r="F444" s="15"/>
      <c r="G444" s="15"/>
      <c r="H444" s="15"/>
      <c r="I444" s="78"/>
      <c r="J444" s="78"/>
      <c r="K444" s="78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</row>
    <row r="445" spans="1:111" ht="15.75" customHeight="1">
      <c r="A445" s="15"/>
      <c r="B445" s="2"/>
      <c r="C445" s="15"/>
      <c r="D445" s="15"/>
      <c r="E445" s="15"/>
      <c r="F445" s="15"/>
      <c r="G445" s="15"/>
      <c r="H445" s="15"/>
      <c r="I445" s="78"/>
      <c r="J445" s="78"/>
      <c r="K445" s="78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</row>
    <row r="446" spans="1:111" ht="15.75" customHeight="1">
      <c r="A446" s="15"/>
      <c r="B446" s="2"/>
      <c r="C446" s="15"/>
      <c r="D446" s="15"/>
      <c r="E446" s="15"/>
      <c r="F446" s="15"/>
      <c r="G446" s="15"/>
      <c r="H446" s="15"/>
      <c r="I446" s="78"/>
      <c r="J446" s="78"/>
      <c r="K446" s="78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</row>
    <row r="447" spans="1:111" ht="15.75" customHeight="1">
      <c r="A447" s="15"/>
      <c r="B447" s="2"/>
      <c r="C447" s="15"/>
      <c r="D447" s="15"/>
      <c r="E447" s="15"/>
      <c r="F447" s="15"/>
      <c r="G447" s="15"/>
      <c r="H447" s="15"/>
      <c r="I447" s="78"/>
      <c r="J447" s="78"/>
      <c r="K447" s="78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</row>
    <row r="448" spans="1:111" ht="15.75" customHeight="1">
      <c r="A448" s="15"/>
      <c r="B448" s="2"/>
      <c r="C448" s="15"/>
      <c r="D448" s="15"/>
      <c r="E448" s="15"/>
      <c r="F448" s="15"/>
      <c r="G448" s="15"/>
      <c r="H448" s="15"/>
      <c r="I448" s="78"/>
      <c r="J448" s="78"/>
      <c r="K448" s="78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</row>
    <row r="449" spans="1:111" ht="15.75" customHeight="1">
      <c r="A449" s="15"/>
      <c r="B449" s="2"/>
      <c r="C449" s="15"/>
      <c r="D449" s="15"/>
      <c r="E449" s="15"/>
      <c r="F449" s="15"/>
      <c r="G449" s="15"/>
      <c r="H449" s="15"/>
      <c r="I449" s="78"/>
      <c r="J449" s="78"/>
      <c r="K449" s="78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</row>
    <row r="450" spans="1:111" ht="15.75" customHeight="1">
      <c r="A450" s="15"/>
      <c r="B450" s="2"/>
      <c r="C450" s="15"/>
      <c r="D450" s="15"/>
      <c r="E450" s="15"/>
      <c r="F450" s="15"/>
      <c r="G450" s="15"/>
      <c r="H450" s="15"/>
      <c r="I450" s="78"/>
      <c r="J450" s="78"/>
      <c r="K450" s="78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</row>
    <row r="451" spans="1:111" ht="15.75" customHeight="1">
      <c r="A451" s="15"/>
      <c r="B451" s="2"/>
      <c r="C451" s="15"/>
      <c r="D451" s="15"/>
      <c r="E451" s="15"/>
      <c r="F451" s="15"/>
      <c r="G451" s="15"/>
      <c r="H451" s="15"/>
      <c r="I451" s="78"/>
      <c r="J451" s="78"/>
      <c r="K451" s="78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</row>
    <row r="452" spans="1:111" ht="15.75" customHeight="1">
      <c r="A452" s="15"/>
      <c r="B452" s="2"/>
      <c r="C452" s="15"/>
      <c r="D452" s="15"/>
      <c r="E452" s="15"/>
      <c r="F452" s="15"/>
      <c r="G452" s="15"/>
      <c r="H452" s="15"/>
      <c r="I452" s="78"/>
      <c r="J452" s="78"/>
      <c r="K452" s="78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</row>
    <row r="453" spans="1:111" ht="15.75" customHeight="1">
      <c r="A453" s="15"/>
      <c r="B453" s="2"/>
      <c r="C453" s="15"/>
      <c r="D453" s="15"/>
      <c r="E453" s="15"/>
      <c r="F453" s="15"/>
      <c r="G453" s="15"/>
      <c r="H453" s="15"/>
      <c r="I453" s="78"/>
      <c r="J453" s="78"/>
      <c r="K453" s="78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</row>
    <row r="454" spans="1:111" ht="15.75" customHeight="1">
      <c r="A454" s="15"/>
      <c r="B454" s="2"/>
      <c r="C454" s="15"/>
      <c r="D454" s="15"/>
      <c r="E454" s="15"/>
      <c r="F454" s="15"/>
      <c r="G454" s="15"/>
      <c r="H454" s="15"/>
      <c r="I454" s="78"/>
      <c r="J454" s="78"/>
      <c r="K454" s="78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</row>
    <row r="455" spans="1:111" ht="15.75" customHeight="1">
      <c r="A455" s="15"/>
      <c r="B455" s="2"/>
      <c r="C455" s="15"/>
      <c r="D455" s="15"/>
      <c r="E455" s="15"/>
      <c r="F455" s="15"/>
      <c r="G455" s="15"/>
      <c r="H455" s="15"/>
      <c r="I455" s="78"/>
      <c r="J455" s="78"/>
      <c r="K455" s="78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</row>
    <row r="456" spans="1:111" ht="15.75" customHeight="1">
      <c r="A456" s="15"/>
      <c r="B456" s="2"/>
      <c r="C456" s="15"/>
      <c r="D456" s="15"/>
      <c r="E456" s="15"/>
      <c r="F456" s="15"/>
      <c r="G456" s="15"/>
      <c r="H456" s="15"/>
      <c r="I456" s="78"/>
      <c r="J456" s="78"/>
      <c r="K456" s="78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</row>
    <row r="457" spans="1:111" ht="15.75" customHeight="1">
      <c r="A457" s="15"/>
      <c r="B457" s="2"/>
      <c r="C457" s="15"/>
      <c r="D457" s="15"/>
      <c r="E457" s="15"/>
      <c r="F457" s="15"/>
      <c r="G457" s="15"/>
      <c r="H457" s="15"/>
      <c r="I457" s="78"/>
      <c r="J457" s="78"/>
      <c r="K457" s="78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</row>
    <row r="458" spans="1:111" ht="15.75" customHeight="1">
      <c r="A458" s="15"/>
      <c r="B458" s="2"/>
      <c r="C458" s="15"/>
      <c r="D458" s="15"/>
      <c r="E458" s="15"/>
      <c r="F458" s="15"/>
      <c r="G458" s="15"/>
      <c r="H458" s="15"/>
      <c r="I458" s="78"/>
      <c r="J458" s="78"/>
      <c r="K458" s="78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</row>
    <row r="459" spans="1:111" ht="15.75" customHeight="1">
      <c r="A459" s="15"/>
      <c r="B459" s="2"/>
      <c r="C459" s="15"/>
      <c r="D459" s="15"/>
      <c r="E459" s="15"/>
      <c r="F459" s="15"/>
      <c r="G459" s="15"/>
      <c r="H459" s="15"/>
      <c r="I459" s="78"/>
      <c r="J459" s="78"/>
      <c r="K459" s="78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</row>
    <row r="460" spans="1:111" ht="15.75" customHeight="1">
      <c r="A460" s="15"/>
      <c r="B460" s="2"/>
      <c r="C460" s="15"/>
      <c r="D460" s="15"/>
      <c r="E460" s="15"/>
      <c r="F460" s="15"/>
      <c r="G460" s="15"/>
      <c r="H460" s="15"/>
      <c r="I460" s="78"/>
      <c r="J460" s="78"/>
      <c r="K460" s="78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</row>
    <row r="461" spans="1:111" ht="15.75" customHeight="1">
      <c r="A461" s="15"/>
      <c r="B461" s="2"/>
      <c r="C461" s="15"/>
      <c r="D461" s="15"/>
      <c r="E461" s="15"/>
      <c r="F461" s="15"/>
      <c r="G461" s="15"/>
      <c r="H461" s="15"/>
      <c r="I461" s="78"/>
      <c r="J461" s="78"/>
      <c r="K461" s="78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</row>
    <row r="462" spans="1:111" ht="15.75" customHeight="1">
      <c r="A462" s="15"/>
      <c r="B462" s="2"/>
      <c r="C462" s="15"/>
      <c r="D462" s="15"/>
      <c r="E462" s="15"/>
      <c r="F462" s="15"/>
      <c r="G462" s="15"/>
      <c r="H462" s="15"/>
      <c r="I462" s="78"/>
      <c r="J462" s="78"/>
      <c r="K462" s="78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</row>
    <row r="463" spans="1:111" ht="15.75" customHeight="1">
      <c r="A463" s="15"/>
      <c r="B463" s="2"/>
      <c r="C463" s="15"/>
      <c r="D463" s="15"/>
      <c r="E463" s="15"/>
      <c r="F463" s="15"/>
      <c r="G463" s="15"/>
      <c r="H463" s="15"/>
      <c r="I463" s="78"/>
      <c r="J463" s="78"/>
      <c r="K463" s="78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</row>
    <row r="464" spans="1:111" ht="15.75" customHeight="1">
      <c r="A464" s="15"/>
      <c r="B464" s="2"/>
      <c r="C464" s="15"/>
      <c r="D464" s="15"/>
      <c r="E464" s="15"/>
      <c r="F464" s="15"/>
      <c r="G464" s="15"/>
      <c r="H464" s="15"/>
      <c r="I464" s="78"/>
      <c r="J464" s="78"/>
      <c r="K464" s="78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</row>
    <row r="465" spans="1:111" ht="15.75" customHeight="1">
      <c r="A465" s="15"/>
      <c r="B465" s="2"/>
      <c r="C465" s="15"/>
      <c r="D465" s="15"/>
      <c r="E465" s="15"/>
      <c r="F465" s="15"/>
      <c r="G465" s="15"/>
      <c r="H465" s="15"/>
      <c r="I465" s="78"/>
      <c r="J465" s="78"/>
      <c r="K465" s="78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</row>
    <row r="466" spans="1:111" ht="15.75" customHeight="1">
      <c r="A466" s="15"/>
      <c r="B466" s="2"/>
      <c r="C466" s="15"/>
      <c r="D466" s="15"/>
      <c r="E466" s="15"/>
      <c r="F466" s="15"/>
      <c r="G466" s="15"/>
      <c r="H466" s="15"/>
      <c r="I466" s="78"/>
      <c r="J466" s="78"/>
      <c r="K466" s="78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</row>
    <row r="467" spans="1:111" ht="15.75" customHeight="1">
      <c r="A467" s="15"/>
      <c r="B467" s="2"/>
      <c r="C467" s="15"/>
      <c r="D467" s="15"/>
      <c r="E467" s="15"/>
      <c r="F467" s="15"/>
      <c r="G467" s="15"/>
      <c r="H467" s="15"/>
      <c r="I467" s="78"/>
      <c r="J467" s="78"/>
      <c r="K467" s="78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</row>
    <row r="468" spans="1:111" ht="15.75" customHeight="1">
      <c r="A468" s="15"/>
      <c r="B468" s="2"/>
      <c r="C468" s="15"/>
      <c r="D468" s="15"/>
      <c r="E468" s="15"/>
      <c r="F468" s="15"/>
      <c r="G468" s="15"/>
      <c r="H468" s="15"/>
      <c r="I468" s="78"/>
      <c r="J468" s="78"/>
      <c r="K468" s="78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</row>
    <row r="469" spans="1:111" ht="15.75" customHeight="1">
      <c r="A469" s="15"/>
      <c r="B469" s="2"/>
      <c r="C469" s="15"/>
      <c r="D469" s="15"/>
      <c r="E469" s="15"/>
      <c r="F469" s="15"/>
      <c r="G469" s="15"/>
      <c r="H469" s="15"/>
      <c r="I469" s="78"/>
      <c r="J469" s="78"/>
      <c r="K469" s="78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</row>
    <row r="470" spans="1:111" ht="15.75" customHeight="1">
      <c r="A470" s="15"/>
      <c r="B470" s="2"/>
      <c r="C470" s="15"/>
      <c r="D470" s="15"/>
      <c r="E470" s="15"/>
      <c r="F470" s="15"/>
      <c r="G470" s="15"/>
      <c r="H470" s="15"/>
      <c r="I470" s="78"/>
      <c r="J470" s="78"/>
      <c r="K470" s="78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</row>
    <row r="471" spans="1:111" ht="15.75" customHeight="1">
      <c r="A471" s="15"/>
      <c r="B471" s="2"/>
      <c r="C471" s="15"/>
      <c r="D471" s="15"/>
      <c r="E471" s="15"/>
      <c r="F471" s="15"/>
      <c r="G471" s="15"/>
      <c r="H471" s="15"/>
      <c r="I471" s="78"/>
      <c r="J471" s="78"/>
      <c r="K471" s="78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</row>
    <row r="472" spans="1:111" ht="15.75" customHeight="1">
      <c r="A472" s="15"/>
      <c r="B472" s="2"/>
      <c r="C472" s="15"/>
      <c r="D472" s="15"/>
      <c r="E472" s="15"/>
      <c r="F472" s="15"/>
      <c r="G472" s="15"/>
      <c r="H472" s="15"/>
      <c r="I472" s="78"/>
      <c r="J472" s="78"/>
      <c r="K472" s="78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</row>
    <row r="473" spans="1:111" ht="15.75" customHeight="1">
      <c r="A473" s="15"/>
      <c r="B473" s="2"/>
      <c r="C473" s="15"/>
      <c r="D473" s="15"/>
      <c r="E473" s="15"/>
      <c r="F473" s="15"/>
      <c r="G473" s="15"/>
      <c r="H473" s="15"/>
      <c r="I473" s="78"/>
      <c r="J473" s="78"/>
      <c r="K473" s="78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</row>
    <row r="474" spans="1:111" ht="15.75" customHeight="1">
      <c r="A474" s="15"/>
      <c r="B474" s="2"/>
      <c r="C474" s="15"/>
      <c r="D474" s="15"/>
      <c r="E474" s="15"/>
      <c r="F474" s="15"/>
      <c r="G474" s="15"/>
      <c r="H474" s="15"/>
      <c r="I474" s="78"/>
      <c r="J474" s="78"/>
      <c r="K474" s="78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</row>
    <row r="475" spans="1:111" ht="15.75" customHeight="1">
      <c r="A475" s="15"/>
      <c r="B475" s="2"/>
      <c r="C475" s="15"/>
      <c r="D475" s="15"/>
      <c r="E475" s="15"/>
      <c r="F475" s="15"/>
      <c r="G475" s="15"/>
      <c r="H475" s="15"/>
      <c r="I475" s="78"/>
      <c r="J475" s="78"/>
      <c r="K475" s="78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</row>
    <row r="476" spans="1:111" ht="15.75" customHeight="1">
      <c r="A476" s="15"/>
      <c r="B476" s="2"/>
      <c r="C476" s="15"/>
      <c r="D476" s="15"/>
      <c r="E476" s="15"/>
      <c r="F476" s="15"/>
      <c r="G476" s="15"/>
      <c r="H476" s="15"/>
      <c r="I476" s="78"/>
      <c r="J476" s="78"/>
      <c r="K476" s="78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</row>
    <row r="477" spans="1:111" ht="15.75" customHeight="1">
      <c r="A477" s="15"/>
      <c r="B477" s="2"/>
      <c r="C477" s="15"/>
      <c r="D477" s="15"/>
      <c r="E477" s="15"/>
      <c r="F477" s="15"/>
      <c r="G477" s="15"/>
      <c r="H477" s="15"/>
      <c r="I477" s="78"/>
      <c r="J477" s="78"/>
      <c r="K477" s="78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</row>
    <row r="478" spans="1:111" ht="15.75" customHeight="1">
      <c r="A478" s="15"/>
      <c r="B478" s="2"/>
      <c r="C478" s="15"/>
      <c r="D478" s="15"/>
      <c r="E478" s="15"/>
      <c r="F478" s="15"/>
      <c r="G478" s="15"/>
      <c r="H478" s="15"/>
      <c r="I478" s="78"/>
      <c r="J478" s="78"/>
      <c r="K478" s="78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</row>
    <row r="479" spans="1:111" ht="15.75" customHeight="1">
      <c r="A479" s="15"/>
      <c r="B479" s="2"/>
      <c r="C479" s="15"/>
      <c r="D479" s="15"/>
      <c r="E479" s="15"/>
      <c r="F479" s="15"/>
      <c r="G479" s="15"/>
      <c r="H479" s="15"/>
      <c r="I479" s="78"/>
      <c r="J479" s="78"/>
      <c r="K479" s="78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</row>
    <row r="480" spans="1:111" ht="15.75" customHeight="1">
      <c r="A480" s="15"/>
      <c r="B480" s="2"/>
      <c r="C480" s="15"/>
      <c r="D480" s="15"/>
      <c r="E480" s="15"/>
      <c r="F480" s="15"/>
      <c r="G480" s="15"/>
      <c r="H480" s="15"/>
      <c r="I480" s="78"/>
      <c r="J480" s="78"/>
      <c r="K480" s="78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</row>
    <row r="481" spans="1:111" ht="15.75" customHeight="1">
      <c r="A481" s="15"/>
      <c r="B481" s="2"/>
      <c r="C481" s="15"/>
      <c r="D481" s="15"/>
      <c r="E481" s="15"/>
      <c r="F481" s="15"/>
      <c r="G481" s="15"/>
      <c r="H481" s="15"/>
      <c r="I481" s="78"/>
      <c r="J481" s="78"/>
      <c r="K481" s="78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</row>
    <row r="482" spans="1:111" ht="15.75" customHeight="1">
      <c r="A482" s="15"/>
      <c r="B482" s="2"/>
      <c r="C482" s="15"/>
      <c r="D482" s="15"/>
      <c r="E482" s="15"/>
      <c r="F482" s="15"/>
      <c r="G482" s="15"/>
      <c r="H482" s="15"/>
      <c r="I482" s="78"/>
      <c r="J482" s="78"/>
      <c r="K482" s="78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</row>
    <row r="483" spans="1:111" ht="15.75" customHeight="1">
      <c r="A483" s="15"/>
      <c r="B483" s="2"/>
      <c r="C483" s="15"/>
      <c r="D483" s="15"/>
      <c r="E483" s="15"/>
      <c r="F483" s="15"/>
      <c r="G483" s="15"/>
      <c r="H483" s="15"/>
      <c r="I483" s="78"/>
      <c r="J483" s="78"/>
      <c r="K483" s="78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</row>
    <row r="484" spans="1:111" ht="15.75" customHeight="1">
      <c r="A484" s="15"/>
      <c r="B484" s="2"/>
      <c r="C484" s="15"/>
      <c r="D484" s="15"/>
      <c r="E484" s="15"/>
      <c r="F484" s="15"/>
      <c r="G484" s="15"/>
      <c r="H484" s="15"/>
      <c r="I484" s="78"/>
      <c r="J484" s="78"/>
      <c r="K484" s="78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</row>
    <row r="485" spans="1:111" ht="15.75" customHeight="1">
      <c r="A485" s="15"/>
      <c r="B485" s="2"/>
      <c r="C485" s="15"/>
      <c r="D485" s="15"/>
      <c r="E485" s="15"/>
      <c r="F485" s="15"/>
      <c r="G485" s="15"/>
      <c r="H485" s="15"/>
      <c r="I485" s="78"/>
      <c r="J485" s="78"/>
      <c r="K485" s="78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</row>
    <row r="486" spans="1:111" ht="15.75" customHeight="1">
      <c r="A486" s="15"/>
      <c r="B486" s="2"/>
      <c r="C486" s="15"/>
      <c r="D486" s="15"/>
      <c r="E486" s="15"/>
      <c r="F486" s="15"/>
      <c r="G486" s="15"/>
      <c r="H486" s="15"/>
      <c r="I486" s="78"/>
      <c r="J486" s="78"/>
      <c r="K486" s="78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</row>
    <row r="487" spans="1:111" ht="15.75" customHeight="1">
      <c r="A487" s="15"/>
      <c r="B487" s="2"/>
      <c r="C487" s="15"/>
      <c r="D487" s="15"/>
      <c r="E487" s="15"/>
      <c r="F487" s="15"/>
      <c r="G487" s="15"/>
      <c r="H487" s="15"/>
      <c r="I487" s="78"/>
      <c r="J487" s="78"/>
      <c r="K487" s="78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</row>
    <row r="488" spans="1:111" ht="15.75" customHeight="1">
      <c r="A488" s="15"/>
      <c r="B488" s="2"/>
      <c r="C488" s="15"/>
      <c r="D488" s="15"/>
      <c r="E488" s="15"/>
      <c r="F488" s="15"/>
      <c r="G488" s="15"/>
      <c r="H488" s="15"/>
      <c r="I488" s="78"/>
      <c r="J488" s="78"/>
      <c r="K488" s="78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</row>
    <row r="489" spans="1:111" ht="15.75" customHeight="1">
      <c r="A489" s="15"/>
      <c r="B489" s="2"/>
      <c r="C489" s="15"/>
      <c r="D489" s="15"/>
      <c r="E489" s="15"/>
      <c r="F489" s="15"/>
      <c r="G489" s="15"/>
      <c r="H489" s="15"/>
      <c r="I489" s="78"/>
      <c r="J489" s="78"/>
      <c r="K489" s="78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</row>
    <row r="490" spans="1:111" ht="15.75" customHeight="1">
      <c r="A490" s="15"/>
      <c r="B490" s="2"/>
      <c r="C490" s="15"/>
      <c r="D490" s="15"/>
      <c r="E490" s="15"/>
      <c r="F490" s="15"/>
      <c r="G490" s="15"/>
      <c r="H490" s="15"/>
      <c r="I490" s="78"/>
      <c r="J490" s="78"/>
      <c r="K490" s="78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</row>
    <row r="491" spans="1:111" ht="15.75" customHeight="1">
      <c r="A491" s="15"/>
      <c r="B491" s="2"/>
      <c r="C491" s="15"/>
      <c r="D491" s="15"/>
      <c r="E491" s="15"/>
      <c r="F491" s="15"/>
      <c r="G491" s="15"/>
      <c r="H491" s="15"/>
      <c r="I491" s="78"/>
      <c r="J491" s="78"/>
      <c r="K491" s="78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</row>
    <row r="492" spans="1:111" ht="15.75" customHeight="1">
      <c r="A492" s="15"/>
      <c r="B492" s="2"/>
      <c r="C492" s="15"/>
      <c r="D492" s="15"/>
      <c r="E492" s="15"/>
      <c r="F492" s="15"/>
      <c r="G492" s="15"/>
      <c r="H492" s="15"/>
      <c r="I492" s="78"/>
      <c r="J492" s="78"/>
      <c r="K492" s="78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</row>
    <row r="493" spans="1:111" ht="15.75" customHeight="1">
      <c r="A493" s="15"/>
      <c r="B493" s="2"/>
      <c r="C493" s="15"/>
      <c r="D493" s="15"/>
      <c r="E493" s="15"/>
      <c r="F493" s="15"/>
      <c r="G493" s="15"/>
      <c r="H493" s="15"/>
      <c r="I493" s="78"/>
      <c r="J493" s="78"/>
      <c r="K493" s="78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</row>
    <row r="494" spans="1:111" ht="15.75" customHeight="1">
      <c r="A494" s="15"/>
      <c r="B494" s="2"/>
      <c r="C494" s="15"/>
      <c r="D494" s="15"/>
      <c r="E494" s="15"/>
      <c r="F494" s="15"/>
      <c r="G494" s="15"/>
      <c r="H494" s="15"/>
      <c r="I494" s="78"/>
      <c r="J494" s="78"/>
      <c r="K494" s="78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</row>
    <row r="495" spans="1:111" ht="15.75" customHeight="1">
      <c r="A495" s="15"/>
      <c r="B495" s="2"/>
      <c r="C495" s="15"/>
      <c r="D495" s="15"/>
      <c r="E495" s="15"/>
      <c r="F495" s="15"/>
      <c r="G495" s="15"/>
      <c r="H495" s="15"/>
      <c r="I495" s="78"/>
      <c r="J495" s="78"/>
      <c r="K495" s="78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</row>
    <row r="496" spans="1:111" ht="15.75" customHeight="1">
      <c r="A496" s="15"/>
      <c r="B496" s="2"/>
      <c r="C496" s="15"/>
      <c r="D496" s="15"/>
      <c r="E496" s="15"/>
      <c r="F496" s="15"/>
      <c r="G496" s="15"/>
      <c r="H496" s="15"/>
      <c r="I496" s="78"/>
      <c r="J496" s="78"/>
      <c r="K496" s="78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</row>
    <row r="497" spans="1:111" ht="15.75" customHeight="1">
      <c r="A497" s="15"/>
      <c r="B497" s="2"/>
      <c r="C497" s="15"/>
      <c r="D497" s="15"/>
      <c r="E497" s="15"/>
      <c r="F497" s="15"/>
      <c r="G497" s="15"/>
      <c r="H497" s="15"/>
      <c r="I497" s="78"/>
      <c r="J497" s="78"/>
      <c r="K497" s="78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</row>
    <row r="498" spans="1:111" ht="15.75" customHeight="1">
      <c r="A498" s="15"/>
      <c r="B498" s="2"/>
      <c r="C498" s="15"/>
      <c r="D498" s="15"/>
      <c r="E498" s="15"/>
      <c r="F498" s="15"/>
      <c r="G498" s="15"/>
      <c r="H498" s="15"/>
      <c r="I498" s="78"/>
      <c r="J498" s="78"/>
      <c r="K498" s="78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</row>
    <row r="499" spans="1:111" ht="15.75" customHeight="1">
      <c r="A499" s="15"/>
      <c r="B499" s="2"/>
      <c r="C499" s="15"/>
      <c r="D499" s="15"/>
      <c r="E499" s="15"/>
      <c r="F499" s="15"/>
      <c r="G499" s="15"/>
      <c r="H499" s="15"/>
      <c r="I499" s="78"/>
      <c r="J499" s="78"/>
      <c r="K499" s="78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</row>
    <row r="500" spans="1:111" ht="15.75" customHeight="1">
      <c r="A500" s="15"/>
      <c r="B500" s="2"/>
      <c r="C500" s="15"/>
      <c r="D500" s="15"/>
      <c r="E500" s="15"/>
      <c r="F500" s="15"/>
      <c r="G500" s="15"/>
      <c r="H500" s="15"/>
      <c r="I500" s="78"/>
      <c r="J500" s="78"/>
      <c r="K500" s="78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</row>
    <row r="501" spans="1:111" ht="15.75" customHeight="1">
      <c r="A501" s="15"/>
      <c r="B501" s="2"/>
      <c r="C501" s="15"/>
      <c r="D501" s="15"/>
      <c r="E501" s="15"/>
      <c r="F501" s="15"/>
      <c r="G501" s="15"/>
      <c r="H501" s="15"/>
      <c r="I501" s="78"/>
      <c r="J501" s="78"/>
      <c r="K501" s="78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</row>
    <row r="502" spans="1:111" ht="15.75" customHeight="1">
      <c r="A502" s="15"/>
      <c r="B502" s="2"/>
      <c r="C502" s="15"/>
      <c r="D502" s="15"/>
      <c r="E502" s="15"/>
      <c r="F502" s="15"/>
      <c r="G502" s="15"/>
      <c r="H502" s="15"/>
      <c r="I502" s="78"/>
      <c r="J502" s="78"/>
      <c r="K502" s="78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</row>
    <row r="503" spans="1:111" ht="15.75" customHeight="1">
      <c r="A503" s="15"/>
      <c r="B503" s="2"/>
      <c r="C503" s="15"/>
      <c r="D503" s="15"/>
      <c r="E503" s="15"/>
      <c r="F503" s="15"/>
      <c r="G503" s="15"/>
      <c r="H503" s="15"/>
      <c r="I503" s="78"/>
      <c r="J503" s="78"/>
      <c r="K503" s="78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</row>
    <row r="504" spans="1:111" ht="15.75" customHeight="1">
      <c r="A504" s="15"/>
      <c r="B504" s="2"/>
      <c r="C504" s="15"/>
      <c r="D504" s="15"/>
      <c r="E504" s="15"/>
      <c r="F504" s="15"/>
      <c r="G504" s="15"/>
      <c r="H504" s="15"/>
      <c r="I504" s="78"/>
      <c r="J504" s="78"/>
      <c r="K504" s="78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</row>
    <row r="505" spans="1:111" ht="15.75" customHeight="1">
      <c r="A505" s="15"/>
      <c r="B505" s="2"/>
      <c r="C505" s="15"/>
      <c r="D505" s="15"/>
      <c r="E505" s="15"/>
      <c r="F505" s="15"/>
      <c r="G505" s="15"/>
      <c r="H505" s="15"/>
      <c r="I505" s="78"/>
      <c r="J505" s="78"/>
      <c r="K505" s="78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</row>
    <row r="506" spans="1:111" ht="15.75" customHeight="1">
      <c r="A506" s="15"/>
      <c r="B506" s="2"/>
      <c r="C506" s="15"/>
      <c r="D506" s="15"/>
      <c r="E506" s="15"/>
      <c r="F506" s="15"/>
      <c r="G506" s="15"/>
      <c r="H506" s="15"/>
      <c r="I506" s="78"/>
      <c r="J506" s="78"/>
      <c r="K506" s="78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</row>
    <row r="507" spans="1:111" ht="15.75" customHeight="1">
      <c r="A507" s="15"/>
      <c r="B507" s="2"/>
      <c r="C507" s="15"/>
      <c r="D507" s="15"/>
      <c r="E507" s="15"/>
      <c r="F507" s="15"/>
      <c r="G507" s="15"/>
      <c r="H507" s="15"/>
      <c r="I507" s="78"/>
      <c r="J507" s="78"/>
      <c r="K507" s="78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</row>
    <row r="508" spans="1:111" ht="15.75" customHeight="1">
      <c r="A508" s="15"/>
      <c r="B508" s="2"/>
      <c r="C508" s="15"/>
      <c r="D508" s="15"/>
      <c r="E508" s="15"/>
      <c r="F508" s="15"/>
      <c r="G508" s="15"/>
      <c r="H508" s="15"/>
      <c r="I508" s="78"/>
      <c r="J508" s="78"/>
      <c r="K508" s="78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</row>
    <row r="509" spans="1:111" ht="15.75" customHeight="1">
      <c r="A509" s="15"/>
      <c r="B509" s="2"/>
      <c r="C509" s="15"/>
      <c r="D509" s="15"/>
      <c r="E509" s="15"/>
      <c r="F509" s="15"/>
      <c r="G509" s="15"/>
      <c r="H509" s="15"/>
      <c r="I509" s="78"/>
      <c r="J509" s="78"/>
      <c r="K509" s="78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</row>
    <row r="510" spans="1:111" ht="15.75" customHeight="1">
      <c r="A510" s="15"/>
      <c r="B510" s="2"/>
      <c r="C510" s="15"/>
      <c r="D510" s="15"/>
      <c r="E510" s="15"/>
      <c r="F510" s="15"/>
      <c r="G510" s="15"/>
      <c r="H510" s="15"/>
      <c r="I510" s="78"/>
      <c r="J510" s="78"/>
      <c r="K510" s="78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</row>
    <row r="511" spans="1:111" ht="15.75" customHeight="1">
      <c r="A511" s="15"/>
      <c r="B511" s="2"/>
      <c r="C511" s="15"/>
      <c r="D511" s="15"/>
      <c r="E511" s="15"/>
      <c r="F511" s="15"/>
      <c r="G511" s="15"/>
      <c r="H511" s="15"/>
      <c r="I511" s="78"/>
      <c r="J511" s="78"/>
      <c r="K511" s="78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</row>
    <row r="512" spans="1:111" ht="15.75" customHeight="1">
      <c r="A512" s="15"/>
      <c r="B512" s="2"/>
      <c r="C512" s="15"/>
      <c r="D512" s="15"/>
      <c r="E512" s="15"/>
      <c r="F512" s="15"/>
      <c r="G512" s="15"/>
      <c r="H512" s="15"/>
      <c r="I512" s="78"/>
      <c r="J512" s="78"/>
      <c r="K512" s="78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</row>
    <row r="513" spans="1:111" ht="15.75" customHeight="1">
      <c r="A513" s="15"/>
      <c r="B513" s="2"/>
      <c r="C513" s="15"/>
      <c r="D513" s="15"/>
      <c r="E513" s="15"/>
      <c r="F513" s="15"/>
      <c r="G513" s="15"/>
      <c r="H513" s="15"/>
      <c r="I513" s="78"/>
      <c r="J513" s="78"/>
      <c r="K513" s="78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</row>
    <row r="514" spans="1:111" ht="15.75" customHeight="1">
      <c r="A514" s="15"/>
      <c r="B514" s="2"/>
      <c r="C514" s="15"/>
      <c r="D514" s="15"/>
      <c r="E514" s="15"/>
      <c r="F514" s="15"/>
      <c r="G514" s="15"/>
      <c r="H514" s="15"/>
      <c r="I514" s="78"/>
      <c r="J514" s="78"/>
      <c r="K514" s="78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</row>
    <row r="515" spans="1:111" ht="15.75" customHeight="1">
      <c r="A515" s="15"/>
      <c r="B515" s="2"/>
      <c r="C515" s="15"/>
      <c r="D515" s="15"/>
      <c r="E515" s="15"/>
      <c r="F515" s="15"/>
      <c r="G515" s="15"/>
      <c r="H515" s="15"/>
      <c r="I515" s="78"/>
      <c r="J515" s="78"/>
      <c r="K515" s="78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</row>
    <row r="516" spans="1:111" ht="15.75" customHeight="1">
      <c r="A516" s="15"/>
      <c r="B516" s="2"/>
      <c r="C516" s="15"/>
      <c r="D516" s="15"/>
      <c r="E516" s="15"/>
      <c r="F516" s="15"/>
      <c r="G516" s="15"/>
      <c r="H516" s="15"/>
      <c r="I516" s="78"/>
      <c r="J516" s="78"/>
      <c r="K516" s="78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</row>
    <row r="517" spans="1:111" ht="15.75" customHeight="1">
      <c r="A517" s="15"/>
      <c r="B517" s="2"/>
      <c r="C517" s="15"/>
      <c r="D517" s="15"/>
      <c r="E517" s="15"/>
      <c r="F517" s="15"/>
      <c r="G517" s="15"/>
      <c r="H517" s="15"/>
      <c r="I517" s="78"/>
      <c r="J517" s="78"/>
      <c r="K517" s="78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</row>
    <row r="518" spans="1:111" ht="15.75" customHeight="1">
      <c r="A518" s="15"/>
      <c r="B518" s="2"/>
      <c r="C518" s="15"/>
      <c r="D518" s="15"/>
      <c r="E518" s="15"/>
      <c r="F518" s="15"/>
      <c r="G518" s="15"/>
      <c r="H518" s="15"/>
      <c r="I518" s="78"/>
      <c r="J518" s="78"/>
      <c r="K518" s="78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</row>
    <row r="519" spans="1:111" ht="15.75" customHeight="1">
      <c r="A519" s="15"/>
      <c r="B519" s="2"/>
      <c r="C519" s="15"/>
      <c r="D519" s="15"/>
      <c r="E519" s="15"/>
      <c r="F519" s="15"/>
      <c r="G519" s="15"/>
      <c r="H519" s="15"/>
      <c r="I519" s="78"/>
      <c r="J519" s="78"/>
      <c r="K519" s="78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</row>
    <row r="520" spans="1:111" ht="15.75" customHeight="1">
      <c r="A520" s="15"/>
      <c r="B520" s="2"/>
      <c r="C520" s="15"/>
      <c r="D520" s="15"/>
      <c r="E520" s="15"/>
      <c r="F520" s="15"/>
      <c r="G520" s="15"/>
      <c r="H520" s="15"/>
      <c r="I520" s="78"/>
      <c r="J520" s="78"/>
      <c r="K520" s="78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</row>
    <row r="521" spans="1:111" ht="15.75" customHeight="1">
      <c r="A521" s="15"/>
      <c r="B521" s="2"/>
      <c r="C521" s="15"/>
      <c r="D521" s="15"/>
      <c r="E521" s="15"/>
      <c r="F521" s="15"/>
      <c r="G521" s="15"/>
      <c r="H521" s="15"/>
      <c r="I521" s="78"/>
      <c r="J521" s="78"/>
      <c r="K521" s="78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</row>
    <row r="522" spans="1:111" ht="15.75" customHeight="1">
      <c r="A522" s="15"/>
      <c r="B522" s="2"/>
      <c r="C522" s="15"/>
      <c r="D522" s="15"/>
      <c r="E522" s="15"/>
      <c r="F522" s="15"/>
      <c r="G522" s="15"/>
      <c r="H522" s="15"/>
      <c r="I522" s="78"/>
      <c r="J522" s="78"/>
      <c r="K522" s="78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</row>
    <row r="523" spans="1:111" ht="15.75" customHeight="1">
      <c r="A523" s="15"/>
      <c r="B523" s="2"/>
      <c r="C523" s="15"/>
      <c r="D523" s="15"/>
      <c r="E523" s="15"/>
      <c r="F523" s="15"/>
      <c r="G523" s="15"/>
      <c r="H523" s="15"/>
      <c r="I523" s="78"/>
      <c r="J523" s="78"/>
      <c r="K523" s="78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</row>
    <row r="524" spans="1:111" ht="15.75" customHeight="1">
      <c r="A524" s="15"/>
      <c r="B524" s="2"/>
      <c r="C524" s="15"/>
      <c r="D524" s="15"/>
      <c r="E524" s="15"/>
      <c r="F524" s="15"/>
      <c r="G524" s="15"/>
      <c r="H524" s="15"/>
      <c r="I524" s="78"/>
      <c r="J524" s="78"/>
      <c r="K524" s="78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</row>
    <row r="525" spans="1:111" ht="15.75" customHeight="1">
      <c r="A525" s="15"/>
      <c r="B525" s="2"/>
      <c r="C525" s="15"/>
      <c r="D525" s="15"/>
      <c r="E525" s="15"/>
      <c r="F525" s="15"/>
      <c r="G525" s="15"/>
      <c r="H525" s="15"/>
      <c r="I525" s="78"/>
      <c r="J525" s="78"/>
      <c r="K525" s="78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</row>
    <row r="526" spans="1:111" ht="15.75" customHeight="1">
      <c r="A526" s="15"/>
      <c r="B526" s="2"/>
      <c r="C526" s="15"/>
      <c r="D526" s="15"/>
      <c r="E526" s="15"/>
      <c r="F526" s="15"/>
      <c r="G526" s="15"/>
      <c r="H526" s="15"/>
      <c r="I526" s="78"/>
      <c r="J526" s="78"/>
      <c r="K526" s="78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</row>
    <row r="527" spans="1:111" ht="15.75" customHeight="1">
      <c r="A527" s="15"/>
      <c r="B527" s="2"/>
      <c r="C527" s="15"/>
      <c r="D527" s="15"/>
      <c r="E527" s="15"/>
      <c r="F527" s="15"/>
      <c r="G527" s="15"/>
      <c r="H527" s="15"/>
      <c r="I527" s="78"/>
      <c r="J527" s="78"/>
      <c r="K527" s="78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</row>
    <row r="528" spans="1:111" ht="15.75" customHeight="1">
      <c r="A528" s="15"/>
      <c r="B528" s="2"/>
      <c r="C528" s="15"/>
      <c r="D528" s="15"/>
      <c r="E528" s="15"/>
      <c r="F528" s="15"/>
      <c r="G528" s="15"/>
      <c r="H528" s="15"/>
      <c r="I528" s="78"/>
      <c r="J528" s="78"/>
      <c r="K528" s="78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</row>
    <row r="529" spans="1:111" ht="15.75" customHeight="1">
      <c r="A529" s="15"/>
      <c r="B529" s="2"/>
      <c r="C529" s="15"/>
      <c r="D529" s="15"/>
      <c r="E529" s="15"/>
      <c r="F529" s="15"/>
      <c r="G529" s="15"/>
      <c r="H529" s="15"/>
      <c r="I529" s="78"/>
      <c r="J529" s="78"/>
      <c r="K529" s="78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</row>
    <row r="530" spans="1:111" ht="15.75" customHeight="1">
      <c r="A530" s="15"/>
      <c r="B530" s="2"/>
      <c r="C530" s="15"/>
      <c r="D530" s="15"/>
      <c r="E530" s="15"/>
      <c r="F530" s="15"/>
      <c r="G530" s="15"/>
      <c r="H530" s="15"/>
      <c r="I530" s="78"/>
      <c r="J530" s="78"/>
      <c r="K530" s="78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</row>
    <row r="531" spans="1:111" ht="15.75" customHeight="1">
      <c r="A531" s="15"/>
      <c r="B531" s="2"/>
      <c r="C531" s="15"/>
      <c r="D531" s="15"/>
      <c r="E531" s="15"/>
      <c r="F531" s="15"/>
      <c r="G531" s="15"/>
      <c r="H531" s="15"/>
      <c r="I531" s="78"/>
      <c r="J531" s="78"/>
      <c r="K531" s="78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</row>
    <row r="532" spans="1:111" ht="15.75" customHeight="1">
      <c r="A532" s="15"/>
      <c r="B532" s="2"/>
      <c r="C532" s="15"/>
      <c r="D532" s="15"/>
      <c r="E532" s="15"/>
      <c r="F532" s="15"/>
      <c r="G532" s="15"/>
      <c r="H532" s="15"/>
      <c r="I532" s="78"/>
      <c r="J532" s="78"/>
      <c r="K532" s="78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</row>
    <row r="533" spans="1:111" ht="15.75" customHeight="1">
      <c r="A533" s="15"/>
      <c r="B533" s="2"/>
      <c r="C533" s="15"/>
      <c r="D533" s="15"/>
      <c r="E533" s="15"/>
      <c r="F533" s="15"/>
      <c r="G533" s="15"/>
      <c r="H533" s="15"/>
      <c r="I533" s="78"/>
      <c r="J533" s="78"/>
      <c r="K533" s="78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</row>
    <row r="534" spans="1:111" ht="15.75" customHeight="1">
      <c r="A534" s="15"/>
      <c r="B534" s="2"/>
      <c r="C534" s="15"/>
      <c r="D534" s="15"/>
      <c r="E534" s="15"/>
      <c r="F534" s="15"/>
      <c r="G534" s="15"/>
      <c r="H534" s="15"/>
      <c r="I534" s="78"/>
      <c r="J534" s="78"/>
      <c r="K534" s="78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</row>
    <row r="535" spans="1:111" ht="15.75" customHeight="1">
      <c r="A535" s="15"/>
      <c r="B535" s="2"/>
      <c r="C535" s="15"/>
      <c r="D535" s="15"/>
      <c r="E535" s="15"/>
      <c r="F535" s="15"/>
      <c r="G535" s="15"/>
      <c r="H535" s="15"/>
      <c r="I535" s="78"/>
      <c r="J535" s="78"/>
      <c r="K535" s="78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</row>
    <row r="536" spans="1:111" ht="15.75" customHeight="1">
      <c r="A536" s="15"/>
      <c r="B536" s="2"/>
      <c r="C536" s="15"/>
      <c r="D536" s="15"/>
      <c r="E536" s="15"/>
      <c r="F536" s="15"/>
      <c r="G536" s="15"/>
      <c r="H536" s="15"/>
      <c r="I536" s="78"/>
      <c r="J536" s="78"/>
      <c r="K536" s="78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</row>
    <row r="537" spans="1:111" ht="15.75" customHeight="1">
      <c r="A537" s="15"/>
      <c r="B537" s="2"/>
      <c r="C537" s="15"/>
      <c r="D537" s="15"/>
      <c r="E537" s="15"/>
      <c r="F537" s="15"/>
      <c r="G537" s="15"/>
      <c r="H537" s="15"/>
      <c r="I537" s="78"/>
      <c r="J537" s="78"/>
      <c r="K537" s="78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</row>
    <row r="538" spans="1:111" ht="15.75" customHeight="1">
      <c r="A538" s="15"/>
      <c r="B538" s="2"/>
      <c r="C538" s="15"/>
      <c r="D538" s="15"/>
      <c r="E538" s="15"/>
      <c r="F538" s="15"/>
      <c r="G538" s="15"/>
      <c r="H538" s="15"/>
      <c r="I538" s="78"/>
      <c r="J538" s="78"/>
      <c r="K538" s="78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</row>
    <row r="539" spans="1:111" ht="15.75" customHeight="1">
      <c r="A539" s="15"/>
      <c r="B539" s="2"/>
      <c r="C539" s="15"/>
      <c r="D539" s="15"/>
      <c r="E539" s="15"/>
      <c r="F539" s="15"/>
      <c r="G539" s="15"/>
      <c r="H539" s="15"/>
      <c r="I539" s="78"/>
      <c r="J539" s="78"/>
      <c r="K539" s="78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</row>
    <row r="540" spans="1:111" ht="15.75" customHeight="1">
      <c r="A540" s="15"/>
      <c r="B540" s="2"/>
      <c r="C540" s="15"/>
      <c r="D540" s="15"/>
      <c r="E540" s="15"/>
      <c r="F540" s="15"/>
      <c r="G540" s="15"/>
      <c r="H540" s="15"/>
      <c r="I540" s="78"/>
      <c r="J540" s="78"/>
      <c r="K540" s="78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</row>
    <row r="541" spans="1:111" ht="15.75" customHeight="1">
      <c r="A541" s="15"/>
      <c r="B541" s="2"/>
      <c r="C541" s="15"/>
      <c r="D541" s="15"/>
      <c r="E541" s="15"/>
      <c r="F541" s="15"/>
      <c r="G541" s="15"/>
      <c r="H541" s="15"/>
      <c r="I541" s="78"/>
      <c r="J541" s="78"/>
      <c r="K541" s="78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</row>
    <row r="542" spans="1:111" ht="15.75" customHeight="1">
      <c r="A542" s="15"/>
      <c r="B542" s="2"/>
      <c r="C542" s="15"/>
      <c r="D542" s="15"/>
      <c r="E542" s="15"/>
      <c r="F542" s="15"/>
      <c r="G542" s="15"/>
      <c r="H542" s="15"/>
      <c r="I542" s="78"/>
      <c r="J542" s="78"/>
      <c r="K542" s="78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</row>
    <row r="543" spans="1:111" ht="15.75" customHeight="1">
      <c r="A543" s="15"/>
      <c r="B543" s="2"/>
      <c r="C543" s="15"/>
      <c r="D543" s="15"/>
      <c r="E543" s="15"/>
      <c r="F543" s="15"/>
      <c r="G543" s="15"/>
      <c r="H543" s="15"/>
      <c r="I543" s="78"/>
      <c r="J543" s="78"/>
      <c r="K543" s="78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</row>
    <row r="544" spans="1:111" ht="15.75" customHeight="1">
      <c r="A544" s="15"/>
      <c r="B544" s="2"/>
      <c r="C544" s="15"/>
      <c r="D544" s="15"/>
      <c r="E544" s="15"/>
      <c r="F544" s="15"/>
      <c r="G544" s="15"/>
      <c r="H544" s="15"/>
      <c r="I544" s="78"/>
      <c r="J544" s="78"/>
      <c r="K544" s="78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</row>
    <row r="545" spans="1:111" ht="15.75" customHeight="1">
      <c r="A545" s="15"/>
      <c r="B545" s="2"/>
      <c r="C545" s="15"/>
      <c r="D545" s="15"/>
      <c r="E545" s="15"/>
      <c r="F545" s="15"/>
      <c r="G545" s="15"/>
      <c r="H545" s="15"/>
      <c r="I545" s="78"/>
      <c r="J545" s="78"/>
      <c r="K545" s="78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</row>
    <row r="546" spans="1:111" ht="15.75" customHeight="1">
      <c r="A546" s="15"/>
      <c r="B546" s="2"/>
      <c r="C546" s="15"/>
      <c r="D546" s="15"/>
      <c r="E546" s="15"/>
      <c r="F546" s="15"/>
      <c r="G546" s="15"/>
      <c r="H546" s="15"/>
      <c r="I546" s="78"/>
      <c r="J546" s="78"/>
      <c r="K546" s="78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</row>
    <row r="547" spans="1:111" ht="15.75" customHeight="1">
      <c r="A547" s="15"/>
      <c r="B547" s="2"/>
      <c r="C547" s="15"/>
      <c r="D547" s="15"/>
      <c r="E547" s="15"/>
      <c r="F547" s="15"/>
      <c r="G547" s="15"/>
      <c r="H547" s="15"/>
      <c r="I547" s="78"/>
      <c r="J547" s="78"/>
      <c r="K547" s="78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</row>
    <row r="548" spans="1:111" ht="15.75" customHeight="1">
      <c r="A548" s="15"/>
      <c r="B548" s="2"/>
      <c r="C548" s="15"/>
      <c r="D548" s="15"/>
      <c r="E548" s="15"/>
      <c r="F548" s="15"/>
      <c r="G548" s="15"/>
      <c r="H548" s="15"/>
      <c r="I548" s="78"/>
      <c r="J548" s="78"/>
      <c r="K548" s="78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</row>
    <row r="549" spans="1:111" ht="15.75" customHeight="1">
      <c r="A549" s="15"/>
      <c r="B549" s="2"/>
      <c r="C549" s="15"/>
      <c r="D549" s="15"/>
      <c r="E549" s="15"/>
      <c r="F549" s="15"/>
      <c r="G549" s="15"/>
      <c r="H549" s="15"/>
      <c r="I549" s="78"/>
      <c r="J549" s="78"/>
      <c r="K549" s="78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</row>
    <row r="550" spans="1:111" ht="15.75" customHeight="1">
      <c r="A550" s="15"/>
      <c r="B550" s="2"/>
      <c r="C550" s="15"/>
      <c r="D550" s="15"/>
      <c r="E550" s="15"/>
      <c r="F550" s="15"/>
      <c r="G550" s="15"/>
      <c r="H550" s="15"/>
      <c r="I550" s="78"/>
      <c r="J550" s="78"/>
      <c r="K550" s="78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</row>
    <row r="551" spans="1:111" ht="15.75" customHeight="1">
      <c r="A551" s="15"/>
      <c r="B551" s="2"/>
      <c r="C551" s="15"/>
      <c r="D551" s="15"/>
      <c r="E551" s="15"/>
      <c r="F551" s="15"/>
      <c r="G551" s="15"/>
      <c r="H551" s="15"/>
      <c r="I551" s="78"/>
      <c r="J551" s="78"/>
      <c r="K551" s="78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</row>
    <row r="552" spans="1:111" ht="15.75" customHeight="1">
      <c r="A552" s="15"/>
      <c r="B552" s="2"/>
      <c r="C552" s="15"/>
      <c r="D552" s="15"/>
      <c r="E552" s="15"/>
      <c r="F552" s="15"/>
      <c r="G552" s="15"/>
      <c r="H552" s="15"/>
      <c r="I552" s="78"/>
      <c r="J552" s="78"/>
      <c r="K552" s="78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</row>
    <row r="553" spans="1:111" ht="15.75" customHeight="1">
      <c r="A553" s="15"/>
      <c r="B553" s="2"/>
      <c r="C553" s="15"/>
      <c r="D553" s="15"/>
      <c r="E553" s="15"/>
      <c r="F553" s="15"/>
      <c r="G553" s="15"/>
      <c r="H553" s="15"/>
      <c r="I553" s="78"/>
      <c r="J553" s="78"/>
      <c r="K553" s="78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</row>
    <row r="554" spans="1:111" ht="15.75" customHeight="1">
      <c r="A554" s="15"/>
      <c r="B554" s="2"/>
      <c r="C554" s="15"/>
      <c r="D554" s="15"/>
      <c r="E554" s="15"/>
      <c r="F554" s="15"/>
      <c r="G554" s="15"/>
      <c r="H554" s="15"/>
      <c r="I554" s="78"/>
      <c r="J554" s="78"/>
      <c r="K554" s="78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</row>
    <row r="555" spans="1:111" ht="15.75" customHeight="1">
      <c r="A555" s="15"/>
      <c r="B555" s="2"/>
      <c r="C555" s="15"/>
      <c r="D555" s="15"/>
      <c r="E555" s="15"/>
      <c r="F555" s="15"/>
      <c r="G555" s="15"/>
      <c r="H555" s="15"/>
      <c r="I555" s="78"/>
      <c r="J555" s="78"/>
      <c r="K555" s="78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</row>
    <row r="556" spans="1:111" ht="15.75" customHeight="1">
      <c r="A556" s="15"/>
      <c r="B556" s="2"/>
      <c r="C556" s="15"/>
      <c r="D556" s="15"/>
      <c r="E556" s="15"/>
      <c r="F556" s="15"/>
      <c r="G556" s="15"/>
      <c r="H556" s="15"/>
      <c r="I556" s="78"/>
      <c r="J556" s="78"/>
      <c r="K556" s="78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</row>
    <row r="557" spans="1:111" ht="15.75" customHeight="1">
      <c r="A557" s="15"/>
      <c r="B557" s="2"/>
      <c r="C557" s="15"/>
      <c r="D557" s="15"/>
      <c r="E557" s="15"/>
      <c r="F557" s="15"/>
      <c r="G557" s="15"/>
      <c r="H557" s="15"/>
      <c r="I557" s="78"/>
      <c r="J557" s="78"/>
      <c r="K557" s="78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</row>
    <row r="558" spans="1:111" ht="15.75" customHeight="1">
      <c r="A558" s="15"/>
      <c r="B558" s="2"/>
      <c r="C558" s="15"/>
      <c r="D558" s="15"/>
      <c r="E558" s="15"/>
      <c r="F558" s="15"/>
      <c r="G558" s="15"/>
      <c r="H558" s="15"/>
      <c r="I558" s="78"/>
      <c r="J558" s="78"/>
      <c r="K558" s="78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</row>
    <row r="559" spans="1:111" ht="15.75" customHeight="1">
      <c r="A559" s="15"/>
      <c r="B559" s="2"/>
      <c r="C559" s="15"/>
      <c r="D559" s="15"/>
      <c r="E559" s="15"/>
      <c r="F559" s="15"/>
      <c r="G559" s="15"/>
      <c r="H559" s="15"/>
      <c r="I559" s="78"/>
      <c r="J559" s="78"/>
      <c r="K559" s="78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</row>
    <row r="560" spans="1:111" ht="15.75" customHeight="1">
      <c r="A560" s="15"/>
      <c r="B560" s="2"/>
      <c r="C560" s="15"/>
      <c r="D560" s="15"/>
      <c r="E560" s="15"/>
      <c r="F560" s="15"/>
      <c r="G560" s="15"/>
      <c r="H560" s="15"/>
      <c r="I560" s="78"/>
      <c r="J560" s="78"/>
      <c r="K560" s="78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</row>
    <row r="561" spans="1:111" ht="15.75" customHeight="1">
      <c r="A561" s="15"/>
      <c r="B561" s="2"/>
      <c r="C561" s="15"/>
      <c r="D561" s="15"/>
      <c r="E561" s="15"/>
      <c r="F561" s="15"/>
      <c r="G561" s="15"/>
      <c r="H561" s="15"/>
      <c r="I561" s="78"/>
      <c r="J561" s="78"/>
      <c r="K561" s="78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</row>
    <row r="562" spans="1:111" ht="15.75" customHeight="1">
      <c r="A562" s="15"/>
      <c r="B562" s="2"/>
      <c r="C562" s="15"/>
      <c r="D562" s="15"/>
      <c r="E562" s="15"/>
      <c r="F562" s="15"/>
      <c r="G562" s="15"/>
      <c r="H562" s="15"/>
      <c r="I562" s="78"/>
      <c r="J562" s="78"/>
      <c r="K562" s="78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</row>
    <row r="563" spans="1:111" ht="15.75" customHeight="1">
      <c r="A563" s="15"/>
      <c r="B563" s="2"/>
      <c r="C563" s="15"/>
      <c r="D563" s="15"/>
      <c r="E563" s="15"/>
      <c r="F563" s="15"/>
      <c r="G563" s="15"/>
      <c r="H563" s="15"/>
      <c r="I563" s="78"/>
      <c r="J563" s="78"/>
      <c r="K563" s="78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</row>
    <row r="564" spans="1:111" ht="15.75" customHeight="1">
      <c r="A564" s="15"/>
      <c r="B564" s="2"/>
      <c r="C564" s="15"/>
      <c r="D564" s="15"/>
      <c r="E564" s="15"/>
      <c r="F564" s="15"/>
      <c r="G564" s="15"/>
      <c r="H564" s="15"/>
      <c r="I564" s="78"/>
      <c r="J564" s="78"/>
      <c r="K564" s="78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</row>
    <row r="565" spans="1:111" ht="15.75" customHeight="1">
      <c r="A565" s="15"/>
      <c r="B565" s="2"/>
      <c r="C565" s="15"/>
      <c r="D565" s="15"/>
      <c r="E565" s="15"/>
      <c r="F565" s="15"/>
      <c r="G565" s="15"/>
      <c r="H565" s="15"/>
      <c r="I565" s="78"/>
      <c r="J565" s="78"/>
      <c r="K565" s="78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</row>
    <row r="566" spans="1:111" ht="15.75" customHeight="1">
      <c r="A566" s="15"/>
      <c r="B566" s="2"/>
      <c r="C566" s="15"/>
      <c r="D566" s="15"/>
      <c r="E566" s="15"/>
      <c r="F566" s="15"/>
      <c r="G566" s="15"/>
      <c r="H566" s="15"/>
      <c r="I566" s="78"/>
      <c r="J566" s="78"/>
      <c r="K566" s="78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</row>
    <row r="567" spans="1:111" ht="15.75" customHeight="1">
      <c r="A567" s="15"/>
      <c r="B567" s="2"/>
      <c r="C567" s="15"/>
      <c r="D567" s="15"/>
      <c r="E567" s="15"/>
      <c r="F567" s="15"/>
      <c r="G567" s="15"/>
      <c r="H567" s="15"/>
      <c r="I567" s="78"/>
      <c r="J567" s="78"/>
      <c r="K567" s="78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</row>
    <row r="568" spans="1:111" ht="15.75" customHeight="1">
      <c r="A568" s="15"/>
      <c r="B568" s="2"/>
      <c r="C568" s="15"/>
      <c r="D568" s="15"/>
      <c r="E568" s="15"/>
      <c r="F568" s="15"/>
      <c r="G568" s="15"/>
      <c r="H568" s="15"/>
      <c r="I568" s="78"/>
      <c r="J568" s="78"/>
      <c r="K568" s="78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</row>
    <row r="569" spans="1:111" ht="15.75" customHeight="1">
      <c r="A569" s="15"/>
      <c r="B569" s="2"/>
      <c r="C569" s="15"/>
      <c r="D569" s="15"/>
      <c r="E569" s="15"/>
      <c r="F569" s="15"/>
      <c r="G569" s="15"/>
      <c r="H569" s="15"/>
      <c r="I569" s="78"/>
      <c r="J569" s="78"/>
      <c r="K569" s="78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</row>
    <row r="570" spans="1:111" ht="15.75" customHeight="1">
      <c r="A570" s="15"/>
      <c r="B570" s="2"/>
      <c r="C570" s="15"/>
      <c r="D570" s="15"/>
      <c r="E570" s="15"/>
      <c r="F570" s="15"/>
      <c r="G570" s="15"/>
      <c r="H570" s="15"/>
      <c r="I570" s="78"/>
      <c r="J570" s="78"/>
      <c r="K570" s="78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</row>
    <row r="571" spans="1:111" ht="15.75" customHeight="1">
      <c r="A571" s="15"/>
      <c r="B571" s="2"/>
      <c r="C571" s="15"/>
      <c r="D571" s="15"/>
      <c r="E571" s="15"/>
      <c r="F571" s="15"/>
      <c r="G571" s="15"/>
      <c r="H571" s="15"/>
      <c r="I571" s="78"/>
      <c r="J571" s="78"/>
      <c r="K571" s="78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</row>
    <row r="572" spans="1:111" ht="15.75" customHeight="1">
      <c r="A572" s="15"/>
      <c r="B572" s="2"/>
      <c r="C572" s="15"/>
      <c r="D572" s="15"/>
      <c r="E572" s="15"/>
      <c r="F572" s="15"/>
      <c r="G572" s="15"/>
      <c r="H572" s="15"/>
      <c r="I572" s="78"/>
      <c r="J572" s="78"/>
      <c r="K572" s="78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</row>
    <row r="573" spans="1:111" ht="15.75" customHeight="1">
      <c r="A573" s="15"/>
      <c r="B573" s="2"/>
      <c r="C573" s="15"/>
      <c r="D573" s="15"/>
      <c r="E573" s="15"/>
      <c r="F573" s="15"/>
      <c r="G573" s="15"/>
      <c r="H573" s="15"/>
      <c r="I573" s="78"/>
      <c r="J573" s="78"/>
      <c r="K573" s="78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</row>
    <row r="574" spans="1:111" ht="15.75" customHeight="1">
      <c r="A574" s="15"/>
      <c r="B574" s="2"/>
      <c r="C574" s="15"/>
      <c r="D574" s="15"/>
      <c r="E574" s="15"/>
      <c r="F574" s="15"/>
      <c r="G574" s="15"/>
      <c r="H574" s="15"/>
      <c r="I574" s="78"/>
      <c r="J574" s="78"/>
      <c r="K574" s="78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</row>
    <row r="575" spans="1:111" ht="15.75" customHeight="1">
      <c r="A575" s="15"/>
      <c r="B575" s="2"/>
      <c r="C575" s="15"/>
      <c r="D575" s="15"/>
      <c r="E575" s="15"/>
      <c r="F575" s="15"/>
      <c r="G575" s="15"/>
      <c r="H575" s="15"/>
      <c r="I575" s="78"/>
      <c r="J575" s="78"/>
      <c r="K575" s="78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</row>
    <row r="576" spans="1:111" ht="15.75" customHeight="1">
      <c r="A576" s="15"/>
      <c r="B576" s="2"/>
      <c r="C576" s="15"/>
      <c r="D576" s="15"/>
      <c r="E576" s="15"/>
      <c r="F576" s="15"/>
      <c r="G576" s="15"/>
      <c r="H576" s="15"/>
      <c r="I576" s="78"/>
      <c r="J576" s="78"/>
      <c r="K576" s="78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</row>
    <row r="577" spans="1:111" ht="15.75" customHeight="1">
      <c r="A577" s="15"/>
      <c r="B577" s="2"/>
      <c r="C577" s="15"/>
      <c r="D577" s="15"/>
      <c r="E577" s="15"/>
      <c r="F577" s="15"/>
      <c r="G577" s="15"/>
      <c r="H577" s="15"/>
      <c r="I577" s="78"/>
      <c r="J577" s="78"/>
      <c r="K577" s="78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</row>
    <row r="578" spans="1:111" ht="15.75" customHeight="1">
      <c r="A578" s="15"/>
      <c r="B578" s="2"/>
      <c r="C578" s="15"/>
      <c r="D578" s="15"/>
      <c r="E578" s="15"/>
      <c r="F578" s="15"/>
      <c r="G578" s="15"/>
      <c r="H578" s="15"/>
      <c r="I578" s="78"/>
      <c r="J578" s="78"/>
      <c r="K578" s="78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</row>
    <row r="579" spans="1:111" ht="15.75" customHeight="1">
      <c r="A579" s="15"/>
      <c r="B579" s="2"/>
      <c r="C579" s="15"/>
      <c r="D579" s="15"/>
      <c r="E579" s="15"/>
      <c r="F579" s="15"/>
      <c r="G579" s="15"/>
      <c r="H579" s="15"/>
      <c r="I579" s="78"/>
      <c r="J579" s="78"/>
      <c r="K579" s="78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</row>
    <row r="580" spans="1:111" ht="15.75" customHeight="1">
      <c r="A580" s="15"/>
      <c r="B580" s="2"/>
      <c r="C580" s="15"/>
      <c r="D580" s="15"/>
      <c r="E580" s="15"/>
      <c r="F580" s="15"/>
      <c r="G580" s="15"/>
      <c r="H580" s="15"/>
      <c r="I580" s="78"/>
      <c r="J580" s="78"/>
      <c r="K580" s="78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</row>
    <row r="581" spans="1:111" ht="15.75" customHeight="1">
      <c r="A581" s="15"/>
      <c r="B581" s="2"/>
      <c r="C581" s="15"/>
      <c r="D581" s="15"/>
      <c r="E581" s="15"/>
      <c r="F581" s="15"/>
      <c r="G581" s="15"/>
      <c r="H581" s="15"/>
      <c r="I581" s="78"/>
      <c r="J581" s="78"/>
      <c r="K581" s="78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</row>
    <row r="582" spans="1:111" ht="15.75" customHeight="1">
      <c r="A582" s="15"/>
      <c r="B582" s="2"/>
      <c r="C582" s="15"/>
      <c r="D582" s="15"/>
      <c r="E582" s="15"/>
      <c r="F582" s="15"/>
      <c r="G582" s="15"/>
      <c r="H582" s="15"/>
      <c r="I582" s="78"/>
      <c r="J582" s="78"/>
      <c r="K582" s="78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</row>
    <row r="583" spans="1:111" ht="15.75" customHeight="1">
      <c r="A583" s="15"/>
      <c r="B583" s="2"/>
      <c r="C583" s="15"/>
      <c r="D583" s="15"/>
      <c r="E583" s="15"/>
      <c r="F583" s="15"/>
      <c r="G583" s="15"/>
      <c r="H583" s="15"/>
      <c r="I583" s="78"/>
      <c r="J583" s="78"/>
      <c r="K583" s="78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</row>
    <row r="584" spans="1:111" ht="15.75" customHeight="1">
      <c r="A584" s="15"/>
      <c r="B584" s="2"/>
      <c r="C584" s="15"/>
      <c r="D584" s="15"/>
      <c r="E584" s="15"/>
      <c r="F584" s="15"/>
      <c r="G584" s="15"/>
      <c r="H584" s="15"/>
      <c r="I584" s="78"/>
      <c r="J584" s="78"/>
      <c r="K584" s="78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</row>
    <row r="585" spans="1:111" ht="15.75" customHeight="1">
      <c r="A585" s="15"/>
      <c r="B585" s="2"/>
      <c r="C585" s="15"/>
      <c r="D585" s="15"/>
      <c r="E585" s="15"/>
      <c r="F585" s="15"/>
      <c r="G585" s="15"/>
      <c r="H585" s="15"/>
      <c r="I585" s="78"/>
      <c r="J585" s="78"/>
      <c r="K585" s="78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</row>
    <row r="586" spans="1:111" ht="15.75" customHeight="1">
      <c r="A586" s="15"/>
      <c r="B586" s="2"/>
      <c r="C586" s="15"/>
      <c r="D586" s="15"/>
      <c r="E586" s="15"/>
      <c r="F586" s="15"/>
      <c r="G586" s="15"/>
      <c r="H586" s="15"/>
      <c r="I586" s="78"/>
      <c r="J586" s="78"/>
      <c r="K586" s="78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</row>
    <row r="587" spans="1:111" ht="15.75" customHeight="1">
      <c r="A587" s="15"/>
      <c r="B587" s="2"/>
      <c r="C587" s="15"/>
      <c r="D587" s="15"/>
      <c r="E587" s="15"/>
      <c r="F587" s="15"/>
      <c r="G587" s="15"/>
      <c r="H587" s="15"/>
      <c r="I587" s="78"/>
      <c r="J587" s="78"/>
      <c r="K587" s="78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</row>
    <row r="588" spans="1:111" ht="15.75" customHeight="1">
      <c r="A588" s="15"/>
      <c r="B588" s="2"/>
      <c r="C588" s="15"/>
      <c r="D588" s="15"/>
      <c r="E588" s="15"/>
      <c r="F588" s="15"/>
      <c r="G588" s="15"/>
      <c r="H588" s="15"/>
      <c r="I588" s="78"/>
      <c r="J588" s="78"/>
      <c r="K588" s="78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</row>
    <row r="589" spans="1:111" ht="15.75" customHeight="1">
      <c r="A589" s="15"/>
      <c r="B589" s="2"/>
      <c r="C589" s="15"/>
      <c r="D589" s="15"/>
      <c r="E589" s="15"/>
      <c r="F589" s="15"/>
      <c r="G589" s="15"/>
      <c r="H589" s="15"/>
      <c r="I589" s="78"/>
      <c r="J589" s="78"/>
      <c r="K589" s="78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</row>
    <row r="590" spans="1:111" ht="15.75" customHeight="1">
      <c r="A590" s="15"/>
      <c r="B590" s="2"/>
      <c r="C590" s="15"/>
      <c r="D590" s="15"/>
      <c r="E590" s="15"/>
      <c r="F590" s="15"/>
      <c r="G590" s="15"/>
      <c r="H590" s="15"/>
      <c r="I590" s="78"/>
      <c r="J590" s="78"/>
      <c r="K590" s="78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</row>
    <row r="591" spans="1:111" ht="15.75" customHeight="1">
      <c r="A591" s="15"/>
      <c r="B591" s="2"/>
      <c r="C591" s="15"/>
      <c r="D591" s="15"/>
      <c r="E591" s="15"/>
      <c r="F591" s="15"/>
      <c r="G591" s="15"/>
      <c r="H591" s="15"/>
      <c r="I591" s="78"/>
      <c r="J591" s="78"/>
      <c r="K591" s="78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</row>
    <row r="592" spans="1:111" ht="15.75" customHeight="1">
      <c r="A592" s="15"/>
      <c r="B592" s="2"/>
      <c r="C592" s="15"/>
      <c r="D592" s="15"/>
      <c r="E592" s="15"/>
      <c r="F592" s="15"/>
      <c r="G592" s="15"/>
      <c r="H592" s="15"/>
      <c r="I592" s="78"/>
      <c r="J592" s="78"/>
      <c r="K592" s="78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</row>
    <row r="593" spans="1:111" ht="15.75" customHeight="1">
      <c r="A593" s="15"/>
      <c r="B593" s="2"/>
      <c r="C593" s="15"/>
      <c r="D593" s="15"/>
      <c r="E593" s="15"/>
      <c r="F593" s="15"/>
      <c r="G593" s="15"/>
      <c r="H593" s="15"/>
      <c r="I593" s="78"/>
      <c r="J593" s="78"/>
      <c r="K593" s="78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</row>
    <row r="594" spans="1:111" ht="15.75" customHeight="1">
      <c r="A594" s="15"/>
      <c r="B594" s="2"/>
      <c r="C594" s="15"/>
      <c r="D594" s="15"/>
      <c r="E594" s="15"/>
      <c r="F594" s="15"/>
      <c r="G594" s="15"/>
      <c r="H594" s="15"/>
      <c r="I594" s="78"/>
      <c r="J594" s="78"/>
      <c r="K594" s="78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</row>
    <row r="595" spans="1:111" ht="15.75" customHeight="1">
      <c r="A595" s="15"/>
      <c r="B595" s="2"/>
      <c r="C595" s="15"/>
      <c r="D595" s="15"/>
      <c r="E595" s="15"/>
      <c r="F595" s="15"/>
      <c r="G595" s="15"/>
      <c r="H595" s="15"/>
      <c r="I595" s="78"/>
      <c r="J595" s="78"/>
      <c r="K595" s="78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</row>
    <row r="596" spans="1:111" ht="15.75" customHeight="1">
      <c r="A596" s="15"/>
      <c r="B596" s="2"/>
      <c r="C596" s="15"/>
      <c r="D596" s="15"/>
      <c r="E596" s="15"/>
      <c r="F596" s="15"/>
      <c r="G596" s="15"/>
      <c r="H596" s="15"/>
      <c r="I596" s="78"/>
      <c r="J596" s="78"/>
      <c r="K596" s="78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</row>
    <row r="597" spans="1:111" ht="15.75" customHeight="1">
      <c r="A597" s="15"/>
      <c r="B597" s="2"/>
      <c r="C597" s="15"/>
      <c r="D597" s="15"/>
      <c r="E597" s="15"/>
      <c r="F597" s="15"/>
      <c r="G597" s="15"/>
      <c r="H597" s="15"/>
      <c r="I597" s="78"/>
      <c r="J597" s="78"/>
      <c r="K597" s="78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</row>
    <row r="598" spans="1:111" ht="15.75" customHeight="1">
      <c r="A598" s="15"/>
      <c r="B598" s="2"/>
      <c r="C598" s="15"/>
      <c r="D598" s="15"/>
      <c r="E598" s="15"/>
      <c r="F598" s="15"/>
      <c r="G598" s="15"/>
      <c r="H598" s="15"/>
      <c r="I598" s="78"/>
      <c r="J598" s="78"/>
      <c r="K598" s="78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</row>
    <row r="599" spans="1:111" ht="15.75" customHeight="1">
      <c r="A599" s="15"/>
      <c r="B599" s="2"/>
      <c r="C599" s="15"/>
      <c r="D599" s="15"/>
      <c r="E599" s="15"/>
      <c r="F599" s="15"/>
      <c r="G599" s="15"/>
      <c r="H599" s="15"/>
      <c r="I599" s="78"/>
      <c r="J599" s="78"/>
      <c r="K599" s="78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</row>
    <row r="600" spans="1:111" ht="15.75" customHeight="1">
      <c r="A600" s="15"/>
      <c r="B600" s="2"/>
      <c r="C600" s="15"/>
      <c r="D600" s="15"/>
      <c r="E600" s="15"/>
      <c r="F600" s="15"/>
      <c r="G600" s="15"/>
      <c r="H600" s="15"/>
      <c r="I600" s="78"/>
      <c r="J600" s="78"/>
      <c r="K600" s="78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</row>
    <row r="601" spans="1:111" ht="15.75" customHeight="1">
      <c r="A601" s="15"/>
      <c r="B601" s="2"/>
      <c r="C601" s="15"/>
      <c r="D601" s="15"/>
      <c r="E601" s="15"/>
      <c r="F601" s="15"/>
      <c r="G601" s="15"/>
      <c r="H601" s="15"/>
      <c r="I601" s="78"/>
      <c r="J601" s="78"/>
      <c r="K601" s="78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</row>
    <row r="602" spans="1:111" ht="15.75" customHeight="1">
      <c r="A602" s="15"/>
      <c r="B602" s="2"/>
      <c r="C602" s="15"/>
      <c r="D602" s="15"/>
      <c r="E602" s="15"/>
      <c r="F602" s="15"/>
      <c r="G602" s="15"/>
      <c r="H602" s="15"/>
      <c r="I602" s="78"/>
      <c r="J602" s="78"/>
      <c r="K602" s="78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</row>
    <row r="603" spans="1:111" ht="15.75" customHeight="1">
      <c r="A603" s="15"/>
      <c r="B603" s="2"/>
      <c r="C603" s="15"/>
      <c r="D603" s="15"/>
      <c r="E603" s="15"/>
      <c r="F603" s="15"/>
      <c r="G603" s="15"/>
      <c r="H603" s="15"/>
      <c r="I603" s="78"/>
      <c r="J603" s="78"/>
      <c r="K603" s="78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</row>
    <row r="604" spans="1:111" ht="15.75" customHeight="1">
      <c r="A604" s="15"/>
      <c r="B604" s="2"/>
      <c r="C604" s="15"/>
      <c r="D604" s="15"/>
      <c r="E604" s="15"/>
      <c r="F604" s="15"/>
      <c r="G604" s="15"/>
      <c r="H604" s="15"/>
      <c r="I604" s="78"/>
      <c r="J604" s="78"/>
      <c r="K604" s="78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</row>
    <row r="605" spans="1:111" ht="15.75" customHeight="1">
      <c r="A605" s="15"/>
      <c r="B605" s="2"/>
      <c r="C605" s="15"/>
      <c r="D605" s="15"/>
      <c r="E605" s="15"/>
      <c r="F605" s="15"/>
      <c r="G605" s="15"/>
      <c r="H605" s="15"/>
      <c r="I605" s="78"/>
      <c r="J605" s="78"/>
      <c r="K605" s="78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</row>
    <row r="606" spans="1:111" ht="15.75" customHeight="1">
      <c r="A606" s="15"/>
      <c r="B606" s="2"/>
      <c r="C606" s="15"/>
      <c r="D606" s="15"/>
      <c r="E606" s="15"/>
      <c r="F606" s="15"/>
      <c r="G606" s="15"/>
      <c r="H606" s="15"/>
      <c r="I606" s="78"/>
      <c r="J606" s="78"/>
      <c r="K606" s="78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</row>
    <row r="607" spans="1:111" ht="15.75" customHeight="1">
      <c r="A607" s="15"/>
      <c r="B607" s="2"/>
      <c r="C607" s="15"/>
      <c r="D607" s="15"/>
      <c r="E607" s="15"/>
      <c r="F607" s="15"/>
      <c r="G607" s="15"/>
      <c r="H607" s="15"/>
      <c r="I607" s="78"/>
      <c r="J607" s="78"/>
      <c r="K607" s="78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</row>
    <row r="608" spans="1:111" ht="15.75" customHeight="1">
      <c r="A608" s="15"/>
      <c r="B608" s="2"/>
      <c r="C608" s="15"/>
      <c r="D608" s="15"/>
      <c r="E608" s="15"/>
      <c r="F608" s="15"/>
      <c r="G608" s="15"/>
      <c r="H608" s="15"/>
      <c r="I608" s="78"/>
      <c r="J608" s="78"/>
      <c r="K608" s="78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</row>
    <row r="609" spans="1:111" ht="15.75" customHeight="1">
      <c r="A609" s="15"/>
      <c r="B609" s="2"/>
      <c r="C609" s="15"/>
      <c r="D609" s="15"/>
      <c r="E609" s="15"/>
      <c r="F609" s="15"/>
      <c r="G609" s="15"/>
      <c r="H609" s="15"/>
      <c r="I609" s="78"/>
      <c r="J609" s="78"/>
      <c r="K609" s="78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</row>
    <row r="610" spans="1:111" ht="15.75" customHeight="1">
      <c r="A610" s="15"/>
      <c r="B610" s="2"/>
      <c r="C610" s="15"/>
      <c r="D610" s="15"/>
      <c r="E610" s="15"/>
      <c r="F610" s="15"/>
      <c r="G610" s="15"/>
      <c r="H610" s="15"/>
      <c r="I610" s="78"/>
      <c r="J610" s="78"/>
      <c r="K610" s="78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</row>
    <row r="611" spans="1:111" ht="15.75" customHeight="1">
      <c r="A611" s="15"/>
      <c r="B611" s="2"/>
      <c r="C611" s="15"/>
      <c r="D611" s="15"/>
      <c r="E611" s="15"/>
      <c r="F611" s="15"/>
      <c r="G611" s="15"/>
      <c r="H611" s="15"/>
      <c r="I611" s="78"/>
      <c r="J611" s="78"/>
      <c r="K611" s="78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</row>
    <row r="612" spans="1:111" ht="15.75" customHeight="1">
      <c r="A612" s="15"/>
      <c r="B612" s="2"/>
      <c r="C612" s="15"/>
      <c r="D612" s="15"/>
      <c r="E612" s="15"/>
      <c r="F612" s="15"/>
      <c r="G612" s="15"/>
      <c r="H612" s="15"/>
      <c r="I612" s="78"/>
      <c r="J612" s="78"/>
      <c r="K612" s="78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</row>
    <row r="613" spans="1:111" ht="15.75" customHeight="1">
      <c r="A613" s="15"/>
      <c r="B613" s="2"/>
      <c r="C613" s="15"/>
      <c r="D613" s="15"/>
      <c r="E613" s="15"/>
      <c r="F613" s="15"/>
      <c r="G613" s="15"/>
      <c r="H613" s="15"/>
      <c r="I613" s="78"/>
      <c r="J613" s="78"/>
      <c r="K613" s="78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</row>
    <row r="614" spans="1:111" ht="15.75" customHeight="1">
      <c r="A614" s="15"/>
      <c r="B614" s="2"/>
      <c r="C614" s="15"/>
      <c r="D614" s="15"/>
      <c r="E614" s="15"/>
      <c r="F614" s="15"/>
      <c r="G614" s="15"/>
      <c r="H614" s="15"/>
      <c r="I614" s="78"/>
      <c r="J614" s="78"/>
      <c r="K614" s="78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</row>
    <row r="615" spans="1:111" ht="15.75" customHeight="1">
      <c r="A615" s="15"/>
      <c r="B615" s="2"/>
      <c r="C615" s="15"/>
      <c r="D615" s="15"/>
      <c r="E615" s="15"/>
      <c r="F615" s="15"/>
      <c r="G615" s="15"/>
      <c r="H615" s="15"/>
      <c r="I615" s="78"/>
      <c r="J615" s="78"/>
      <c r="K615" s="78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</row>
    <row r="616" spans="1:111" ht="15.75" customHeight="1">
      <c r="A616" s="15"/>
      <c r="B616" s="2"/>
      <c r="C616" s="15"/>
      <c r="D616" s="15"/>
      <c r="E616" s="15"/>
      <c r="F616" s="15"/>
      <c r="G616" s="15"/>
      <c r="H616" s="15"/>
      <c r="I616" s="78"/>
      <c r="J616" s="78"/>
      <c r="K616" s="78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</row>
    <row r="617" spans="1:111" ht="15.75" customHeight="1">
      <c r="A617" s="15"/>
      <c r="B617" s="2"/>
      <c r="C617" s="15"/>
      <c r="D617" s="15"/>
      <c r="E617" s="15"/>
      <c r="F617" s="15"/>
      <c r="G617" s="15"/>
      <c r="H617" s="15"/>
      <c r="I617" s="78"/>
      <c r="J617" s="78"/>
      <c r="K617" s="78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</row>
    <row r="618" spans="1:111" ht="15.75" customHeight="1">
      <c r="A618" s="15"/>
      <c r="B618" s="2"/>
      <c r="C618" s="15"/>
      <c r="D618" s="15"/>
      <c r="E618" s="15"/>
      <c r="F618" s="15"/>
      <c r="G618" s="15"/>
      <c r="H618" s="15"/>
      <c r="I618" s="78"/>
      <c r="J618" s="78"/>
      <c r="K618" s="78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</row>
    <row r="619" spans="1:111" ht="15.75" customHeight="1">
      <c r="A619" s="15"/>
      <c r="B619" s="2"/>
      <c r="C619" s="15"/>
      <c r="D619" s="15"/>
      <c r="E619" s="15"/>
      <c r="F619" s="15"/>
      <c r="G619" s="15"/>
      <c r="H619" s="15"/>
      <c r="I619" s="78"/>
      <c r="J619" s="78"/>
      <c r="K619" s="78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</row>
    <row r="620" spans="1:111" ht="15.75" customHeight="1">
      <c r="A620" s="15"/>
      <c r="B620" s="2"/>
      <c r="C620" s="15"/>
      <c r="D620" s="15"/>
      <c r="E620" s="15"/>
      <c r="F620" s="15"/>
      <c r="G620" s="15"/>
      <c r="H620" s="15"/>
      <c r="I620" s="78"/>
      <c r="J620" s="78"/>
      <c r="K620" s="78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</row>
    <row r="621" spans="1:111" ht="15.75" customHeight="1">
      <c r="A621" s="15"/>
      <c r="B621" s="2"/>
      <c r="C621" s="15"/>
      <c r="D621" s="15"/>
      <c r="E621" s="15"/>
      <c r="F621" s="15"/>
      <c r="G621" s="15"/>
      <c r="H621" s="15"/>
      <c r="I621" s="78"/>
      <c r="J621" s="78"/>
      <c r="K621" s="78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</row>
    <row r="622" spans="1:111" ht="15.75" customHeight="1">
      <c r="A622" s="15"/>
      <c r="B622" s="2"/>
      <c r="C622" s="15"/>
      <c r="D622" s="15"/>
      <c r="E622" s="15"/>
      <c r="F622" s="15"/>
      <c r="G622" s="15"/>
      <c r="H622" s="15"/>
      <c r="I622" s="78"/>
      <c r="J622" s="78"/>
      <c r="K622" s="78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</row>
    <row r="623" spans="1:111" ht="15.75" customHeight="1">
      <c r="A623" s="15"/>
      <c r="B623" s="2"/>
      <c r="C623" s="15"/>
      <c r="D623" s="15"/>
      <c r="E623" s="15"/>
      <c r="F623" s="15"/>
      <c r="G623" s="15"/>
      <c r="H623" s="15"/>
      <c r="I623" s="78"/>
      <c r="J623" s="78"/>
      <c r="K623" s="78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</row>
    <row r="624" spans="1:111" ht="15.75" customHeight="1">
      <c r="A624" s="15"/>
      <c r="B624" s="2"/>
      <c r="C624" s="15"/>
      <c r="D624" s="15"/>
      <c r="E624" s="15"/>
      <c r="F624" s="15"/>
      <c r="G624" s="15"/>
      <c r="H624" s="15"/>
      <c r="I624" s="78"/>
      <c r="J624" s="78"/>
      <c r="K624" s="78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</row>
    <row r="625" spans="1:111" ht="15.75" customHeight="1">
      <c r="A625" s="15"/>
      <c r="B625" s="2"/>
      <c r="C625" s="15"/>
      <c r="D625" s="15"/>
      <c r="E625" s="15"/>
      <c r="F625" s="15"/>
      <c r="G625" s="15"/>
      <c r="H625" s="15"/>
      <c r="I625" s="78"/>
      <c r="J625" s="78"/>
      <c r="K625" s="78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</row>
    <row r="626" spans="1:111" ht="15.75" customHeight="1">
      <c r="A626" s="15"/>
      <c r="B626" s="2"/>
      <c r="C626" s="15"/>
      <c r="D626" s="15"/>
      <c r="E626" s="15"/>
      <c r="F626" s="15"/>
      <c r="G626" s="15"/>
      <c r="H626" s="15"/>
      <c r="I626" s="78"/>
      <c r="J626" s="78"/>
      <c r="K626" s="78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</row>
    <row r="627" spans="1:111" ht="15.75" customHeight="1">
      <c r="A627" s="15"/>
      <c r="B627" s="2"/>
      <c r="C627" s="15"/>
      <c r="D627" s="15"/>
      <c r="E627" s="15"/>
      <c r="F627" s="15"/>
      <c r="G627" s="15"/>
      <c r="H627" s="15"/>
      <c r="I627" s="78"/>
      <c r="J627" s="78"/>
      <c r="K627" s="78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</row>
    <row r="628" spans="1:111" ht="15.75" customHeight="1">
      <c r="A628" s="15"/>
      <c r="B628" s="2"/>
      <c r="C628" s="15"/>
      <c r="D628" s="15"/>
      <c r="E628" s="15"/>
      <c r="F628" s="15"/>
      <c r="G628" s="15"/>
      <c r="H628" s="15"/>
      <c r="I628" s="78"/>
      <c r="J628" s="78"/>
      <c r="K628" s="78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</row>
    <row r="629" spans="1:111" ht="15.75" customHeight="1">
      <c r="A629" s="15"/>
      <c r="B629" s="2"/>
      <c r="C629" s="15"/>
      <c r="D629" s="15"/>
      <c r="E629" s="15"/>
      <c r="F629" s="15"/>
      <c r="G629" s="15"/>
      <c r="H629" s="15"/>
      <c r="I629" s="78"/>
      <c r="J629" s="78"/>
      <c r="K629" s="78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</row>
    <row r="630" spans="1:111" ht="15.75" customHeight="1">
      <c r="A630" s="15"/>
      <c r="B630" s="2"/>
      <c r="C630" s="15"/>
      <c r="D630" s="15"/>
      <c r="E630" s="15"/>
      <c r="F630" s="15"/>
      <c r="G630" s="15"/>
      <c r="H630" s="15"/>
      <c r="I630" s="78"/>
      <c r="J630" s="78"/>
      <c r="K630" s="78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</row>
    <row r="631" spans="1:111" ht="15.75" customHeight="1">
      <c r="A631" s="15"/>
      <c r="B631" s="2"/>
      <c r="C631" s="15"/>
      <c r="D631" s="15"/>
      <c r="E631" s="15"/>
      <c r="F631" s="15"/>
      <c r="G631" s="15"/>
      <c r="H631" s="15"/>
      <c r="I631" s="78"/>
      <c r="J631" s="78"/>
      <c r="K631" s="78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</row>
    <row r="632" spans="1:111" ht="15.75" customHeight="1">
      <c r="A632" s="15"/>
      <c r="B632" s="2"/>
      <c r="C632" s="15"/>
      <c r="D632" s="15"/>
      <c r="E632" s="15"/>
      <c r="F632" s="15"/>
      <c r="G632" s="15"/>
      <c r="H632" s="15"/>
      <c r="I632" s="78"/>
      <c r="J632" s="78"/>
      <c r="K632" s="78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</row>
    <row r="633" spans="1:111" ht="15.75" customHeight="1">
      <c r="A633" s="15"/>
      <c r="B633" s="2"/>
      <c r="C633" s="15"/>
      <c r="D633" s="15"/>
      <c r="E633" s="15"/>
      <c r="F633" s="15"/>
      <c r="G633" s="15"/>
      <c r="H633" s="15"/>
      <c r="I633" s="78"/>
      <c r="J633" s="78"/>
      <c r="K633" s="78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</row>
    <row r="634" spans="1:111" ht="15.75" customHeight="1">
      <c r="A634" s="15"/>
      <c r="B634" s="2"/>
      <c r="C634" s="15"/>
      <c r="D634" s="15"/>
      <c r="E634" s="15"/>
      <c r="F634" s="15"/>
      <c r="G634" s="15"/>
      <c r="H634" s="15"/>
      <c r="I634" s="78"/>
      <c r="J634" s="78"/>
      <c r="K634" s="78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</row>
    <row r="635" spans="1:111" ht="15.75" customHeight="1">
      <c r="A635" s="15"/>
      <c r="B635" s="2"/>
      <c r="C635" s="15"/>
      <c r="D635" s="15"/>
      <c r="E635" s="15"/>
      <c r="F635" s="15"/>
      <c r="G635" s="15"/>
      <c r="H635" s="15"/>
      <c r="I635" s="78"/>
      <c r="J635" s="78"/>
      <c r="K635" s="78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</row>
    <row r="636" spans="1:111" ht="15.75" customHeight="1">
      <c r="A636" s="15"/>
      <c r="B636" s="2"/>
      <c r="C636" s="15"/>
      <c r="D636" s="15"/>
      <c r="E636" s="15"/>
      <c r="F636" s="15"/>
      <c r="G636" s="15"/>
      <c r="H636" s="15"/>
      <c r="I636" s="78"/>
      <c r="J636" s="78"/>
      <c r="K636" s="78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</row>
    <row r="637" spans="1:111" ht="15.75" customHeight="1">
      <c r="A637" s="15"/>
      <c r="B637" s="2"/>
      <c r="C637" s="15"/>
      <c r="D637" s="15"/>
      <c r="E637" s="15"/>
      <c r="F637" s="15"/>
      <c r="G637" s="15"/>
      <c r="H637" s="15"/>
      <c r="I637" s="78"/>
      <c r="J637" s="78"/>
      <c r="K637" s="78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</row>
    <row r="638" spans="1:111" ht="15.75" customHeight="1">
      <c r="A638" s="15"/>
      <c r="B638" s="2"/>
      <c r="C638" s="15"/>
      <c r="D638" s="15"/>
      <c r="E638" s="15"/>
      <c r="F638" s="15"/>
      <c r="G638" s="15"/>
      <c r="H638" s="15"/>
      <c r="I638" s="78"/>
      <c r="J638" s="78"/>
      <c r="K638" s="78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</row>
    <row r="639" spans="1:111" ht="15.75" customHeight="1">
      <c r="A639" s="15"/>
      <c r="B639" s="2"/>
      <c r="C639" s="15"/>
      <c r="D639" s="15"/>
      <c r="E639" s="15"/>
      <c r="F639" s="15"/>
      <c r="G639" s="15"/>
      <c r="H639" s="15"/>
      <c r="I639" s="78"/>
      <c r="J639" s="78"/>
      <c r="K639" s="78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</row>
    <row r="640" spans="1:111" ht="15.75" customHeight="1">
      <c r="A640" s="15"/>
      <c r="B640" s="2"/>
      <c r="C640" s="15"/>
      <c r="D640" s="15"/>
      <c r="E640" s="15"/>
      <c r="F640" s="15"/>
      <c r="G640" s="15"/>
      <c r="H640" s="15"/>
      <c r="I640" s="78"/>
      <c r="J640" s="78"/>
      <c r="K640" s="78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</row>
    <row r="641" spans="1:111" ht="15.75" customHeight="1">
      <c r="A641" s="15"/>
      <c r="B641" s="2"/>
      <c r="C641" s="15"/>
      <c r="D641" s="15"/>
      <c r="E641" s="15"/>
      <c r="F641" s="15"/>
      <c r="G641" s="15"/>
      <c r="H641" s="15"/>
      <c r="I641" s="78"/>
      <c r="J641" s="78"/>
      <c r="K641" s="78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</row>
    <row r="642" spans="1:111" ht="15.75" customHeight="1">
      <c r="A642" s="15"/>
      <c r="B642" s="2"/>
      <c r="C642" s="15"/>
      <c r="D642" s="15"/>
      <c r="E642" s="15"/>
      <c r="F642" s="15"/>
      <c r="G642" s="15"/>
      <c r="H642" s="15"/>
      <c r="I642" s="78"/>
      <c r="J642" s="78"/>
      <c r="K642" s="78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</row>
    <row r="643" spans="1:111" ht="15.75" customHeight="1">
      <c r="A643" s="15"/>
      <c r="B643" s="2"/>
      <c r="C643" s="15"/>
      <c r="D643" s="15"/>
      <c r="E643" s="15"/>
      <c r="F643" s="15"/>
      <c r="G643" s="15"/>
      <c r="H643" s="15"/>
      <c r="I643" s="78"/>
      <c r="J643" s="78"/>
      <c r="K643" s="78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</row>
    <row r="644" spans="1:111" ht="15.75" customHeight="1">
      <c r="A644" s="15"/>
      <c r="B644" s="2"/>
      <c r="C644" s="15"/>
      <c r="D644" s="15"/>
      <c r="E644" s="15"/>
      <c r="F644" s="15"/>
      <c r="G644" s="15"/>
      <c r="H644" s="15"/>
      <c r="I644" s="78"/>
      <c r="J644" s="78"/>
      <c r="K644" s="78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</row>
    <row r="645" spans="1:111" ht="15.75" customHeight="1">
      <c r="A645" s="15"/>
      <c r="B645" s="2"/>
      <c r="C645" s="15"/>
      <c r="D645" s="15"/>
      <c r="E645" s="15"/>
      <c r="F645" s="15"/>
      <c r="G645" s="15"/>
      <c r="H645" s="15"/>
      <c r="I645" s="78"/>
      <c r="J645" s="78"/>
      <c r="K645" s="78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</row>
    <row r="646" spans="1:111" ht="15.75" customHeight="1">
      <c r="A646" s="15"/>
      <c r="B646" s="2"/>
      <c r="C646" s="15"/>
      <c r="D646" s="15"/>
      <c r="E646" s="15"/>
      <c r="F646" s="15"/>
      <c r="G646" s="15"/>
      <c r="H646" s="15"/>
      <c r="I646" s="78"/>
      <c r="J646" s="78"/>
      <c r="K646" s="78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</row>
    <row r="647" spans="1:111" ht="15.75" customHeight="1">
      <c r="A647" s="15"/>
      <c r="B647" s="2"/>
      <c r="C647" s="15"/>
      <c r="D647" s="15"/>
      <c r="E647" s="15"/>
      <c r="F647" s="15"/>
      <c r="G647" s="15"/>
      <c r="H647" s="15"/>
      <c r="I647" s="78"/>
      <c r="J647" s="78"/>
      <c r="K647" s="78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</row>
    <row r="648" spans="1:111" ht="15.75" customHeight="1">
      <c r="A648" s="15"/>
      <c r="B648" s="2"/>
      <c r="C648" s="15"/>
      <c r="D648" s="15"/>
      <c r="E648" s="15"/>
      <c r="F648" s="15"/>
      <c r="G648" s="15"/>
      <c r="H648" s="15"/>
      <c r="I648" s="78"/>
      <c r="J648" s="78"/>
      <c r="K648" s="78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</row>
    <row r="649" spans="1:111" ht="15.75" customHeight="1">
      <c r="A649" s="15"/>
      <c r="B649" s="2"/>
      <c r="C649" s="15"/>
      <c r="D649" s="15"/>
      <c r="E649" s="15"/>
      <c r="F649" s="15"/>
      <c r="G649" s="15"/>
      <c r="H649" s="15"/>
      <c r="I649" s="78"/>
      <c r="J649" s="78"/>
      <c r="K649" s="78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</row>
    <row r="650" spans="1:111" ht="15.75" customHeight="1">
      <c r="A650" s="15"/>
      <c r="B650" s="2"/>
      <c r="C650" s="15"/>
      <c r="D650" s="15"/>
      <c r="E650" s="15"/>
      <c r="F650" s="15"/>
      <c r="G650" s="15"/>
      <c r="H650" s="15"/>
      <c r="I650" s="78"/>
      <c r="J650" s="78"/>
      <c r="K650" s="78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</row>
    <row r="651" spans="1:111" ht="15.75" customHeight="1">
      <c r="A651" s="15"/>
      <c r="B651" s="2"/>
      <c r="C651" s="15"/>
      <c r="D651" s="15"/>
      <c r="E651" s="15"/>
      <c r="F651" s="15"/>
      <c r="G651" s="15"/>
      <c r="H651" s="15"/>
      <c r="I651" s="78"/>
      <c r="J651" s="78"/>
      <c r="K651" s="78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</row>
    <row r="652" spans="1:111" ht="15.75" customHeight="1">
      <c r="A652" s="15"/>
      <c r="B652" s="2"/>
      <c r="C652" s="15"/>
      <c r="D652" s="15"/>
      <c r="E652" s="15"/>
      <c r="F652" s="15"/>
      <c r="G652" s="15"/>
      <c r="H652" s="15"/>
      <c r="I652" s="78"/>
      <c r="J652" s="78"/>
      <c r="K652" s="78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</row>
    <row r="653" spans="1:111" ht="15.75" customHeight="1">
      <c r="A653" s="15"/>
      <c r="B653" s="2"/>
      <c r="C653" s="15"/>
      <c r="D653" s="15"/>
      <c r="E653" s="15"/>
      <c r="F653" s="15"/>
      <c r="G653" s="15"/>
      <c r="H653" s="15"/>
      <c r="I653" s="78"/>
      <c r="J653" s="78"/>
      <c r="K653" s="78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</row>
    <row r="654" spans="1:111" ht="15.75" customHeight="1">
      <c r="A654" s="15"/>
      <c r="B654" s="2"/>
      <c r="C654" s="15"/>
      <c r="D654" s="15"/>
      <c r="E654" s="15"/>
      <c r="F654" s="15"/>
      <c r="G654" s="15"/>
      <c r="H654" s="15"/>
      <c r="I654" s="78"/>
      <c r="J654" s="78"/>
      <c r="K654" s="78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</row>
    <row r="655" spans="1:111" ht="15.75" customHeight="1">
      <c r="A655" s="15"/>
      <c r="B655" s="2"/>
      <c r="C655" s="15"/>
      <c r="D655" s="15"/>
      <c r="E655" s="15"/>
      <c r="F655" s="15"/>
      <c r="G655" s="15"/>
      <c r="H655" s="15"/>
      <c r="I655" s="78"/>
      <c r="J655" s="78"/>
      <c r="K655" s="78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</row>
    <row r="656" spans="1:111" ht="15.75" customHeight="1">
      <c r="A656" s="15"/>
      <c r="B656" s="2"/>
      <c r="C656" s="15"/>
      <c r="D656" s="15"/>
      <c r="E656" s="15"/>
      <c r="F656" s="15"/>
      <c r="G656" s="15"/>
      <c r="H656" s="15"/>
      <c r="I656" s="78"/>
      <c r="J656" s="78"/>
      <c r="K656" s="78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</row>
    <row r="657" spans="1:111" ht="15.75" customHeight="1">
      <c r="A657" s="15"/>
      <c r="B657" s="2"/>
      <c r="C657" s="15"/>
      <c r="D657" s="15"/>
      <c r="E657" s="15"/>
      <c r="F657" s="15"/>
      <c r="G657" s="15"/>
      <c r="H657" s="15"/>
      <c r="I657" s="78"/>
      <c r="J657" s="78"/>
      <c r="K657" s="78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</row>
    <row r="658" spans="1:111" ht="15.75" customHeight="1">
      <c r="A658" s="15"/>
      <c r="B658" s="2"/>
      <c r="C658" s="15"/>
      <c r="D658" s="15"/>
      <c r="E658" s="15"/>
      <c r="F658" s="15"/>
      <c r="G658" s="15"/>
      <c r="H658" s="15"/>
      <c r="I658" s="78"/>
      <c r="J658" s="78"/>
      <c r="K658" s="78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</row>
    <row r="659" spans="1:111" ht="15.75" customHeight="1">
      <c r="A659" s="15"/>
      <c r="B659" s="2"/>
      <c r="C659" s="15"/>
      <c r="D659" s="15"/>
      <c r="E659" s="15"/>
      <c r="F659" s="15"/>
      <c r="G659" s="15"/>
      <c r="H659" s="15"/>
      <c r="I659" s="78"/>
      <c r="J659" s="78"/>
      <c r="K659" s="78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</row>
    <row r="660" spans="1:111" ht="15.75" customHeight="1">
      <c r="A660" s="15"/>
      <c r="B660" s="2"/>
      <c r="C660" s="15"/>
      <c r="D660" s="15"/>
      <c r="E660" s="15"/>
      <c r="F660" s="15"/>
      <c r="G660" s="15"/>
      <c r="H660" s="15"/>
      <c r="I660" s="78"/>
      <c r="J660" s="78"/>
      <c r="K660" s="78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</row>
    <row r="661" spans="1:111" ht="15.75" customHeight="1">
      <c r="A661" s="15"/>
      <c r="B661" s="2"/>
      <c r="C661" s="15"/>
      <c r="D661" s="15"/>
      <c r="E661" s="15"/>
      <c r="F661" s="15"/>
      <c r="G661" s="15"/>
      <c r="H661" s="15"/>
      <c r="I661" s="78"/>
      <c r="J661" s="78"/>
      <c r="K661" s="78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</row>
    <row r="662" spans="1:111" ht="15.75" customHeight="1">
      <c r="A662" s="15"/>
      <c r="B662" s="2"/>
      <c r="C662" s="15"/>
      <c r="D662" s="15"/>
      <c r="E662" s="15"/>
      <c r="F662" s="15"/>
      <c r="G662" s="15"/>
      <c r="H662" s="15"/>
      <c r="I662" s="78"/>
      <c r="J662" s="78"/>
      <c r="K662" s="78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</row>
    <row r="663" spans="1:111" ht="15.75" customHeight="1">
      <c r="A663" s="15"/>
      <c r="B663" s="2"/>
      <c r="C663" s="15"/>
      <c r="D663" s="15"/>
      <c r="E663" s="15"/>
      <c r="F663" s="15"/>
      <c r="G663" s="15"/>
      <c r="H663" s="15"/>
      <c r="I663" s="78"/>
      <c r="J663" s="78"/>
      <c r="K663" s="78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</row>
    <row r="664" spans="1:111" ht="15.75" customHeight="1">
      <c r="A664" s="15"/>
      <c r="B664" s="2"/>
      <c r="C664" s="15"/>
      <c r="D664" s="15"/>
      <c r="E664" s="15"/>
      <c r="F664" s="15"/>
      <c r="G664" s="15"/>
      <c r="H664" s="15"/>
      <c r="I664" s="78"/>
      <c r="J664" s="78"/>
      <c r="K664" s="78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</row>
    <row r="665" spans="1:111" ht="15.75" customHeight="1">
      <c r="A665" s="15"/>
      <c r="B665" s="2"/>
      <c r="C665" s="15"/>
      <c r="D665" s="15"/>
      <c r="E665" s="15"/>
      <c r="F665" s="15"/>
      <c r="G665" s="15"/>
      <c r="H665" s="15"/>
      <c r="I665" s="78"/>
      <c r="J665" s="78"/>
      <c r="K665" s="78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</row>
    <row r="666" spans="1:111" ht="15.75" customHeight="1">
      <c r="A666" s="15"/>
      <c r="B666" s="2"/>
      <c r="C666" s="15"/>
      <c r="D666" s="15"/>
      <c r="E666" s="15"/>
      <c r="F666" s="15"/>
      <c r="G666" s="15"/>
      <c r="H666" s="15"/>
      <c r="I666" s="78"/>
      <c r="J666" s="78"/>
      <c r="K666" s="78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</row>
    <row r="667" spans="1:111" ht="15.75" customHeight="1">
      <c r="A667" s="15"/>
      <c r="B667" s="2"/>
      <c r="C667" s="15"/>
      <c r="D667" s="15"/>
      <c r="E667" s="15"/>
      <c r="F667" s="15"/>
      <c r="G667" s="15"/>
      <c r="H667" s="15"/>
      <c r="I667" s="78"/>
      <c r="J667" s="78"/>
      <c r="K667" s="78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</row>
    <row r="668" spans="1:111" ht="15.75" customHeight="1">
      <c r="A668" s="15"/>
      <c r="B668" s="2"/>
      <c r="C668" s="15"/>
      <c r="D668" s="15"/>
      <c r="E668" s="15"/>
      <c r="F668" s="15"/>
      <c r="G668" s="15"/>
      <c r="H668" s="15"/>
      <c r="I668" s="78"/>
      <c r="J668" s="78"/>
      <c r="K668" s="78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</row>
    <row r="669" spans="1:111" ht="15.75" customHeight="1">
      <c r="A669" s="15"/>
      <c r="B669" s="2"/>
      <c r="C669" s="15"/>
      <c r="D669" s="15"/>
      <c r="E669" s="15"/>
      <c r="F669" s="15"/>
      <c r="G669" s="15"/>
      <c r="H669" s="15"/>
      <c r="I669" s="78"/>
      <c r="J669" s="78"/>
      <c r="K669" s="78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</row>
    <row r="670" spans="1:111" ht="15.75" customHeight="1">
      <c r="A670" s="15"/>
      <c r="B670" s="2"/>
      <c r="C670" s="15"/>
      <c r="D670" s="15"/>
      <c r="E670" s="15"/>
      <c r="F670" s="15"/>
      <c r="G670" s="15"/>
      <c r="H670" s="15"/>
      <c r="I670" s="78"/>
      <c r="J670" s="78"/>
      <c r="K670" s="78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</row>
    <row r="671" spans="1:111" ht="15.75" customHeight="1">
      <c r="A671" s="15"/>
      <c r="B671" s="2"/>
      <c r="C671" s="15"/>
      <c r="D671" s="15"/>
      <c r="E671" s="15"/>
      <c r="F671" s="15"/>
      <c r="G671" s="15"/>
      <c r="H671" s="15"/>
      <c r="I671" s="78"/>
      <c r="J671" s="78"/>
      <c r="K671" s="78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</row>
    <row r="672" spans="1:111" ht="15.75" customHeight="1">
      <c r="A672" s="15"/>
      <c r="B672" s="2"/>
      <c r="C672" s="15"/>
      <c r="D672" s="15"/>
      <c r="E672" s="15"/>
      <c r="F672" s="15"/>
      <c r="G672" s="15"/>
      <c r="H672" s="15"/>
      <c r="I672" s="78"/>
      <c r="J672" s="78"/>
      <c r="K672" s="78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</row>
    <row r="673" spans="1:111" ht="15.75" customHeight="1">
      <c r="A673" s="15"/>
      <c r="B673" s="2"/>
      <c r="C673" s="15"/>
      <c r="D673" s="15"/>
      <c r="E673" s="15"/>
      <c r="F673" s="15"/>
      <c r="G673" s="15"/>
      <c r="H673" s="15"/>
      <c r="I673" s="78"/>
      <c r="J673" s="78"/>
      <c r="K673" s="78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</row>
    <row r="674" spans="1:111" ht="15.75" customHeight="1">
      <c r="A674" s="15"/>
      <c r="B674" s="2"/>
      <c r="C674" s="15"/>
      <c r="D674" s="15"/>
      <c r="E674" s="15"/>
      <c r="F674" s="15"/>
      <c r="G674" s="15"/>
      <c r="H674" s="15"/>
      <c r="I674" s="78"/>
      <c r="J674" s="78"/>
      <c r="K674" s="78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</row>
    <row r="675" spans="1:111" ht="15.75" customHeight="1">
      <c r="A675" s="15"/>
      <c r="B675" s="2"/>
      <c r="C675" s="15"/>
      <c r="D675" s="15"/>
      <c r="E675" s="15"/>
      <c r="F675" s="15"/>
      <c r="G675" s="15"/>
      <c r="H675" s="15"/>
      <c r="I675" s="78"/>
      <c r="J675" s="78"/>
      <c r="K675" s="78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</row>
    <row r="676" spans="1:111" ht="15.75" customHeight="1">
      <c r="A676" s="15"/>
      <c r="B676" s="2"/>
      <c r="C676" s="15"/>
      <c r="D676" s="15"/>
      <c r="E676" s="15"/>
      <c r="F676" s="15"/>
      <c r="G676" s="15"/>
      <c r="H676" s="15"/>
      <c r="I676" s="78"/>
      <c r="J676" s="78"/>
      <c r="K676" s="78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</row>
    <row r="677" spans="1:111" ht="15.75" customHeight="1">
      <c r="A677" s="15"/>
      <c r="B677" s="2"/>
      <c r="C677" s="15"/>
      <c r="D677" s="15"/>
      <c r="E677" s="15"/>
      <c r="F677" s="15"/>
      <c r="G677" s="15"/>
      <c r="H677" s="15"/>
      <c r="I677" s="78"/>
      <c r="J677" s="78"/>
      <c r="K677" s="78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</row>
    <row r="678" spans="1:111" ht="15.75" customHeight="1">
      <c r="A678" s="15"/>
      <c r="B678" s="2"/>
      <c r="C678" s="15"/>
      <c r="D678" s="15"/>
      <c r="E678" s="15"/>
      <c r="F678" s="15"/>
      <c r="G678" s="15"/>
      <c r="H678" s="15"/>
      <c r="I678" s="78"/>
      <c r="J678" s="78"/>
      <c r="K678" s="78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</row>
    <row r="679" spans="1:111" ht="15.75" customHeight="1">
      <c r="A679" s="15"/>
      <c r="B679" s="2"/>
      <c r="C679" s="15"/>
      <c r="D679" s="15"/>
      <c r="E679" s="15"/>
      <c r="F679" s="15"/>
      <c r="G679" s="15"/>
      <c r="H679" s="15"/>
      <c r="I679" s="78"/>
      <c r="J679" s="78"/>
      <c r="K679" s="78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</row>
    <row r="680" spans="1:111" ht="15.75" customHeight="1">
      <c r="A680" s="15"/>
      <c r="B680" s="2"/>
      <c r="C680" s="15"/>
      <c r="D680" s="15"/>
      <c r="E680" s="15"/>
      <c r="F680" s="15"/>
      <c r="G680" s="15"/>
      <c r="H680" s="15"/>
      <c r="I680" s="78"/>
      <c r="J680" s="78"/>
      <c r="K680" s="78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</row>
    <row r="681" spans="1:111" ht="15.75" customHeight="1">
      <c r="A681" s="15"/>
      <c r="B681" s="2"/>
      <c r="C681" s="15"/>
      <c r="D681" s="15"/>
      <c r="E681" s="15"/>
      <c r="F681" s="15"/>
      <c r="G681" s="15"/>
      <c r="H681" s="15"/>
      <c r="I681" s="78"/>
      <c r="J681" s="78"/>
      <c r="K681" s="78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</row>
    <row r="682" spans="1:111" ht="15.75" customHeight="1">
      <c r="A682" s="15"/>
      <c r="B682" s="2"/>
      <c r="C682" s="15"/>
      <c r="D682" s="15"/>
      <c r="E682" s="15"/>
      <c r="F682" s="15"/>
      <c r="G682" s="15"/>
      <c r="H682" s="15"/>
      <c r="I682" s="78"/>
      <c r="J682" s="78"/>
      <c r="K682" s="78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</row>
    <row r="683" spans="1:111" ht="15.75" customHeight="1">
      <c r="A683" s="15"/>
      <c r="B683" s="2"/>
      <c r="C683" s="15"/>
      <c r="D683" s="15"/>
      <c r="E683" s="15"/>
      <c r="F683" s="15"/>
      <c r="G683" s="15"/>
      <c r="H683" s="15"/>
      <c r="I683" s="78"/>
      <c r="J683" s="78"/>
      <c r="K683" s="78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</row>
    <row r="684" spans="1:111" ht="15.75" customHeight="1">
      <c r="A684" s="15"/>
      <c r="B684" s="2"/>
      <c r="C684" s="15"/>
      <c r="D684" s="15"/>
      <c r="E684" s="15"/>
      <c r="F684" s="15"/>
      <c r="G684" s="15"/>
      <c r="H684" s="15"/>
      <c r="I684" s="78"/>
      <c r="J684" s="78"/>
      <c r="K684" s="78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</row>
    <row r="685" spans="1:111" ht="15.75" customHeight="1">
      <c r="A685" s="15"/>
      <c r="B685" s="2"/>
      <c r="C685" s="15"/>
      <c r="D685" s="15"/>
      <c r="E685" s="15"/>
      <c r="F685" s="15"/>
      <c r="G685" s="15"/>
      <c r="H685" s="15"/>
      <c r="I685" s="78"/>
      <c r="J685" s="78"/>
      <c r="K685" s="78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</row>
    <row r="686" spans="1:111" ht="15.75" customHeight="1">
      <c r="A686" s="15"/>
      <c r="B686" s="2"/>
      <c r="C686" s="15"/>
      <c r="D686" s="15"/>
      <c r="E686" s="15"/>
      <c r="F686" s="15"/>
      <c r="G686" s="15"/>
      <c r="H686" s="15"/>
      <c r="I686" s="78"/>
      <c r="J686" s="78"/>
      <c r="K686" s="78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</row>
    <row r="687" spans="1:111" ht="15.75" customHeight="1">
      <c r="A687" s="15"/>
      <c r="B687" s="2"/>
      <c r="C687" s="15"/>
      <c r="D687" s="15"/>
      <c r="E687" s="15"/>
      <c r="F687" s="15"/>
      <c r="G687" s="15"/>
      <c r="H687" s="15"/>
      <c r="I687" s="78"/>
      <c r="J687" s="78"/>
      <c r="K687" s="78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</row>
    <row r="688" spans="1:111" ht="15.75" customHeight="1">
      <c r="A688" s="15"/>
      <c r="B688" s="2"/>
      <c r="C688" s="15"/>
      <c r="D688" s="15"/>
      <c r="E688" s="15"/>
      <c r="F688" s="15"/>
      <c r="G688" s="15"/>
      <c r="H688" s="15"/>
      <c r="I688" s="78"/>
      <c r="J688" s="78"/>
      <c r="K688" s="78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</row>
    <row r="689" spans="1:111" ht="15.75" customHeight="1">
      <c r="A689" s="15"/>
      <c r="B689" s="2"/>
      <c r="C689" s="15"/>
      <c r="D689" s="15"/>
      <c r="E689" s="15"/>
      <c r="F689" s="15"/>
      <c r="G689" s="15"/>
      <c r="H689" s="15"/>
      <c r="I689" s="78"/>
      <c r="J689" s="78"/>
      <c r="K689" s="78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</row>
    <row r="690" spans="1:111" ht="15.75" customHeight="1">
      <c r="A690" s="15"/>
      <c r="B690" s="2"/>
      <c r="C690" s="15"/>
      <c r="D690" s="15"/>
      <c r="E690" s="15"/>
      <c r="F690" s="15"/>
      <c r="G690" s="15"/>
      <c r="H690" s="15"/>
      <c r="I690" s="78"/>
      <c r="J690" s="78"/>
      <c r="K690" s="78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</row>
    <row r="691" spans="1:111" ht="15.75" customHeight="1">
      <c r="A691" s="15"/>
      <c r="B691" s="2"/>
      <c r="C691" s="15"/>
      <c r="D691" s="15"/>
      <c r="E691" s="15"/>
      <c r="F691" s="15"/>
      <c r="G691" s="15"/>
      <c r="H691" s="15"/>
      <c r="I691" s="78"/>
      <c r="J691" s="78"/>
      <c r="K691" s="78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</row>
    <row r="692" spans="1:111" ht="15.75" customHeight="1">
      <c r="A692" s="15"/>
      <c r="B692" s="2"/>
      <c r="C692" s="15"/>
      <c r="D692" s="15"/>
      <c r="E692" s="15"/>
      <c r="F692" s="15"/>
      <c r="G692" s="15"/>
      <c r="H692" s="15"/>
      <c r="I692" s="78"/>
      <c r="J692" s="78"/>
      <c r="K692" s="78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</row>
    <row r="693" spans="1:111" ht="15.75" customHeight="1">
      <c r="A693" s="15"/>
      <c r="B693" s="2"/>
      <c r="C693" s="15"/>
      <c r="D693" s="15"/>
      <c r="E693" s="15"/>
      <c r="F693" s="15"/>
      <c r="G693" s="15"/>
      <c r="H693" s="15"/>
      <c r="I693" s="78"/>
      <c r="J693" s="78"/>
      <c r="K693" s="78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</row>
    <row r="694" spans="1:111" ht="15.75" customHeight="1">
      <c r="A694" s="15"/>
      <c r="B694" s="2"/>
      <c r="C694" s="15"/>
      <c r="D694" s="15"/>
      <c r="E694" s="15"/>
      <c r="F694" s="15"/>
      <c r="G694" s="15"/>
      <c r="H694" s="15"/>
      <c r="I694" s="78"/>
      <c r="J694" s="78"/>
      <c r="K694" s="78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</row>
    <row r="695" spans="1:111" ht="15.75" customHeight="1">
      <c r="A695" s="15"/>
      <c r="B695" s="2"/>
      <c r="C695" s="15"/>
      <c r="D695" s="15"/>
      <c r="E695" s="15"/>
      <c r="F695" s="15"/>
      <c r="G695" s="15"/>
      <c r="H695" s="15"/>
      <c r="I695" s="78"/>
      <c r="J695" s="78"/>
      <c r="K695" s="78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</row>
    <row r="696" spans="1:111" ht="15.75" customHeight="1">
      <c r="A696" s="15"/>
      <c r="B696" s="2"/>
      <c r="C696" s="15"/>
      <c r="D696" s="15"/>
      <c r="E696" s="15"/>
      <c r="F696" s="15"/>
      <c r="G696" s="15"/>
      <c r="H696" s="15"/>
      <c r="I696" s="78"/>
      <c r="J696" s="78"/>
      <c r="K696" s="78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</row>
    <row r="697" spans="1:111" ht="15.75" customHeight="1">
      <c r="A697" s="15"/>
      <c r="B697" s="2"/>
      <c r="C697" s="15"/>
      <c r="D697" s="15"/>
      <c r="E697" s="15"/>
      <c r="F697" s="15"/>
      <c r="G697" s="15"/>
      <c r="H697" s="15"/>
      <c r="I697" s="78"/>
      <c r="J697" s="78"/>
      <c r="K697" s="78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</row>
    <row r="698" spans="1:111" ht="15.75" customHeight="1">
      <c r="A698" s="15"/>
      <c r="B698" s="2"/>
      <c r="C698" s="15"/>
      <c r="D698" s="15"/>
      <c r="E698" s="15"/>
      <c r="F698" s="15"/>
      <c r="G698" s="15"/>
      <c r="H698" s="15"/>
      <c r="I698" s="78"/>
      <c r="J698" s="78"/>
      <c r="K698" s="78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</row>
    <row r="699" spans="1:111" ht="15.75" customHeight="1">
      <c r="A699" s="15"/>
      <c r="B699" s="2"/>
      <c r="C699" s="15"/>
      <c r="D699" s="15"/>
      <c r="E699" s="15"/>
      <c r="F699" s="15"/>
      <c r="G699" s="15"/>
      <c r="H699" s="15"/>
      <c r="I699" s="78"/>
      <c r="J699" s="78"/>
      <c r="K699" s="78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</row>
    <row r="700" spans="1:111" ht="15.75" customHeight="1">
      <c r="A700" s="15"/>
      <c r="B700" s="2"/>
      <c r="C700" s="15"/>
      <c r="D700" s="15"/>
      <c r="E700" s="15"/>
      <c r="F700" s="15"/>
      <c r="G700" s="15"/>
      <c r="H700" s="15"/>
      <c r="I700" s="78"/>
      <c r="J700" s="78"/>
      <c r="K700" s="78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</row>
    <row r="701" spans="1:111" ht="15.75" customHeight="1">
      <c r="A701" s="15"/>
      <c r="B701" s="2"/>
      <c r="C701" s="15"/>
      <c r="D701" s="15"/>
      <c r="E701" s="15"/>
      <c r="F701" s="15"/>
      <c r="G701" s="15"/>
      <c r="H701" s="15"/>
      <c r="I701" s="78"/>
      <c r="J701" s="78"/>
      <c r="K701" s="78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</row>
    <row r="702" spans="1:111" ht="15.75" customHeight="1">
      <c r="A702" s="15"/>
      <c r="B702" s="2"/>
      <c r="C702" s="15"/>
      <c r="D702" s="15"/>
      <c r="E702" s="15"/>
      <c r="F702" s="15"/>
      <c r="G702" s="15"/>
      <c r="H702" s="15"/>
      <c r="I702" s="78"/>
      <c r="J702" s="78"/>
      <c r="K702" s="78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</row>
    <row r="703" spans="1:111" ht="15.75" customHeight="1">
      <c r="A703" s="15"/>
      <c r="B703" s="2"/>
      <c r="C703" s="15"/>
      <c r="D703" s="15"/>
      <c r="E703" s="15"/>
      <c r="F703" s="15"/>
      <c r="G703" s="15"/>
      <c r="H703" s="15"/>
      <c r="I703" s="78"/>
      <c r="J703" s="78"/>
      <c r="K703" s="78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</row>
    <row r="704" spans="1:111" ht="15.75" customHeight="1">
      <c r="A704" s="15"/>
      <c r="B704" s="2"/>
      <c r="C704" s="15"/>
      <c r="D704" s="15"/>
      <c r="E704" s="15"/>
      <c r="F704" s="15"/>
      <c r="G704" s="15"/>
      <c r="H704" s="15"/>
      <c r="I704" s="78"/>
      <c r="J704" s="78"/>
      <c r="K704" s="78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</row>
    <row r="705" spans="1:111" ht="15.75" customHeight="1">
      <c r="A705" s="15"/>
      <c r="B705" s="2"/>
      <c r="C705" s="15"/>
      <c r="D705" s="15"/>
      <c r="E705" s="15"/>
      <c r="F705" s="15"/>
      <c r="G705" s="15"/>
      <c r="H705" s="15"/>
      <c r="I705" s="78"/>
      <c r="J705" s="78"/>
      <c r="K705" s="78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</row>
    <row r="706" spans="1:111" ht="15.75" customHeight="1">
      <c r="A706" s="15"/>
      <c r="B706" s="2"/>
      <c r="C706" s="15"/>
      <c r="D706" s="15"/>
      <c r="E706" s="15"/>
      <c r="F706" s="15"/>
      <c r="G706" s="15"/>
      <c r="H706" s="15"/>
      <c r="I706" s="78"/>
      <c r="J706" s="78"/>
      <c r="K706" s="78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</row>
    <row r="707" spans="1:111" ht="15.75" customHeight="1">
      <c r="A707" s="15"/>
      <c r="B707" s="2"/>
      <c r="C707" s="15"/>
      <c r="D707" s="15"/>
      <c r="E707" s="15"/>
      <c r="F707" s="15"/>
      <c r="G707" s="15"/>
      <c r="H707" s="15"/>
      <c r="I707" s="78"/>
      <c r="J707" s="78"/>
      <c r="K707" s="78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</row>
    <row r="708" spans="1:111" ht="15.75" customHeight="1">
      <c r="A708" s="15"/>
      <c r="B708" s="2"/>
      <c r="C708" s="15"/>
      <c r="D708" s="15"/>
      <c r="E708" s="15"/>
      <c r="F708" s="15"/>
      <c r="G708" s="15"/>
      <c r="H708" s="15"/>
      <c r="I708" s="78"/>
      <c r="J708" s="78"/>
      <c r="K708" s="78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</row>
    <row r="709" spans="1:111" ht="15.75" customHeight="1">
      <c r="A709" s="15"/>
      <c r="B709" s="2"/>
      <c r="C709" s="15"/>
      <c r="D709" s="15"/>
      <c r="E709" s="15"/>
      <c r="F709" s="15"/>
      <c r="G709" s="15"/>
      <c r="H709" s="15"/>
      <c r="I709" s="78"/>
      <c r="J709" s="78"/>
      <c r="K709" s="78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</row>
    <row r="710" spans="1:111" ht="15.75" customHeight="1">
      <c r="A710" s="15"/>
      <c r="B710" s="2"/>
      <c r="C710" s="15"/>
      <c r="D710" s="15"/>
      <c r="E710" s="15"/>
      <c r="F710" s="15"/>
      <c r="G710" s="15"/>
      <c r="H710" s="15"/>
      <c r="I710" s="78"/>
      <c r="J710" s="78"/>
      <c r="K710" s="78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</row>
    <row r="711" spans="1:111" ht="15.75" customHeight="1">
      <c r="A711" s="15"/>
      <c r="B711" s="2"/>
      <c r="C711" s="15"/>
      <c r="D711" s="15"/>
      <c r="E711" s="15"/>
      <c r="F711" s="15"/>
      <c r="G711" s="15"/>
      <c r="H711" s="15"/>
      <c r="I711" s="78"/>
      <c r="J711" s="78"/>
      <c r="K711" s="78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</row>
    <row r="712" spans="1:111" ht="15.75" customHeight="1">
      <c r="A712" s="15"/>
      <c r="B712" s="2"/>
      <c r="C712" s="15"/>
      <c r="D712" s="15"/>
      <c r="E712" s="15"/>
      <c r="F712" s="15"/>
      <c r="G712" s="15"/>
      <c r="H712" s="15"/>
      <c r="I712" s="78"/>
      <c r="J712" s="78"/>
      <c r="K712" s="78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</row>
    <row r="713" spans="1:111" ht="15.75" customHeight="1">
      <c r="A713" s="15"/>
      <c r="B713" s="2"/>
      <c r="C713" s="15"/>
      <c r="D713" s="15"/>
      <c r="E713" s="15"/>
      <c r="F713" s="15"/>
      <c r="G713" s="15"/>
      <c r="H713" s="15"/>
      <c r="I713" s="78"/>
      <c r="J713" s="78"/>
      <c r="K713" s="78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</row>
    <row r="714" spans="1:111" ht="15.75" customHeight="1">
      <c r="A714" s="15"/>
      <c r="B714" s="2"/>
      <c r="C714" s="15"/>
      <c r="D714" s="15"/>
      <c r="E714" s="15"/>
      <c r="F714" s="15"/>
      <c r="G714" s="15"/>
      <c r="H714" s="15"/>
      <c r="I714" s="78"/>
      <c r="J714" s="78"/>
      <c r="K714" s="78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</row>
    <row r="715" spans="1:111" ht="15.75" customHeight="1">
      <c r="A715" s="15"/>
      <c r="B715" s="2"/>
      <c r="C715" s="15"/>
      <c r="D715" s="15"/>
      <c r="E715" s="15"/>
      <c r="F715" s="15"/>
      <c r="G715" s="15"/>
      <c r="H715" s="15"/>
      <c r="I715" s="78"/>
      <c r="J715" s="78"/>
      <c r="K715" s="78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</row>
    <row r="716" spans="1:111" ht="15.75" customHeight="1">
      <c r="A716" s="15"/>
      <c r="B716" s="2"/>
      <c r="C716" s="15"/>
      <c r="D716" s="15"/>
      <c r="E716" s="15"/>
      <c r="F716" s="15"/>
      <c r="G716" s="15"/>
      <c r="H716" s="15"/>
      <c r="I716" s="78"/>
      <c r="J716" s="78"/>
      <c r="K716" s="78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</row>
    <row r="717" spans="1:111" ht="15.75" customHeight="1">
      <c r="A717" s="15"/>
      <c r="B717" s="2"/>
      <c r="C717" s="15"/>
      <c r="D717" s="15"/>
      <c r="E717" s="15"/>
      <c r="F717" s="15"/>
      <c r="G717" s="15"/>
      <c r="H717" s="15"/>
      <c r="I717" s="78"/>
      <c r="J717" s="78"/>
      <c r="K717" s="78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</row>
    <row r="718" spans="1:111" ht="15.75" customHeight="1">
      <c r="A718" s="15"/>
      <c r="B718" s="2"/>
      <c r="C718" s="15"/>
      <c r="D718" s="15"/>
      <c r="E718" s="15"/>
      <c r="F718" s="15"/>
      <c r="G718" s="15"/>
      <c r="H718" s="15"/>
      <c r="I718" s="78"/>
      <c r="J718" s="78"/>
      <c r="K718" s="78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</row>
    <row r="719" spans="1:111" ht="15.75" customHeight="1">
      <c r="A719" s="15"/>
      <c r="B719" s="2"/>
      <c r="C719" s="15"/>
      <c r="D719" s="15"/>
      <c r="E719" s="15"/>
      <c r="F719" s="15"/>
      <c r="G719" s="15"/>
      <c r="H719" s="15"/>
      <c r="I719" s="78"/>
      <c r="J719" s="78"/>
      <c r="K719" s="78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</row>
    <row r="720" spans="1:111" ht="15.75" customHeight="1">
      <c r="A720" s="15"/>
      <c r="B720" s="2"/>
      <c r="C720" s="15"/>
      <c r="D720" s="15"/>
      <c r="E720" s="15"/>
      <c r="F720" s="15"/>
      <c r="G720" s="15"/>
      <c r="H720" s="15"/>
      <c r="I720" s="78"/>
      <c r="J720" s="78"/>
      <c r="K720" s="78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</row>
    <row r="721" spans="1:111" ht="15.75" customHeight="1">
      <c r="A721" s="15"/>
      <c r="B721" s="2"/>
      <c r="C721" s="15"/>
      <c r="D721" s="15"/>
      <c r="E721" s="15"/>
      <c r="F721" s="15"/>
      <c r="G721" s="15"/>
      <c r="H721" s="15"/>
      <c r="I721" s="78"/>
      <c r="J721" s="78"/>
      <c r="K721" s="78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</row>
    <row r="722" spans="1:111" ht="15.75" customHeight="1">
      <c r="A722" s="15"/>
      <c r="B722" s="2"/>
      <c r="C722" s="15"/>
      <c r="D722" s="15"/>
      <c r="E722" s="15"/>
      <c r="F722" s="15"/>
      <c r="G722" s="15"/>
      <c r="H722" s="15"/>
      <c r="I722" s="78"/>
      <c r="J722" s="78"/>
      <c r="K722" s="78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</row>
    <row r="723" spans="1:111" ht="15.75" customHeight="1">
      <c r="A723" s="15"/>
      <c r="B723" s="2"/>
      <c r="C723" s="15"/>
      <c r="D723" s="15"/>
      <c r="E723" s="15"/>
      <c r="F723" s="15"/>
      <c r="G723" s="15"/>
      <c r="H723" s="15"/>
      <c r="I723" s="78"/>
      <c r="J723" s="78"/>
      <c r="K723" s="78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</row>
    <row r="724" spans="1:111" ht="15.75" customHeight="1">
      <c r="A724" s="15"/>
      <c r="B724" s="2"/>
      <c r="C724" s="15"/>
      <c r="D724" s="15"/>
      <c r="E724" s="15"/>
      <c r="F724" s="15"/>
      <c r="G724" s="15"/>
      <c r="H724" s="15"/>
      <c r="I724" s="78"/>
      <c r="J724" s="78"/>
      <c r="K724" s="78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</row>
    <row r="725" spans="1:111" ht="15.75" customHeight="1">
      <c r="A725" s="15"/>
      <c r="B725" s="2"/>
      <c r="C725" s="15"/>
      <c r="D725" s="15"/>
      <c r="E725" s="15"/>
      <c r="F725" s="15"/>
      <c r="G725" s="15"/>
      <c r="H725" s="15"/>
      <c r="I725" s="78"/>
      <c r="J725" s="78"/>
      <c r="K725" s="78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</row>
    <row r="726" spans="1:111" ht="15.75" customHeight="1">
      <c r="A726" s="15"/>
      <c r="B726" s="2"/>
      <c r="C726" s="15"/>
      <c r="D726" s="15"/>
      <c r="E726" s="15"/>
      <c r="F726" s="15"/>
      <c r="G726" s="15"/>
      <c r="H726" s="15"/>
      <c r="I726" s="78"/>
      <c r="J726" s="78"/>
      <c r="K726" s="78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</row>
    <row r="727" spans="1:111" ht="15.75" customHeight="1">
      <c r="A727" s="15"/>
      <c r="B727" s="2"/>
      <c r="C727" s="15"/>
      <c r="D727" s="15"/>
      <c r="E727" s="15"/>
      <c r="F727" s="15"/>
      <c r="G727" s="15"/>
      <c r="H727" s="15"/>
      <c r="I727" s="78"/>
      <c r="J727" s="78"/>
      <c r="K727" s="78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</row>
    <row r="728" spans="1:111" ht="15.75" customHeight="1">
      <c r="A728" s="15"/>
      <c r="B728" s="2"/>
      <c r="C728" s="15"/>
      <c r="D728" s="15"/>
      <c r="E728" s="15"/>
      <c r="F728" s="15"/>
      <c r="G728" s="15"/>
      <c r="H728" s="15"/>
      <c r="I728" s="78"/>
      <c r="J728" s="78"/>
      <c r="K728" s="78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</row>
    <row r="729" spans="1:111" ht="15.75" customHeight="1">
      <c r="A729" s="15"/>
      <c r="B729" s="2"/>
      <c r="C729" s="15"/>
      <c r="D729" s="15"/>
      <c r="E729" s="15"/>
      <c r="F729" s="15"/>
      <c r="G729" s="15"/>
      <c r="H729" s="15"/>
      <c r="I729" s="78"/>
      <c r="J729" s="78"/>
      <c r="K729" s="78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</row>
    <row r="730" spans="1:111" ht="15.75" customHeight="1">
      <c r="A730" s="15"/>
      <c r="B730" s="2"/>
      <c r="C730" s="15"/>
      <c r="D730" s="15"/>
      <c r="E730" s="15"/>
      <c r="F730" s="15"/>
      <c r="G730" s="15"/>
      <c r="H730" s="15"/>
      <c r="I730" s="78"/>
      <c r="J730" s="78"/>
      <c r="K730" s="78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</row>
    <row r="731" spans="1:111" ht="15.75" customHeight="1">
      <c r="A731" s="15"/>
      <c r="B731" s="2"/>
      <c r="C731" s="15"/>
      <c r="D731" s="15"/>
      <c r="E731" s="15"/>
      <c r="F731" s="15"/>
      <c r="G731" s="15"/>
      <c r="H731" s="15"/>
      <c r="I731" s="78"/>
      <c r="J731" s="78"/>
      <c r="K731" s="78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</row>
    <row r="732" spans="1:111" ht="15.75" customHeight="1">
      <c r="A732" s="15"/>
      <c r="B732" s="2"/>
      <c r="C732" s="15"/>
      <c r="D732" s="15"/>
      <c r="E732" s="15"/>
      <c r="F732" s="15"/>
      <c r="G732" s="15"/>
      <c r="H732" s="15"/>
      <c r="I732" s="78"/>
      <c r="J732" s="78"/>
      <c r="K732" s="78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</row>
    <row r="733" spans="1:111" ht="15.75" customHeight="1">
      <c r="A733" s="15"/>
      <c r="B733" s="2"/>
      <c r="C733" s="15"/>
      <c r="D733" s="15"/>
      <c r="E733" s="15"/>
      <c r="F733" s="15"/>
      <c r="G733" s="15"/>
      <c r="H733" s="15"/>
      <c r="I733" s="78"/>
      <c r="J733" s="78"/>
      <c r="K733" s="78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</row>
    <row r="734" spans="1:111" ht="15.75" customHeight="1">
      <c r="A734" s="15"/>
      <c r="B734" s="2"/>
      <c r="C734" s="15"/>
      <c r="D734" s="15"/>
      <c r="E734" s="15"/>
      <c r="F734" s="15"/>
      <c r="G734" s="15"/>
      <c r="H734" s="15"/>
      <c r="I734" s="78"/>
      <c r="J734" s="78"/>
      <c r="K734" s="78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</row>
    <row r="735" spans="1:111" ht="15.75" customHeight="1">
      <c r="A735" s="15"/>
      <c r="B735" s="2"/>
      <c r="C735" s="15"/>
      <c r="D735" s="15"/>
      <c r="E735" s="15"/>
      <c r="F735" s="15"/>
      <c r="G735" s="15"/>
      <c r="H735" s="15"/>
      <c r="I735" s="78"/>
      <c r="J735" s="78"/>
      <c r="K735" s="78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</row>
    <row r="736" spans="1:111" ht="15.75" customHeight="1">
      <c r="A736" s="15"/>
      <c r="B736" s="2"/>
      <c r="C736" s="15"/>
      <c r="D736" s="15"/>
      <c r="E736" s="15"/>
      <c r="F736" s="15"/>
      <c r="G736" s="15"/>
      <c r="H736" s="15"/>
      <c r="I736" s="78"/>
      <c r="J736" s="78"/>
      <c r="K736" s="78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</row>
    <row r="737" spans="1:111" ht="15.75" customHeight="1">
      <c r="A737" s="15"/>
      <c r="B737" s="2"/>
      <c r="C737" s="15"/>
      <c r="D737" s="15"/>
      <c r="E737" s="15"/>
      <c r="F737" s="15"/>
      <c r="G737" s="15"/>
      <c r="H737" s="15"/>
      <c r="I737" s="78"/>
      <c r="J737" s="78"/>
      <c r="K737" s="78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</row>
    <row r="738" spans="1:111" ht="15.75" customHeight="1">
      <c r="A738" s="15"/>
      <c r="B738" s="2"/>
      <c r="C738" s="15"/>
      <c r="D738" s="15"/>
      <c r="E738" s="15"/>
      <c r="F738" s="15"/>
      <c r="G738" s="15"/>
      <c r="H738" s="15"/>
      <c r="I738" s="78"/>
      <c r="J738" s="78"/>
      <c r="K738" s="78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</row>
    <row r="739" spans="1:111" ht="15.75" customHeight="1">
      <c r="A739" s="15"/>
      <c r="B739" s="2"/>
      <c r="C739" s="15"/>
      <c r="D739" s="15"/>
      <c r="E739" s="15"/>
      <c r="F739" s="15"/>
      <c r="G739" s="15"/>
      <c r="H739" s="15"/>
      <c r="I739" s="78"/>
      <c r="J739" s="78"/>
      <c r="K739" s="78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</row>
    <row r="740" spans="1:111" ht="15.75" customHeight="1">
      <c r="A740" s="15"/>
      <c r="B740" s="2"/>
      <c r="C740" s="15"/>
      <c r="D740" s="15"/>
      <c r="E740" s="15"/>
      <c r="F740" s="15"/>
      <c r="G740" s="15"/>
      <c r="H740" s="15"/>
      <c r="I740" s="78"/>
      <c r="J740" s="78"/>
      <c r="K740" s="78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</row>
    <row r="741" spans="1:111" ht="15.75" customHeight="1">
      <c r="A741" s="15"/>
      <c r="B741" s="2"/>
      <c r="C741" s="15"/>
      <c r="D741" s="15"/>
      <c r="E741" s="15"/>
      <c r="F741" s="15"/>
      <c r="G741" s="15"/>
      <c r="H741" s="15"/>
      <c r="I741" s="78"/>
      <c r="J741" s="78"/>
      <c r="K741" s="78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</row>
    <row r="742" spans="1:111" ht="15.75" customHeight="1">
      <c r="A742" s="15"/>
      <c r="B742" s="2"/>
      <c r="C742" s="15"/>
      <c r="D742" s="15"/>
      <c r="E742" s="15"/>
      <c r="F742" s="15"/>
      <c r="G742" s="15"/>
      <c r="H742" s="15"/>
      <c r="I742" s="78"/>
      <c r="J742" s="78"/>
      <c r="K742" s="78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</row>
    <row r="743" spans="1:111" ht="15.75" customHeight="1">
      <c r="A743" s="15"/>
      <c r="B743" s="2"/>
      <c r="C743" s="15"/>
      <c r="D743" s="15"/>
      <c r="E743" s="15"/>
      <c r="F743" s="15"/>
      <c r="G743" s="15"/>
      <c r="H743" s="15"/>
      <c r="I743" s="78"/>
      <c r="J743" s="78"/>
      <c r="K743" s="78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</row>
    <row r="744" spans="1:111" ht="15.75" customHeight="1">
      <c r="A744" s="15"/>
      <c r="B744" s="2"/>
      <c r="C744" s="15"/>
      <c r="D744" s="15"/>
      <c r="E744" s="15"/>
      <c r="F744" s="15"/>
      <c r="G744" s="15"/>
      <c r="H744" s="15"/>
      <c r="I744" s="78"/>
      <c r="J744" s="78"/>
      <c r="K744" s="78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</row>
    <row r="745" spans="1:111" ht="15.75" customHeight="1">
      <c r="A745" s="15"/>
      <c r="B745" s="2"/>
      <c r="C745" s="15"/>
      <c r="D745" s="15"/>
      <c r="E745" s="15"/>
      <c r="F745" s="15"/>
      <c r="G745" s="15"/>
      <c r="H745" s="15"/>
      <c r="I745" s="78"/>
      <c r="J745" s="78"/>
      <c r="K745" s="78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</row>
    <row r="746" spans="1:111" ht="15.75" customHeight="1">
      <c r="A746" s="15"/>
      <c r="B746" s="2"/>
      <c r="C746" s="15"/>
      <c r="D746" s="15"/>
      <c r="E746" s="15"/>
      <c r="F746" s="15"/>
      <c r="G746" s="15"/>
      <c r="H746" s="15"/>
      <c r="I746" s="78"/>
      <c r="J746" s="78"/>
      <c r="K746" s="78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</row>
    <row r="747" spans="1:111" ht="15.75" customHeight="1">
      <c r="A747" s="15"/>
      <c r="B747" s="2"/>
      <c r="C747" s="15"/>
      <c r="D747" s="15"/>
      <c r="E747" s="15"/>
      <c r="F747" s="15"/>
      <c r="G747" s="15"/>
      <c r="H747" s="15"/>
      <c r="I747" s="78"/>
      <c r="J747" s="78"/>
      <c r="K747" s="78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</row>
    <row r="748" spans="1:111" ht="15.75" customHeight="1">
      <c r="A748" s="15"/>
      <c r="B748" s="2"/>
      <c r="C748" s="15"/>
      <c r="D748" s="15"/>
      <c r="E748" s="15"/>
      <c r="F748" s="15"/>
      <c r="G748" s="15"/>
      <c r="H748" s="15"/>
      <c r="I748" s="78"/>
      <c r="J748" s="78"/>
      <c r="K748" s="78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</row>
    <row r="749" spans="1:111" ht="15.75" customHeight="1">
      <c r="A749" s="15"/>
      <c r="B749" s="2"/>
      <c r="C749" s="15"/>
      <c r="D749" s="15"/>
      <c r="E749" s="15"/>
      <c r="F749" s="15"/>
      <c r="G749" s="15"/>
      <c r="H749" s="15"/>
      <c r="I749" s="78"/>
      <c r="J749" s="78"/>
      <c r="K749" s="78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</row>
    <row r="750" spans="1:111" ht="15.75" customHeight="1">
      <c r="A750" s="15"/>
      <c r="B750" s="2"/>
      <c r="C750" s="15"/>
      <c r="D750" s="15"/>
      <c r="E750" s="15"/>
      <c r="F750" s="15"/>
      <c r="G750" s="15"/>
      <c r="H750" s="15"/>
      <c r="I750" s="78"/>
      <c r="J750" s="78"/>
      <c r="K750" s="78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</row>
    <row r="751" spans="1:111" ht="15.75" customHeight="1">
      <c r="A751" s="15"/>
      <c r="B751" s="2"/>
      <c r="C751" s="15"/>
      <c r="D751" s="15"/>
      <c r="E751" s="15"/>
      <c r="F751" s="15"/>
      <c r="G751" s="15"/>
      <c r="H751" s="15"/>
      <c r="I751" s="78"/>
      <c r="J751" s="78"/>
      <c r="K751" s="78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</row>
    <row r="752" spans="1:111" ht="15.75" customHeight="1">
      <c r="A752" s="15"/>
      <c r="B752" s="2"/>
      <c r="C752" s="15"/>
      <c r="D752" s="15"/>
      <c r="E752" s="15"/>
      <c r="F752" s="15"/>
      <c r="G752" s="15"/>
      <c r="H752" s="15"/>
      <c r="I752" s="78"/>
      <c r="J752" s="78"/>
      <c r="K752" s="78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</row>
    <row r="753" spans="1:111" ht="15.75" customHeight="1">
      <c r="A753" s="15"/>
      <c r="B753" s="2"/>
      <c r="C753" s="15"/>
      <c r="D753" s="15"/>
      <c r="E753" s="15"/>
      <c r="F753" s="15"/>
      <c r="G753" s="15"/>
      <c r="H753" s="15"/>
      <c r="I753" s="78"/>
      <c r="J753" s="78"/>
      <c r="K753" s="78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</row>
    <row r="754" spans="1:111" ht="15.75" customHeight="1">
      <c r="A754" s="15"/>
      <c r="B754" s="2"/>
      <c r="C754" s="15"/>
      <c r="D754" s="15"/>
      <c r="E754" s="15"/>
      <c r="F754" s="15"/>
      <c r="G754" s="15"/>
      <c r="H754" s="15"/>
      <c r="I754" s="78"/>
      <c r="J754" s="78"/>
      <c r="K754" s="78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</row>
    <row r="755" spans="1:111" ht="15.75" customHeight="1">
      <c r="A755" s="15"/>
      <c r="B755" s="2"/>
      <c r="C755" s="15"/>
      <c r="D755" s="15"/>
      <c r="E755" s="15"/>
      <c r="F755" s="15"/>
      <c r="G755" s="15"/>
      <c r="H755" s="15"/>
      <c r="I755" s="78"/>
      <c r="J755" s="78"/>
      <c r="K755" s="78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</row>
    <row r="756" spans="1:111" ht="15.75" customHeight="1">
      <c r="A756" s="15"/>
      <c r="B756" s="2"/>
      <c r="C756" s="15"/>
      <c r="D756" s="15"/>
      <c r="E756" s="15"/>
      <c r="F756" s="15"/>
      <c r="G756" s="15"/>
      <c r="H756" s="15"/>
      <c r="I756" s="78"/>
      <c r="J756" s="78"/>
      <c r="K756" s="78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</row>
    <row r="757" spans="1:111" ht="15.75" customHeight="1">
      <c r="A757" s="15"/>
      <c r="B757" s="2"/>
      <c r="C757" s="15"/>
      <c r="D757" s="15"/>
      <c r="E757" s="15"/>
      <c r="F757" s="15"/>
      <c r="G757" s="15"/>
      <c r="H757" s="15"/>
      <c r="I757" s="78"/>
      <c r="J757" s="78"/>
      <c r="K757" s="78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</row>
    <row r="758" spans="1:111" ht="15.75" customHeight="1">
      <c r="A758" s="15"/>
      <c r="B758" s="2"/>
      <c r="C758" s="15"/>
      <c r="D758" s="15"/>
      <c r="E758" s="15"/>
      <c r="F758" s="15"/>
      <c r="G758" s="15"/>
      <c r="H758" s="15"/>
      <c r="I758" s="78"/>
      <c r="J758" s="78"/>
      <c r="K758" s="78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</row>
    <row r="759" spans="1:111" ht="15.75" customHeight="1">
      <c r="A759" s="15"/>
      <c r="B759" s="2"/>
      <c r="C759" s="15"/>
      <c r="D759" s="15"/>
      <c r="E759" s="15"/>
      <c r="F759" s="15"/>
      <c r="G759" s="15"/>
      <c r="H759" s="15"/>
      <c r="I759" s="78"/>
      <c r="J759" s="78"/>
      <c r="K759" s="78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</row>
    <row r="760" spans="1:111" ht="15.75" customHeight="1">
      <c r="A760" s="15"/>
      <c r="B760" s="2"/>
      <c r="C760" s="15"/>
      <c r="D760" s="15"/>
      <c r="E760" s="15"/>
      <c r="F760" s="15"/>
      <c r="G760" s="15"/>
      <c r="H760" s="15"/>
      <c r="I760" s="78"/>
      <c r="J760" s="78"/>
      <c r="K760" s="78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</row>
    <row r="761" spans="1:111" ht="15.75" customHeight="1">
      <c r="A761" s="15"/>
      <c r="B761" s="2"/>
      <c r="C761" s="15"/>
      <c r="D761" s="15"/>
      <c r="E761" s="15"/>
      <c r="F761" s="15"/>
      <c r="G761" s="15"/>
      <c r="H761" s="15"/>
      <c r="I761" s="78"/>
      <c r="J761" s="78"/>
      <c r="K761" s="78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</row>
    <row r="762" spans="1:111" ht="15.75" customHeight="1">
      <c r="A762" s="15"/>
      <c r="B762" s="2"/>
      <c r="C762" s="15"/>
      <c r="D762" s="15"/>
      <c r="E762" s="15"/>
      <c r="F762" s="15"/>
      <c r="G762" s="15"/>
      <c r="H762" s="15"/>
      <c r="I762" s="78"/>
      <c r="J762" s="78"/>
      <c r="K762" s="78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</row>
    <row r="763" spans="1:111" ht="15.75" customHeight="1">
      <c r="A763" s="15"/>
      <c r="B763" s="2"/>
      <c r="C763" s="15"/>
      <c r="D763" s="15"/>
      <c r="E763" s="15"/>
      <c r="F763" s="15"/>
      <c r="G763" s="15"/>
      <c r="H763" s="15"/>
      <c r="I763" s="78"/>
      <c r="J763" s="78"/>
      <c r="K763" s="78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</row>
    <row r="764" spans="1:111" ht="15.75" customHeight="1">
      <c r="A764" s="15"/>
      <c r="B764" s="2"/>
      <c r="C764" s="15"/>
      <c r="D764" s="15"/>
      <c r="E764" s="15"/>
      <c r="F764" s="15"/>
      <c r="G764" s="15"/>
      <c r="H764" s="15"/>
      <c r="I764" s="78"/>
      <c r="J764" s="78"/>
      <c r="K764" s="78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</row>
    <row r="765" spans="1:111" ht="15.75" customHeight="1">
      <c r="A765" s="15"/>
      <c r="B765" s="2"/>
      <c r="C765" s="15"/>
      <c r="D765" s="15"/>
      <c r="E765" s="15"/>
      <c r="F765" s="15"/>
      <c r="G765" s="15"/>
      <c r="H765" s="15"/>
      <c r="I765" s="78"/>
      <c r="J765" s="78"/>
      <c r="K765" s="78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</row>
    <row r="766" spans="1:111" ht="15.75" customHeight="1">
      <c r="A766" s="15"/>
      <c r="B766" s="2"/>
      <c r="C766" s="15"/>
      <c r="D766" s="15"/>
      <c r="E766" s="15"/>
      <c r="F766" s="15"/>
      <c r="G766" s="15"/>
      <c r="H766" s="15"/>
      <c r="I766" s="78"/>
      <c r="J766" s="78"/>
      <c r="K766" s="78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</row>
    <row r="767" spans="1:111" ht="15.75" customHeight="1">
      <c r="A767" s="15"/>
      <c r="B767" s="2"/>
      <c r="C767" s="15"/>
      <c r="D767" s="15"/>
      <c r="E767" s="15"/>
      <c r="F767" s="15"/>
      <c r="G767" s="15"/>
      <c r="H767" s="15"/>
      <c r="I767" s="78"/>
      <c r="J767" s="78"/>
      <c r="K767" s="78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</row>
    <row r="768" spans="1:111" ht="15.75" customHeight="1">
      <c r="A768" s="15"/>
      <c r="B768" s="2"/>
      <c r="C768" s="15"/>
      <c r="D768" s="15"/>
      <c r="E768" s="15"/>
      <c r="F768" s="15"/>
      <c r="G768" s="15"/>
      <c r="H768" s="15"/>
      <c r="I768" s="78"/>
      <c r="J768" s="78"/>
      <c r="K768" s="78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</row>
    <row r="769" spans="1:111" ht="15.75" customHeight="1">
      <c r="A769" s="15"/>
      <c r="B769" s="2"/>
      <c r="C769" s="15"/>
      <c r="D769" s="15"/>
      <c r="E769" s="15"/>
      <c r="F769" s="15"/>
      <c r="G769" s="15"/>
      <c r="H769" s="15"/>
      <c r="I769" s="78"/>
      <c r="J769" s="78"/>
      <c r="K769" s="78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</row>
    <row r="770" spans="1:111" ht="15.75" customHeight="1">
      <c r="A770" s="15"/>
      <c r="B770" s="2"/>
      <c r="C770" s="15"/>
      <c r="D770" s="15"/>
      <c r="E770" s="15"/>
      <c r="F770" s="15"/>
      <c r="G770" s="15"/>
      <c r="H770" s="15"/>
      <c r="I770" s="78"/>
      <c r="J770" s="78"/>
      <c r="K770" s="78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</row>
    <row r="771" spans="1:111" ht="15.75" customHeight="1">
      <c r="A771" s="15"/>
      <c r="B771" s="2"/>
      <c r="C771" s="15"/>
      <c r="D771" s="15"/>
      <c r="E771" s="15"/>
      <c r="F771" s="15"/>
      <c r="G771" s="15"/>
      <c r="H771" s="15"/>
      <c r="I771" s="78"/>
      <c r="J771" s="78"/>
      <c r="K771" s="78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</row>
    <row r="772" spans="1:111" ht="15.75" customHeight="1">
      <c r="A772" s="15"/>
      <c r="B772" s="2"/>
      <c r="C772" s="15"/>
      <c r="D772" s="15"/>
      <c r="E772" s="15"/>
      <c r="F772" s="15"/>
      <c r="G772" s="15"/>
      <c r="H772" s="15"/>
      <c r="I772" s="78"/>
      <c r="J772" s="78"/>
      <c r="K772" s="78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</row>
    <row r="773" spans="1:111" ht="15.75" customHeight="1">
      <c r="A773" s="15"/>
      <c r="B773" s="2"/>
      <c r="C773" s="15"/>
      <c r="D773" s="15"/>
      <c r="E773" s="15"/>
      <c r="F773" s="15"/>
      <c r="G773" s="15"/>
      <c r="H773" s="15"/>
      <c r="I773" s="78"/>
      <c r="J773" s="78"/>
      <c r="K773" s="78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</row>
    <row r="774" spans="1:111" ht="15.75" customHeight="1">
      <c r="A774" s="15"/>
      <c r="B774" s="2"/>
      <c r="C774" s="15"/>
      <c r="D774" s="15"/>
      <c r="E774" s="15"/>
      <c r="F774" s="15"/>
      <c r="G774" s="15"/>
      <c r="H774" s="15"/>
      <c r="I774" s="78"/>
      <c r="J774" s="78"/>
      <c r="K774" s="78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</row>
    <row r="775" spans="1:111" ht="15.75" customHeight="1">
      <c r="A775" s="15"/>
      <c r="B775" s="2"/>
      <c r="C775" s="15"/>
      <c r="D775" s="15"/>
      <c r="E775" s="15"/>
      <c r="F775" s="15"/>
      <c r="G775" s="15"/>
      <c r="H775" s="15"/>
      <c r="I775" s="78"/>
      <c r="J775" s="78"/>
      <c r="K775" s="78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</row>
    <row r="776" spans="1:111" ht="15.75" customHeight="1">
      <c r="A776" s="15"/>
      <c r="B776" s="2"/>
      <c r="C776" s="15"/>
      <c r="D776" s="15"/>
      <c r="E776" s="15"/>
      <c r="F776" s="15"/>
      <c r="G776" s="15"/>
      <c r="H776" s="15"/>
      <c r="I776" s="78"/>
      <c r="J776" s="78"/>
      <c r="K776" s="78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</row>
    <row r="777" spans="1:111" ht="15.75" customHeight="1">
      <c r="A777" s="15"/>
      <c r="B777" s="2"/>
      <c r="C777" s="15"/>
      <c r="D777" s="15"/>
      <c r="E777" s="15"/>
      <c r="F777" s="15"/>
      <c r="G777" s="15"/>
      <c r="H777" s="15"/>
      <c r="I777" s="78"/>
      <c r="J777" s="78"/>
      <c r="K777" s="78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</row>
    <row r="778" spans="1:111" ht="15.75" customHeight="1">
      <c r="A778" s="15"/>
      <c r="B778" s="2"/>
      <c r="C778" s="15"/>
      <c r="D778" s="15"/>
      <c r="E778" s="15"/>
      <c r="F778" s="15"/>
      <c r="G778" s="15"/>
      <c r="H778" s="15"/>
      <c r="I778" s="78"/>
      <c r="J778" s="78"/>
      <c r="K778" s="78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</row>
    <row r="779" spans="1:111" ht="15.75" customHeight="1">
      <c r="A779" s="15"/>
      <c r="B779" s="2"/>
      <c r="C779" s="15"/>
      <c r="D779" s="15"/>
      <c r="E779" s="15"/>
      <c r="F779" s="15"/>
      <c r="G779" s="15"/>
      <c r="H779" s="15"/>
      <c r="I779" s="78"/>
      <c r="J779" s="78"/>
      <c r="K779" s="78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</row>
    <row r="780" spans="1:111" ht="15.75" customHeight="1">
      <c r="A780" s="15"/>
      <c r="B780" s="2"/>
      <c r="C780" s="15"/>
      <c r="D780" s="15"/>
      <c r="E780" s="15"/>
      <c r="F780" s="15"/>
      <c r="G780" s="15"/>
      <c r="H780" s="15"/>
      <c r="I780" s="78"/>
      <c r="J780" s="78"/>
      <c r="K780" s="78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</row>
    <row r="781" spans="1:111" ht="15.75" customHeight="1">
      <c r="A781" s="15"/>
      <c r="B781" s="2"/>
      <c r="C781" s="15"/>
      <c r="D781" s="15"/>
      <c r="E781" s="15"/>
      <c r="F781" s="15"/>
      <c r="G781" s="15"/>
      <c r="H781" s="15"/>
      <c r="I781" s="78"/>
      <c r="J781" s="78"/>
      <c r="K781" s="78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</row>
    <row r="782" spans="1:111" ht="15.75" customHeight="1">
      <c r="A782" s="15"/>
      <c r="B782" s="2"/>
      <c r="C782" s="15"/>
      <c r="D782" s="15"/>
      <c r="E782" s="15"/>
      <c r="F782" s="15"/>
      <c r="G782" s="15"/>
      <c r="H782" s="15"/>
      <c r="I782" s="78"/>
      <c r="J782" s="78"/>
      <c r="K782" s="78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</row>
    <row r="783" spans="1:111" ht="15.75" customHeight="1">
      <c r="A783" s="15"/>
      <c r="B783" s="2"/>
      <c r="C783" s="15"/>
      <c r="D783" s="15"/>
      <c r="E783" s="15"/>
      <c r="F783" s="15"/>
      <c r="G783" s="15"/>
      <c r="H783" s="15"/>
      <c r="I783" s="78"/>
      <c r="J783" s="78"/>
      <c r="K783" s="78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</row>
    <row r="784" spans="1:111" ht="15.75" customHeight="1">
      <c r="A784" s="15"/>
      <c r="B784" s="2"/>
      <c r="C784" s="15"/>
      <c r="D784" s="15"/>
      <c r="E784" s="15"/>
      <c r="F784" s="15"/>
      <c r="G784" s="15"/>
      <c r="H784" s="15"/>
      <c r="I784" s="78"/>
      <c r="J784" s="78"/>
      <c r="K784" s="78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</row>
    <row r="785" spans="1:111" ht="15.75" customHeight="1">
      <c r="A785" s="15"/>
      <c r="B785" s="2"/>
      <c r="C785" s="15"/>
      <c r="D785" s="15"/>
      <c r="E785" s="15"/>
      <c r="F785" s="15"/>
      <c r="G785" s="15"/>
      <c r="H785" s="15"/>
      <c r="I785" s="78"/>
      <c r="J785" s="78"/>
      <c r="K785" s="78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</row>
    <row r="786" spans="1:111" ht="15.75" customHeight="1">
      <c r="A786" s="15"/>
      <c r="B786" s="2"/>
      <c r="C786" s="15"/>
      <c r="D786" s="15"/>
      <c r="E786" s="15"/>
      <c r="F786" s="15"/>
      <c r="G786" s="15"/>
      <c r="H786" s="15"/>
      <c r="I786" s="78"/>
      <c r="J786" s="78"/>
      <c r="K786" s="78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</row>
    <row r="787" spans="1:111" ht="15.75" customHeight="1">
      <c r="A787" s="15"/>
      <c r="B787" s="2"/>
      <c r="C787" s="15"/>
      <c r="D787" s="15"/>
      <c r="E787" s="15"/>
      <c r="F787" s="15"/>
      <c r="G787" s="15"/>
      <c r="H787" s="15"/>
      <c r="I787" s="78"/>
      <c r="J787" s="78"/>
      <c r="K787" s="78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</row>
    <row r="788" spans="1:111" ht="15.75" customHeight="1">
      <c r="A788" s="15"/>
      <c r="B788" s="2"/>
      <c r="C788" s="15"/>
      <c r="D788" s="15"/>
      <c r="E788" s="15"/>
      <c r="F788" s="15"/>
      <c r="G788" s="15"/>
      <c r="H788" s="15"/>
      <c r="I788" s="78"/>
      <c r="J788" s="78"/>
      <c r="K788" s="78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</row>
    <row r="789" spans="1:111" ht="15.75" customHeight="1">
      <c r="A789" s="15"/>
      <c r="B789" s="2"/>
      <c r="C789" s="15"/>
      <c r="D789" s="15"/>
      <c r="E789" s="15"/>
      <c r="F789" s="15"/>
      <c r="G789" s="15"/>
      <c r="H789" s="15"/>
      <c r="I789" s="78"/>
      <c r="J789" s="78"/>
      <c r="K789" s="78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</row>
    <row r="790" spans="1:111" ht="15.75" customHeight="1">
      <c r="A790" s="15"/>
      <c r="B790" s="2"/>
      <c r="C790" s="15"/>
      <c r="D790" s="15"/>
      <c r="E790" s="15"/>
      <c r="F790" s="15"/>
      <c r="G790" s="15"/>
      <c r="H790" s="15"/>
      <c r="I790" s="78"/>
      <c r="J790" s="78"/>
      <c r="K790" s="78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</row>
    <row r="791" spans="1:111" ht="15.75" customHeight="1">
      <c r="A791" s="15"/>
      <c r="B791" s="2"/>
      <c r="C791" s="15"/>
      <c r="D791" s="15"/>
      <c r="E791" s="15"/>
      <c r="F791" s="15"/>
      <c r="G791" s="15"/>
      <c r="H791" s="15"/>
      <c r="I791" s="78"/>
      <c r="J791" s="78"/>
      <c r="K791" s="78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</row>
    <row r="792" spans="1:111" ht="15.75" customHeight="1">
      <c r="A792" s="15"/>
      <c r="B792" s="2"/>
      <c r="C792" s="15"/>
      <c r="D792" s="15"/>
      <c r="E792" s="15"/>
      <c r="F792" s="15"/>
      <c r="G792" s="15"/>
      <c r="H792" s="15"/>
      <c r="I792" s="78"/>
      <c r="J792" s="78"/>
      <c r="K792" s="78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</row>
    <row r="793" spans="1:111" ht="15.75" customHeight="1">
      <c r="A793" s="15"/>
      <c r="B793" s="2"/>
      <c r="C793" s="15"/>
      <c r="D793" s="15"/>
      <c r="E793" s="15"/>
      <c r="F793" s="15"/>
      <c r="G793" s="15"/>
      <c r="H793" s="15"/>
      <c r="I793" s="78"/>
      <c r="J793" s="78"/>
      <c r="K793" s="78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</row>
    <row r="794" spans="1:111" ht="15.75" customHeight="1">
      <c r="A794" s="15"/>
      <c r="B794" s="2"/>
      <c r="C794" s="15"/>
      <c r="D794" s="15"/>
      <c r="E794" s="15"/>
      <c r="F794" s="15"/>
      <c r="G794" s="15"/>
      <c r="H794" s="15"/>
      <c r="I794" s="78"/>
      <c r="J794" s="78"/>
      <c r="K794" s="78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</row>
    <row r="795" spans="1:111" ht="15.75" customHeight="1">
      <c r="A795" s="15"/>
      <c r="B795" s="2"/>
      <c r="C795" s="15"/>
      <c r="D795" s="15"/>
      <c r="E795" s="15"/>
      <c r="F795" s="15"/>
      <c r="G795" s="15"/>
      <c r="H795" s="15"/>
      <c r="I795" s="78"/>
      <c r="J795" s="78"/>
      <c r="K795" s="78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</row>
    <row r="796" spans="1:111" ht="15.75" customHeight="1">
      <c r="A796" s="15"/>
      <c r="B796" s="2"/>
      <c r="C796" s="15"/>
      <c r="D796" s="15"/>
      <c r="E796" s="15"/>
      <c r="F796" s="15"/>
      <c r="G796" s="15"/>
      <c r="H796" s="15"/>
      <c r="I796" s="78"/>
      <c r="J796" s="78"/>
      <c r="K796" s="78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</row>
    <row r="797" spans="1:111" ht="15.75" customHeight="1">
      <c r="A797" s="15"/>
      <c r="B797" s="2"/>
      <c r="C797" s="15"/>
      <c r="D797" s="15"/>
      <c r="E797" s="15"/>
      <c r="F797" s="15"/>
      <c r="G797" s="15"/>
      <c r="H797" s="15"/>
      <c r="I797" s="78"/>
      <c r="J797" s="78"/>
      <c r="K797" s="78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</row>
    <row r="798" spans="1:111" ht="15.75" customHeight="1">
      <c r="A798" s="15"/>
      <c r="B798" s="2"/>
      <c r="C798" s="15"/>
      <c r="D798" s="15"/>
      <c r="E798" s="15"/>
      <c r="F798" s="15"/>
      <c r="G798" s="15"/>
      <c r="H798" s="15"/>
      <c r="I798" s="78"/>
      <c r="J798" s="78"/>
      <c r="K798" s="78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</row>
    <row r="799" spans="1:111" ht="15.75" customHeight="1">
      <c r="A799" s="15"/>
      <c r="B799" s="2"/>
      <c r="C799" s="15"/>
      <c r="D799" s="15"/>
      <c r="E799" s="15"/>
      <c r="F799" s="15"/>
      <c r="G799" s="15"/>
      <c r="H799" s="15"/>
      <c r="I799" s="78"/>
      <c r="J799" s="78"/>
      <c r="K799" s="78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</row>
    <row r="800" spans="1:111" ht="15.75" customHeight="1">
      <c r="A800" s="15"/>
      <c r="B800" s="2"/>
      <c r="C800" s="15"/>
      <c r="D800" s="15"/>
      <c r="E800" s="15"/>
      <c r="F800" s="15"/>
      <c r="G800" s="15"/>
      <c r="H800" s="15"/>
      <c r="I800" s="78"/>
      <c r="J800" s="78"/>
      <c r="K800" s="78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</row>
    <row r="801" spans="1:111" ht="15.75" customHeight="1">
      <c r="A801" s="15"/>
      <c r="B801" s="2"/>
      <c r="C801" s="15"/>
      <c r="D801" s="15"/>
      <c r="E801" s="15"/>
      <c r="F801" s="15"/>
      <c r="G801" s="15"/>
      <c r="H801" s="15"/>
      <c r="I801" s="78"/>
      <c r="J801" s="78"/>
      <c r="K801" s="78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</row>
    <row r="802" spans="1:111" ht="15.75" customHeight="1">
      <c r="A802" s="15"/>
      <c r="B802" s="2"/>
      <c r="C802" s="15"/>
      <c r="D802" s="15"/>
      <c r="E802" s="15"/>
      <c r="F802" s="15"/>
      <c r="G802" s="15"/>
      <c r="H802" s="15"/>
      <c r="I802" s="78"/>
      <c r="J802" s="78"/>
      <c r="K802" s="78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</row>
    <row r="803" spans="1:111" ht="15.75" customHeight="1">
      <c r="A803" s="15"/>
      <c r="B803" s="2"/>
      <c r="C803" s="15"/>
      <c r="D803" s="15"/>
      <c r="E803" s="15"/>
      <c r="F803" s="15"/>
      <c r="G803" s="15"/>
      <c r="H803" s="15"/>
      <c r="I803" s="78"/>
      <c r="J803" s="78"/>
      <c r="K803" s="78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</row>
    <row r="804" spans="1:111" ht="15.75" customHeight="1">
      <c r="A804" s="15"/>
      <c r="B804" s="2"/>
      <c r="C804" s="15"/>
      <c r="D804" s="15"/>
      <c r="E804" s="15"/>
      <c r="F804" s="15"/>
      <c r="G804" s="15"/>
      <c r="H804" s="15"/>
      <c r="I804" s="78"/>
      <c r="J804" s="78"/>
      <c r="K804" s="78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</row>
    <row r="805" spans="1:111" ht="15.75" customHeight="1">
      <c r="A805" s="15"/>
      <c r="B805" s="2"/>
      <c r="C805" s="15"/>
      <c r="D805" s="15"/>
      <c r="E805" s="15"/>
      <c r="F805" s="15"/>
      <c r="G805" s="15"/>
      <c r="H805" s="15"/>
      <c r="I805" s="78"/>
      <c r="J805" s="78"/>
      <c r="K805" s="78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</row>
    <row r="806" spans="1:111" ht="15.75" customHeight="1">
      <c r="A806" s="15"/>
      <c r="B806" s="2"/>
      <c r="C806" s="15"/>
      <c r="D806" s="15"/>
      <c r="E806" s="15"/>
      <c r="F806" s="15"/>
      <c r="G806" s="15"/>
      <c r="H806" s="15"/>
      <c r="I806" s="78"/>
      <c r="J806" s="78"/>
      <c r="K806" s="78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</row>
    <row r="807" spans="1:111" ht="15.75" customHeight="1">
      <c r="A807" s="15"/>
      <c r="B807" s="2"/>
      <c r="C807" s="15"/>
      <c r="D807" s="15"/>
      <c r="E807" s="15"/>
      <c r="F807" s="15"/>
      <c r="G807" s="15"/>
      <c r="H807" s="15"/>
      <c r="I807" s="78"/>
      <c r="J807" s="78"/>
      <c r="K807" s="78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</row>
    <row r="808" spans="1:111" ht="15.75" customHeight="1">
      <c r="A808" s="15"/>
      <c r="B808" s="2"/>
      <c r="C808" s="15"/>
      <c r="D808" s="15"/>
      <c r="E808" s="15"/>
      <c r="F808" s="15"/>
      <c r="G808" s="15"/>
      <c r="H808" s="15"/>
      <c r="I808" s="78"/>
      <c r="J808" s="78"/>
      <c r="K808" s="78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</row>
    <row r="809" spans="1:111" ht="15.75" customHeight="1">
      <c r="A809" s="15"/>
      <c r="B809" s="2"/>
      <c r="C809" s="15"/>
      <c r="D809" s="15"/>
      <c r="E809" s="15"/>
      <c r="F809" s="15"/>
      <c r="G809" s="15"/>
      <c r="H809" s="15"/>
      <c r="I809" s="78"/>
      <c r="J809" s="78"/>
      <c r="K809" s="78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</row>
    <row r="810" spans="1:111" ht="15.75" customHeight="1">
      <c r="A810" s="15"/>
      <c r="B810" s="2"/>
      <c r="C810" s="15"/>
      <c r="D810" s="15"/>
      <c r="E810" s="15"/>
      <c r="F810" s="15"/>
      <c r="G810" s="15"/>
      <c r="H810" s="15"/>
      <c r="I810" s="78"/>
      <c r="J810" s="78"/>
      <c r="K810" s="78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</row>
    <row r="811" spans="1:111" ht="15.75" customHeight="1">
      <c r="A811" s="15"/>
      <c r="B811" s="2"/>
      <c r="C811" s="15"/>
      <c r="D811" s="15"/>
      <c r="E811" s="15"/>
      <c r="F811" s="15"/>
      <c r="G811" s="15"/>
      <c r="H811" s="15"/>
      <c r="I811" s="78"/>
      <c r="J811" s="78"/>
      <c r="K811" s="78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</row>
    <row r="812" spans="1:111" ht="15.75" customHeight="1">
      <c r="A812" s="15"/>
      <c r="B812" s="2"/>
      <c r="C812" s="15"/>
      <c r="D812" s="15"/>
      <c r="E812" s="15"/>
      <c r="F812" s="15"/>
      <c r="G812" s="15"/>
      <c r="H812" s="15"/>
      <c r="I812" s="78"/>
      <c r="J812" s="78"/>
      <c r="K812" s="78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</row>
    <row r="813" spans="1:111" ht="15.75" customHeight="1">
      <c r="A813" s="15"/>
      <c r="B813" s="2"/>
      <c r="C813" s="15"/>
      <c r="D813" s="15"/>
      <c r="E813" s="15"/>
      <c r="F813" s="15"/>
      <c r="G813" s="15"/>
      <c r="H813" s="15"/>
      <c r="I813" s="78"/>
      <c r="J813" s="78"/>
      <c r="K813" s="78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</row>
    <row r="814" spans="1:111" ht="15.75" customHeight="1">
      <c r="A814" s="15"/>
      <c r="B814" s="2"/>
      <c r="C814" s="15"/>
      <c r="D814" s="15"/>
      <c r="E814" s="15"/>
      <c r="F814" s="15"/>
      <c r="G814" s="15"/>
      <c r="H814" s="15"/>
      <c r="I814" s="78"/>
      <c r="J814" s="78"/>
      <c r="K814" s="78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</row>
    <row r="815" spans="1:111" ht="15.75" customHeight="1">
      <c r="A815" s="15"/>
      <c r="B815" s="2"/>
      <c r="C815" s="15"/>
      <c r="D815" s="15"/>
      <c r="E815" s="15"/>
      <c r="F815" s="15"/>
      <c r="G815" s="15"/>
      <c r="H815" s="15"/>
      <c r="I815" s="78"/>
      <c r="J815" s="78"/>
      <c r="K815" s="78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</row>
    <row r="816" spans="1:111" ht="15.75" customHeight="1">
      <c r="A816" s="15"/>
      <c r="B816" s="2"/>
      <c r="C816" s="15"/>
      <c r="D816" s="15"/>
      <c r="E816" s="15"/>
      <c r="F816" s="15"/>
      <c r="G816" s="15"/>
      <c r="H816" s="15"/>
      <c r="I816" s="78"/>
      <c r="J816" s="78"/>
      <c r="K816" s="78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</row>
    <row r="817" spans="1:111" ht="15.75" customHeight="1">
      <c r="A817" s="15"/>
      <c r="B817" s="2"/>
      <c r="C817" s="15"/>
      <c r="D817" s="15"/>
      <c r="E817" s="15"/>
      <c r="F817" s="15"/>
      <c r="G817" s="15"/>
      <c r="H817" s="15"/>
      <c r="I817" s="78"/>
      <c r="J817" s="78"/>
      <c r="K817" s="78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</row>
    <row r="818" spans="1:111" ht="15.75" customHeight="1">
      <c r="A818" s="15"/>
      <c r="B818" s="2"/>
      <c r="C818" s="15"/>
      <c r="D818" s="15"/>
      <c r="E818" s="15"/>
      <c r="F818" s="15"/>
      <c r="G818" s="15"/>
      <c r="H818" s="15"/>
      <c r="I818" s="78"/>
      <c r="J818" s="78"/>
      <c r="K818" s="78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</row>
    <row r="819" spans="1:111" ht="15.75" customHeight="1">
      <c r="A819" s="15"/>
      <c r="B819" s="2"/>
      <c r="C819" s="15"/>
      <c r="D819" s="15"/>
      <c r="E819" s="15"/>
      <c r="F819" s="15"/>
      <c r="G819" s="15"/>
      <c r="H819" s="15"/>
      <c r="I819" s="78"/>
      <c r="J819" s="78"/>
      <c r="K819" s="78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</row>
    <row r="820" spans="1:111" ht="15.75" customHeight="1">
      <c r="A820" s="15"/>
      <c r="B820" s="2"/>
      <c r="C820" s="15"/>
      <c r="D820" s="15"/>
      <c r="E820" s="15"/>
      <c r="F820" s="15"/>
      <c r="G820" s="15"/>
      <c r="H820" s="15"/>
      <c r="I820" s="78"/>
      <c r="J820" s="78"/>
      <c r="K820" s="78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</row>
    <row r="821" spans="1:111" ht="15.75" customHeight="1">
      <c r="A821" s="15"/>
      <c r="B821" s="2"/>
      <c r="C821" s="15"/>
      <c r="D821" s="15"/>
      <c r="E821" s="15"/>
      <c r="F821" s="15"/>
      <c r="G821" s="15"/>
      <c r="H821" s="15"/>
      <c r="I821" s="78"/>
      <c r="J821" s="78"/>
      <c r="K821" s="78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</row>
    <row r="822" spans="1:111" ht="15.75" customHeight="1">
      <c r="A822" s="15"/>
      <c r="B822" s="2"/>
      <c r="C822" s="15"/>
      <c r="D822" s="15"/>
      <c r="E822" s="15"/>
      <c r="F822" s="15"/>
      <c r="G822" s="15"/>
      <c r="H822" s="15"/>
      <c r="I822" s="78"/>
      <c r="J822" s="78"/>
      <c r="K822" s="78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</row>
    <row r="823" spans="1:111" ht="15.75" customHeight="1">
      <c r="A823" s="15"/>
      <c r="B823" s="2"/>
      <c r="C823" s="15"/>
      <c r="D823" s="15"/>
      <c r="E823" s="15"/>
      <c r="F823" s="15"/>
      <c r="G823" s="15"/>
      <c r="H823" s="15"/>
      <c r="I823" s="78"/>
      <c r="J823" s="78"/>
      <c r="K823" s="78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</row>
    <row r="824" spans="1:111" ht="15.75" customHeight="1">
      <c r="A824" s="15"/>
      <c r="B824" s="2"/>
      <c r="C824" s="15"/>
      <c r="D824" s="15"/>
      <c r="E824" s="15"/>
      <c r="F824" s="15"/>
      <c r="G824" s="15"/>
      <c r="H824" s="15"/>
      <c r="I824" s="78"/>
      <c r="J824" s="78"/>
      <c r="K824" s="78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</row>
    <row r="825" spans="1:111" ht="15.75" customHeight="1">
      <c r="A825" s="15"/>
      <c r="B825" s="2"/>
      <c r="C825" s="15"/>
      <c r="D825" s="15"/>
      <c r="E825" s="15"/>
      <c r="F825" s="15"/>
      <c r="G825" s="15"/>
      <c r="H825" s="15"/>
      <c r="I825" s="78"/>
      <c r="J825" s="78"/>
      <c r="K825" s="78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</row>
    <row r="826" spans="1:111" ht="15.75" customHeight="1">
      <c r="A826" s="15"/>
      <c r="B826" s="2"/>
      <c r="C826" s="15"/>
      <c r="D826" s="15"/>
      <c r="E826" s="15"/>
      <c r="F826" s="15"/>
      <c r="G826" s="15"/>
      <c r="H826" s="15"/>
      <c r="I826" s="78"/>
      <c r="J826" s="78"/>
      <c r="K826" s="78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</row>
    <row r="827" spans="1:111" ht="15.75" customHeight="1">
      <c r="A827" s="15"/>
      <c r="B827" s="2"/>
      <c r="C827" s="15"/>
      <c r="D827" s="15"/>
      <c r="E827" s="15"/>
      <c r="F827" s="15"/>
      <c r="G827" s="15"/>
      <c r="H827" s="15"/>
      <c r="I827" s="78"/>
      <c r="J827" s="78"/>
      <c r="K827" s="78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</row>
    <row r="828" spans="1:111" ht="15.75" customHeight="1">
      <c r="A828" s="15"/>
      <c r="B828" s="2"/>
      <c r="C828" s="15"/>
      <c r="D828" s="15"/>
      <c r="E828" s="15"/>
      <c r="F828" s="15"/>
      <c r="G828" s="15"/>
      <c r="H828" s="15"/>
      <c r="I828" s="78"/>
      <c r="J828" s="78"/>
      <c r="K828" s="78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</row>
    <row r="829" spans="1:111" ht="15.75" customHeight="1">
      <c r="A829" s="15"/>
      <c r="B829" s="2"/>
      <c r="C829" s="15"/>
      <c r="D829" s="15"/>
      <c r="E829" s="15"/>
      <c r="F829" s="15"/>
      <c r="G829" s="15"/>
      <c r="H829" s="15"/>
      <c r="I829" s="78"/>
      <c r="J829" s="78"/>
      <c r="K829" s="78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</row>
    <row r="830" spans="1:111" ht="15.75" customHeight="1">
      <c r="A830" s="15"/>
      <c r="B830" s="2"/>
      <c r="C830" s="15"/>
      <c r="D830" s="15"/>
      <c r="E830" s="15"/>
      <c r="F830" s="15"/>
      <c r="G830" s="15"/>
      <c r="H830" s="15"/>
      <c r="I830" s="78"/>
      <c r="J830" s="78"/>
      <c r="K830" s="78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</row>
    <row r="831" spans="1:111" ht="15.75" customHeight="1">
      <c r="A831" s="15"/>
      <c r="B831" s="2"/>
      <c r="C831" s="15"/>
      <c r="D831" s="15"/>
      <c r="E831" s="15"/>
      <c r="F831" s="15"/>
      <c r="G831" s="15"/>
      <c r="H831" s="15"/>
      <c r="I831" s="78"/>
      <c r="J831" s="78"/>
      <c r="K831" s="78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</row>
    <row r="832" spans="1:111" ht="15.75" customHeight="1">
      <c r="A832" s="15"/>
      <c r="B832" s="2"/>
      <c r="C832" s="15"/>
      <c r="D832" s="15"/>
      <c r="E832" s="15"/>
      <c r="F832" s="15"/>
      <c r="G832" s="15"/>
      <c r="H832" s="15"/>
      <c r="I832" s="78"/>
      <c r="J832" s="78"/>
      <c r="K832" s="78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</row>
    <row r="833" spans="1:111" ht="15.75" customHeight="1">
      <c r="A833" s="15"/>
      <c r="B833" s="2"/>
      <c r="C833" s="15"/>
      <c r="D833" s="15"/>
      <c r="E833" s="15"/>
      <c r="F833" s="15"/>
      <c r="G833" s="15"/>
      <c r="H833" s="15"/>
      <c r="I833" s="78"/>
      <c r="J833" s="78"/>
      <c r="K833" s="78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</row>
    <row r="834" spans="1:111" ht="15.75" customHeight="1">
      <c r="A834" s="15"/>
      <c r="B834" s="2"/>
      <c r="C834" s="15"/>
      <c r="D834" s="15"/>
      <c r="E834" s="15"/>
      <c r="F834" s="15"/>
      <c r="G834" s="15"/>
      <c r="H834" s="15"/>
      <c r="I834" s="78"/>
      <c r="J834" s="78"/>
      <c r="K834" s="78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</row>
    <row r="835" spans="1:111" ht="15.75" customHeight="1">
      <c r="A835" s="15"/>
      <c r="B835" s="2"/>
      <c r="C835" s="15"/>
      <c r="D835" s="15"/>
      <c r="E835" s="15"/>
      <c r="F835" s="15"/>
      <c r="G835" s="15"/>
      <c r="H835" s="15"/>
      <c r="I835" s="78"/>
      <c r="J835" s="78"/>
      <c r="K835" s="78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</row>
    <row r="836" spans="1:111" ht="15.75" customHeight="1">
      <c r="A836" s="15"/>
      <c r="B836" s="2"/>
      <c r="C836" s="15"/>
      <c r="D836" s="15"/>
      <c r="E836" s="15"/>
      <c r="F836" s="15"/>
      <c r="G836" s="15"/>
      <c r="H836" s="15"/>
      <c r="I836" s="78"/>
      <c r="J836" s="78"/>
      <c r="K836" s="78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</row>
    <row r="837" spans="1:111" ht="15.75" customHeight="1">
      <c r="A837" s="15"/>
      <c r="B837" s="2"/>
      <c r="C837" s="15"/>
      <c r="D837" s="15"/>
      <c r="E837" s="15"/>
      <c r="F837" s="15"/>
      <c r="G837" s="15"/>
      <c r="H837" s="15"/>
      <c r="I837" s="78"/>
      <c r="J837" s="78"/>
      <c r="K837" s="78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</row>
    <row r="838" spans="1:111" ht="15.75" customHeight="1">
      <c r="A838" s="15"/>
      <c r="B838" s="2"/>
      <c r="C838" s="15"/>
      <c r="D838" s="15"/>
      <c r="E838" s="15"/>
      <c r="F838" s="15"/>
      <c r="G838" s="15"/>
      <c r="H838" s="15"/>
      <c r="I838" s="78"/>
      <c r="J838" s="78"/>
      <c r="K838" s="78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</row>
    <row r="839" spans="1:111" ht="15.75" customHeight="1">
      <c r="A839" s="15"/>
      <c r="B839" s="2"/>
      <c r="C839" s="15"/>
      <c r="D839" s="15"/>
      <c r="E839" s="15"/>
      <c r="F839" s="15"/>
      <c r="G839" s="15"/>
      <c r="H839" s="15"/>
      <c r="I839" s="78"/>
      <c r="J839" s="78"/>
      <c r="K839" s="78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</row>
    <row r="840" spans="1:111" ht="15.75" customHeight="1">
      <c r="A840" s="15"/>
      <c r="B840" s="2"/>
      <c r="C840" s="15"/>
      <c r="D840" s="15"/>
      <c r="E840" s="15"/>
      <c r="F840" s="15"/>
      <c r="G840" s="15"/>
      <c r="H840" s="15"/>
      <c r="I840" s="78"/>
      <c r="J840" s="78"/>
      <c r="K840" s="78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</row>
    <row r="841" spans="1:111" ht="15.75" customHeight="1">
      <c r="A841" s="15"/>
      <c r="B841" s="2"/>
      <c r="C841" s="15"/>
      <c r="D841" s="15"/>
      <c r="E841" s="15"/>
      <c r="F841" s="15"/>
      <c r="G841" s="15"/>
      <c r="H841" s="15"/>
      <c r="I841" s="78"/>
      <c r="J841" s="78"/>
      <c r="K841" s="78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</row>
    <row r="842" spans="1:111" ht="15.75" customHeight="1">
      <c r="A842" s="15"/>
      <c r="B842" s="2"/>
      <c r="C842" s="15"/>
      <c r="D842" s="15"/>
      <c r="E842" s="15"/>
      <c r="F842" s="15"/>
      <c r="G842" s="15"/>
      <c r="H842" s="15"/>
      <c r="I842" s="78"/>
      <c r="J842" s="78"/>
      <c r="K842" s="78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</row>
    <row r="843" spans="1:111" ht="15.75" customHeight="1">
      <c r="A843" s="15"/>
      <c r="B843" s="2"/>
      <c r="C843" s="15"/>
      <c r="D843" s="15"/>
      <c r="E843" s="15"/>
      <c r="F843" s="15"/>
      <c r="G843" s="15"/>
      <c r="H843" s="15"/>
      <c r="I843" s="78"/>
      <c r="J843" s="78"/>
      <c r="K843" s="78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</row>
    <row r="844" spans="1:111" ht="15.75" customHeight="1">
      <c r="A844" s="15"/>
      <c r="B844" s="2"/>
      <c r="C844" s="15"/>
      <c r="D844" s="15"/>
      <c r="E844" s="15"/>
      <c r="F844" s="15"/>
      <c r="G844" s="15"/>
      <c r="H844" s="15"/>
      <c r="I844" s="78"/>
      <c r="J844" s="78"/>
      <c r="K844" s="78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</row>
    <row r="845" spans="1:111" ht="15.75" customHeight="1">
      <c r="A845" s="15"/>
      <c r="B845" s="2"/>
      <c r="C845" s="15"/>
      <c r="D845" s="15"/>
      <c r="E845" s="15"/>
      <c r="F845" s="15"/>
      <c r="G845" s="15"/>
      <c r="H845" s="15"/>
      <c r="I845" s="78"/>
      <c r="J845" s="78"/>
      <c r="K845" s="78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</row>
    <row r="846" spans="1:111" ht="15.75" customHeight="1">
      <c r="A846" s="15"/>
      <c r="B846" s="2"/>
      <c r="C846" s="15"/>
      <c r="D846" s="15"/>
      <c r="E846" s="15"/>
      <c r="F846" s="15"/>
      <c r="G846" s="15"/>
      <c r="H846" s="15"/>
      <c r="I846" s="78"/>
      <c r="J846" s="78"/>
      <c r="K846" s="78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</row>
    <row r="847" spans="1:111" ht="15.75" customHeight="1">
      <c r="A847" s="15"/>
      <c r="B847" s="2"/>
      <c r="C847" s="15"/>
      <c r="D847" s="15"/>
      <c r="E847" s="15"/>
      <c r="F847" s="15"/>
      <c r="G847" s="15"/>
      <c r="H847" s="15"/>
      <c r="I847" s="78"/>
      <c r="J847" s="78"/>
      <c r="K847" s="78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</row>
    <row r="848" spans="1:111" ht="15.75" customHeight="1">
      <c r="A848" s="15"/>
      <c r="B848" s="2"/>
      <c r="C848" s="15"/>
      <c r="D848" s="15"/>
      <c r="E848" s="15"/>
      <c r="F848" s="15"/>
      <c r="G848" s="15"/>
      <c r="H848" s="15"/>
      <c r="I848" s="78"/>
      <c r="J848" s="78"/>
      <c r="K848" s="78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</row>
    <row r="849" spans="1:111" ht="15.75" customHeight="1">
      <c r="A849" s="15"/>
      <c r="B849" s="2"/>
      <c r="C849" s="15"/>
      <c r="D849" s="15"/>
      <c r="E849" s="15"/>
      <c r="F849" s="15"/>
      <c r="G849" s="15"/>
      <c r="H849" s="15"/>
      <c r="I849" s="78"/>
      <c r="J849" s="78"/>
      <c r="K849" s="78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</row>
    <row r="850" spans="1:111" ht="15.75" customHeight="1">
      <c r="A850" s="15"/>
      <c r="B850" s="2"/>
      <c r="C850" s="15"/>
      <c r="D850" s="15"/>
      <c r="E850" s="15"/>
      <c r="F850" s="15"/>
      <c r="G850" s="15"/>
      <c r="H850" s="15"/>
      <c r="I850" s="78"/>
      <c r="J850" s="78"/>
      <c r="K850" s="78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</row>
    <row r="851" spans="1:111" ht="15.75" customHeight="1">
      <c r="A851" s="15"/>
      <c r="B851" s="2"/>
      <c r="C851" s="15"/>
      <c r="D851" s="15"/>
      <c r="E851" s="15"/>
      <c r="F851" s="15"/>
      <c r="G851" s="15"/>
      <c r="H851" s="15"/>
      <c r="I851" s="78"/>
      <c r="J851" s="78"/>
      <c r="K851" s="78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</row>
    <row r="852" spans="1:111" ht="15.75" customHeight="1">
      <c r="A852" s="15"/>
      <c r="B852" s="2"/>
      <c r="C852" s="15"/>
      <c r="D852" s="15"/>
      <c r="E852" s="15"/>
      <c r="F852" s="15"/>
      <c r="G852" s="15"/>
      <c r="H852" s="15"/>
      <c r="I852" s="78"/>
      <c r="J852" s="78"/>
      <c r="K852" s="78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</row>
    <row r="853" spans="1:111" ht="15.75" customHeight="1">
      <c r="A853" s="15"/>
      <c r="B853" s="2"/>
      <c r="C853" s="15"/>
      <c r="D853" s="15"/>
      <c r="E853" s="15"/>
      <c r="F853" s="15"/>
      <c r="G853" s="15"/>
      <c r="H853" s="15"/>
      <c r="I853" s="78"/>
      <c r="J853" s="78"/>
      <c r="K853" s="78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</row>
    <row r="854" spans="1:111" ht="15.75" customHeight="1">
      <c r="A854" s="15"/>
      <c r="B854" s="2"/>
      <c r="C854" s="15"/>
      <c r="D854" s="15"/>
      <c r="E854" s="15"/>
      <c r="F854" s="15"/>
      <c r="G854" s="15"/>
      <c r="H854" s="15"/>
      <c r="I854" s="78"/>
      <c r="J854" s="78"/>
      <c r="K854" s="78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</row>
    <row r="855" spans="1:111" ht="15.75" customHeight="1">
      <c r="A855" s="15"/>
      <c r="B855" s="2"/>
      <c r="C855" s="15"/>
      <c r="D855" s="15"/>
      <c r="E855" s="15"/>
      <c r="F855" s="15"/>
      <c r="G855" s="15"/>
      <c r="H855" s="15"/>
      <c r="I855" s="78"/>
      <c r="J855" s="78"/>
      <c r="K855" s="78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</row>
    <row r="856" spans="1:111" ht="15.75" customHeight="1">
      <c r="A856" s="15"/>
      <c r="B856" s="2"/>
      <c r="C856" s="15"/>
      <c r="D856" s="15"/>
      <c r="E856" s="15"/>
      <c r="F856" s="15"/>
      <c r="G856" s="15"/>
      <c r="H856" s="15"/>
      <c r="I856" s="78"/>
      <c r="J856" s="78"/>
      <c r="K856" s="78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</row>
    <row r="857" spans="1:111" ht="15.75" customHeight="1">
      <c r="A857" s="15"/>
      <c r="B857" s="2"/>
      <c r="C857" s="15"/>
      <c r="D857" s="15"/>
      <c r="E857" s="15"/>
      <c r="F857" s="15"/>
      <c r="G857" s="15"/>
      <c r="H857" s="15"/>
      <c r="I857" s="78"/>
      <c r="J857" s="78"/>
      <c r="K857" s="78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</row>
    <row r="858" spans="1:111" ht="15.75" customHeight="1">
      <c r="A858" s="15"/>
      <c r="B858" s="2"/>
      <c r="C858" s="15"/>
      <c r="D858" s="15"/>
      <c r="E858" s="15"/>
      <c r="F858" s="15"/>
      <c r="G858" s="15"/>
      <c r="H858" s="15"/>
      <c r="I858" s="78"/>
      <c r="J858" s="78"/>
      <c r="K858" s="78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</row>
    <row r="859" spans="1:111" ht="15.75" customHeight="1">
      <c r="A859" s="15"/>
      <c r="B859" s="2"/>
      <c r="C859" s="15"/>
      <c r="D859" s="15"/>
      <c r="E859" s="15"/>
      <c r="F859" s="15"/>
      <c r="G859" s="15"/>
      <c r="H859" s="15"/>
      <c r="I859" s="78"/>
      <c r="J859" s="78"/>
      <c r="K859" s="78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</row>
    <row r="860" spans="1:111" ht="15.75" customHeight="1">
      <c r="A860" s="15"/>
      <c r="B860" s="2"/>
      <c r="C860" s="15"/>
      <c r="D860" s="15"/>
      <c r="E860" s="15"/>
      <c r="F860" s="15"/>
      <c r="G860" s="15"/>
      <c r="H860" s="15"/>
      <c r="I860" s="78"/>
      <c r="J860" s="78"/>
      <c r="K860" s="78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</row>
    <row r="861" spans="1:111" ht="15.75" customHeight="1">
      <c r="A861" s="15"/>
      <c r="B861" s="2"/>
      <c r="C861" s="15"/>
      <c r="D861" s="15"/>
      <c r="E861" s="15"/>
      <c r="F861" s="15"/>
      <c r="G861" s="15"/>
      <c r="H861" s="15"/>
      <c r="I861" s="78"/>
      <c r="J861" s="78"/>
      <c r="K861" s="78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</row>
    <row r="862" spans="1:111" ht="15.75" customHeight="1">
      <c r="A862" s="15"/>
      <c r="B862" s="2"/>
      <c r="C862" s="15"/>
      <c r="D862" s="15"/>
      <c r="E862" s="15"/>
      <c r="F862" s="15"/>
      <c r="G862" s="15"/>
      <c r="H862" s="15"/>
      <c r="I862" s="78"/>
      <c r="J862" s="78"/>
      <c r="K862" s="78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</row>
    <row r="863" spans="1:111" ht="15.75" customHeight="1">
      <c r="A863" s="15"/>
      <c r="B863" s="2"/>
      <c r="C863" s="15"/>
      <c r="D863" s="15"/>
      <c r="E863" s="15"/>
      <c r="F863" s="15"/>
      <c r="G863" s="15"/>
      <c r="H863" s="15"/>
      <c r="I863" s="78"/>
      <c r="J863" s="78"/>
      <c r="K863" s="78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</row>
    <row r="864" spans="1:111" ht="15.75" customHeight="1">
      <c r="A864" s="15"/>
      <c r="B864" s="2"/>
      <c r="C864" s="15"/>
      <c r="D864" s="15"/>
      <c r="E864" s="15"/>
      <c r="F864" s="15"/>
      <c r="G864" s="15"/>
      <c r="H864" s="15"/>
      <c r="I864" s="78"/>
      <c r="J864" s="78"/>
      <c r="K864" s="78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</row>
    <row r="865" spans="1:111" ht="15.75" customHeight="1">
      <c r="A865" s="15"/>
      <c r="B865" s="2"/>
      <c r="C865" s="15"/>
      <c r="D865" s="15"/>
      <c r="E865" s="15"/>
      <c r="F865" s="15"/>
      <c r="G865" s="15"/>
      <c r="H865" s="15"/>
      <c r="I865" s="78"/>
      <c r="J865" s="78"/>
      <c r="K865" s="78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</row>
    <row r="866" spans="1:111" ht="15.75" customHeight="1">
      <c r="A866" s="15"/>
      <c r="B866" s="2"/>
      <c r="C866" s="15"/>
      <c r="D866" s="15"/>
      <c r="E866" s="15"/>
      <c r="F866" s="15"/>
      <c r="G866" s="15"/>
      <c r="H866" s="15"/>
      <c r="I866" s="78"/>
      <c r="J866" s="78"/>
      <c r="K866" s="78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</row>
    <row r="867" spans="1:111" ht="15.75" customHeight="1">
      <c r="A867" s="15"/>
      <c r="B867" s="2"/>
      <c r="C867" s="15"/>
      <c r="D867" s="15"/>
      <c r="E867" s="15"/>
      <c r="F867" s="15"/>
      <c r="G867" s="15"/>
      <c r="H867" s="15"/>
      <c r="I867" s="78"/>
      <c r="J867" s="78"/>
      <c r="K867" s="78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</row>
    <row r="868" spans="1:111" ht="15.75" customHeight="1">
      <c r="A868" s="15"/>
      <c r="B868" s="2"/>
      <c r="C868" s="15"/>
      <c r="D868" s="15"/>
      <c r="E868" s="15"/>
      <c r="F868" s="15"/>
      <c r="G868" s="15"/>
      <c r="H868" s="15"/>
      <c r="I868" s="78"/>
      <c r="J868" s="78"/>
      <c r="K868" s="78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</row>
    <row r="869" spans="1:111" ht="15.75" customHeight="1">
      <c r="A869" s="15"/>
      <c r="B869" s="2"/>
      <c r="C869" s="15"/>
      <c r="D869" s="15"/>
      <c r="E869" s="15"/>
      <c r="F869" s="15"/>
      <c r="G869" s="15"/>
      <c r="H869" s="15"/>
      <c r="I869" s="78"/>
      <c r="J869" s="78"/>
      <c r="K869" s="78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</row>
    <row r="870" spans="1:111" ht="15.75" customHeight="1">
      <c r="A870" s="15"/>
      <c r="B870" s="2"/>
      <c r="C870" s="15"/>
      <c r="D870" s="15"/>
      <c r="E870" s="15"/>
      <c r="F870" s="15"/>
      <c r="G870" s="15"/>
      <c r="H870" s="15"/>
      <c r="I870" s="78"/>
      <c r="J870" s="78"/>
      <c r="K870" s="78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</row>
    <row r="871" spans="1:111" ht="15.75" customHeight="1">
      <c r="A871" s="15"/>
      <c r="B871" s="2"/>
      <c r="C871" s="15"/>
      <c r="D871" s="15"/>
      <c r="E871" s="15"/>
      <c r="F871" s="15"/>
      <c r="G871" s="15"/>
      <c r="H871" s="15"/>
      <c r="I871" s="78"/>
      <c r="J871" s="78"/>
      <c r="K871" s="78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</row>
    <row r="872" spans="1:111" ht="15.75" customHeight="1">
      <c r="A872" s="15"/>
      <c r="B872" s="2"/>
      <c r="C872" s="15"/>
      <c r="D872" s="15"/>
      <c r="E872" s="15"/>
      <c r="F872" s="15"/>
      <c r="G872" s="15"/>
      <c r="H872" s="15"/>
      <c r="I872" s="78"/>
      <c r="J872" s="78"/>
      <c r="K872" s="78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</row>
    <row r="873" spans="1:111" ht="15.75" customHeight="1">
      <c r="A873" s="15"/>
      <c r="B873" s="2"/>
      <c r="C873" s="15"/>
      <c r="D873" s="15"/>
      <c r="E873" s="15"/>
      <c r="F873" s="15"/>
      <c r="G873" s="15"/>
      <c r="H873" s="15"/>
      <c r="I873" s="78"/>
      <c r="J873" s="78"/>
      <c r="K873" s="78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</row>
    <row r="874" spans="1:111" ht="15.75" customHeight="1">
      <c r="A874" s="15"/>
      <c r="B874" s="2"/>
      <c r="C874" s="15"/>
      <c r="D874" s="15"/>
      <c r="E874" s="15"/>
      <c r="F874" s="15"/>
      <c r="G874" s="15"/>
      <c r="H874" s="15"/>
      <c r="I874" s="78"/>
      <c r="J874" s="78"/>
      <c r="K874" s="78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</row>
    <row r="875" spans="1:111" ht="15.75" customHeight="1">
      <c r="A875" s="15"/>
      <c r="B875" s="2"/>
      <c r="C875" s="15"/>
      <c r="D875" s="15"/>
      <c r="E875" s="15"/>
      <c r="F875" s="15"/>
      <c r="G875" s="15"/>
      <c r="H875" s="15"/>
      <c r="I875" s="78"/>
      <c r="J875" s="78"/>
      <c r="K875" s="78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</row>
    <row r="876" spans="1:111" ht="15.75" customHeight="1">
      <c r="A876" s="15"/>
      <c r="B876" s="2"/>
      <c r="C876" s="15"/>
      <c r="D876" s="15"/>
      <c r="E876" s="15"/>
      <c r="F876" s="15"/>
      <c r="G876" s="15"/>
      <c r="H876" s="15"/>
      <c r="I876" s="78"/>
      <c r="J876" s="78"/>
      <c r="K876" s="78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</row>
    <row r="877" spans="1:111" ht="15.75" customHeight="1">
      <c r="A877" s="15"/>
      <c r="B877" s="2"/>
      <c r="C877" s="15"/>
      <c r="D877" s="15"/>
      <c r="E877" s="15"/>
      <c r="F877" s="15"/>
      <c r="G877" s="15"/>
      <c r="H877" s="15"/>
      <c r="I877" s="78"/>
      <c r="J877" s="78"/>
      <c r="K877" s="78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</row>
    <row r="878" spans="1:111" ht="15.75" customHeight="1">
      <c r="A878" s="15"/>
      <c r="B878" s="2"/>
      <c r="C878" s="15"/>
      <c r="D878" s="15"/>
      <c r="E878" s="15"/>
      <c r="F878" s="15"/>
      <c r="G878" s="15"/>
      <c r="H878" s="15"/>
      <c r="I878" s="78"/>
      <c r="J878" s="78"/>
      <c r="K878" s="78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</row>
    <row r="879" spans="1:111" ht="15.75" customHeight="1">
      <c r="A879" s="15"/>
      <c r="B879" s="2"/>
      <c r="C879" s="15"/>
      <c r="D879" s="15"/>
      <c r="E879" s="15"/>
      <c r="F879" s="15"/>
      <c r="G879" s="15"/>
      <c r="H879" s="15"/>
      <c r="I879" s="78"/>
      <c r="J879" s="78"/>
      <c r="K879" s="78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</row>
    <row r="880" spans="1:111" ht="15.75" customHeight="1">
      <c r="A880" s="15"/>
      <c r="B880" s="2"/>
      <c r="C880" s="15"/>
      <c r="D880" s="15"/>
      <c r="E880" s="15"/>
      <c r="F880" s="15"/>
      <c r="G880" s="15"/>
      <c r="H880" s="15"/>
      <c r="I880" s="78"/>
      <c r="J880" s="78"/>
      <c r="K880" s="78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</row>
    <row r="881" spans="1:111" ht="15.75" customHeight="1">
      <c r="A881" s="15"/>
      <c r="B881" s="2"/>
      <c r="C881" s="15"/>
      <c r="D881" s="15"/>
      <c r="E881" s="15"/>
      <c r="F881" s="15"/>
      <c r="G881" s="15"/>
      <c r="H881" s="15"/>
      <c r="I881" s="78"/>
      <c r="J881" s="78"/>
      <c r="K881" s="78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</row>
    <row r="882" spans="1:111" ht="15.75" customHeight="1">
      <c r="A882" s="15"/>
      <c r="B882" s="2"/>
      <c r="C882" s="15"/>
      <c r="D882" s="15"/>
      <c r="E882" s="15"/>
      <c r="F882" s="15"/>
      <c r="G882" s="15"/>
      <c r="H882" s="15"/>
      <c r="I882" s="78"/>
      <c r="J882" s="78"/>
      <c r="K882" s="78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</row>
    <row r="883" spans="1:111" ht="15.75" customHeight="1">
      <c r="A883" s="15"/>
      <c r="B883" s="2"/>
      <c r="C883" s="15"/>
      <c r="D883" s="15"/>
      <c r="E883" s="15"/>
      <c r="F883" s="15"/>
      <c r="G883" s="15"/>
      <c r="H883" s="15"/>
      <c r="I883" s="78"/>
      <c r="J883" s="78"/>
      <c r="K883" s="78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</row>
    <row r="884" spans="1:111" ht="15.75" customHeight="1">
      <c r="A884" s="15"/>
      <c r="B884" s="2"/>
      <c r="C884" s="15"/>
      <c r="D884" s="15"/>
      <c r="E884" s="15"/>
      <c r="F884" s="15"/>
      <c r="G884" s="15"/>
      <c r="H884" s="15"/>
      <c r="I884" s="78"/>
      <c r="J884" s="78"/>
      <c r="K884" s="78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</row>
    <row r="885" spans="1:111" ht="15.75" customHeight="1">
      <c r="A885" s="15"/>
      <c r="B885" s="2"/>
      <c r="C885" s="15"/>
      <c r="D885" s="15"/>
      <c r="E885" s="15"/>
      <c r="F885" s="15"/>
      <c r="G885" s="15"/>
      <c r="H885" s="15"/>
      <c r="I885" s="78"/>
      <c r="J885" s="78"/>
      <c r="K885" s="78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</row>
    <row r="886" spans="1:111" ht="15.75" customHeight="1">
      <c r="A886" s="15"/>
      <c r="B886" s="2"/>
      <c r="C886" s="15"/>
      <c r="D886" s="15"/>
      <c r="E886" s="15"/>
      <c r="F886" s="15"/>
      <c r="G886" s="15"/>
      <c r="H886" s="15"/>
      <c r="I886" s="78"/>
      <c r="J886" s="78"/>
      <c r="K886" s="78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</row>
    <row r="887" spans="1:111" ht="15.75" customHeight="1">
      <c r="A887" s="15"/>
      <c r="B887" s="2"/>
      <c r="C887" s="15"/>
      <c r="D887" s="15"/>
      <c r="E887" s="15"/>
      <c r="F887" s="15"/>
      <c r="G887" s="15"/>
      <c r="H887" s="15"/>
      <c r="I887" s="78"/>
      <c r="J887" s="78"/>
      <c r="K887" s="78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</row>
    <row r="888" spans="1:111" ht="15.75" customHeight="1">
      <c r="A888" s="15"/>
      <c r="B888" s="2"/>
      <c r="C888" s="15"/>
      <c r="D888" s="15"/>
      <c r="E888" s="15"/>
      <c r="F888" s="15"/>
      <c r="G888" s="15"/>
      <c r="H888" s="15"/>
      <c r="I888" s="78"/>
      <c r="J888" s="78"/>
      <c r="K888" s="78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</row>
    <row r="889" spans="1:111" ht="15.75" customHeight="1">
      <c r="A889" s="15"/>
      <c r="B889" s="2"/>
      <c r="C889" s="15"/>
      <c r="D889" s="15"/>
      <c r="E889" s="15"/>
      <c r="F889" s="15"/>
      <c r="G889" s="15"/>
      <c r="H889" s="15"/>
      <c r="I889" s="78"/>
      <c r="J889" s="78"/>
      <c r="K889" s="78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</row>
    <row r="890" spans="1:111" ht="15.75" customHeight="1">
      <c r="A890" s="15"/>
      <c r="B890" s="2"/>
      <c r="C890" s="15"/>
      <c r="D890" s="15"/>
      <c r="E890" s="15"/>
      <c r="F890" s="15"/>
      <c r="G890" s="15"/>
      <c r="H890" s="15"/>
      <c r="I890" s="78"/>
      <c r="J890" s="78"/>
      <c r="K890" s="78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</row>
    <row r="891" spans="1:111" ht="15.75" customHeight="1">
      <c r="A891" s="15"/>
      <c r="B891" s="2"/>
      <c r="C891" s="15"/>
      <c r="D891" s="15"/>
      <c r="E891" s="15"/>
      <c r="F891" s="15"/>
      <c r="G891" s="15"/>
      <c r="H891" s="15"/>
      <c r="I891" s="78"/>
      <c r="J891" s="78"/>
      <c r="K891" s="78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</row>
    <row r="892" spans="1:111" ht="15.75" customHeight="1">
      <c r="A892" s="15"/>
      <c r="B892" s="2"/>
      <c r="C892" s="15"/>
      <c r="D892" s="15"/>
      <c r="E892" s="15"/>
      <c r="F892" s="15"/>
      <c r="G892" s="15"/>
      <c r="H892" s="15"/>
      <c r="I892" s="78"/>
      <c r="J892" s="78"/>
      <c r="K892" s="78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</row>
    <row r="893" spans="1:111" ht="15.75" customHeight="1">
      <c r="A893" s="15"/>
      <c r="B893" s="2"/>
      <c r="C893" s="15"/>
      <c r="D893" s="15"/>
      <c r="E893" s="15"/>
      <c r="F893" s="15"/>
      <c r="G893" s="15"/>
      <c r="H893" s="15"/>
      <c r="I893" s="78"/>
      <c r="J893" s="78"/>
      <c r="K893" s="78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</row>
    <row r="894" spans="1:111" ht="15.75" customHeight="1">
      <c r="A894" s="15"/>
      <c r="B894" s="2"/>
      <c r="C894" s="15"/>
      <c r="D894" s="15"/>
      <c r="E894" s="15"/>
      <c r="F894" s="15"/>
      <c r="G894" s="15"/>
      <c r="H894" s="15"/>
      <c r="I894" s="78"/>
      <c r="J894" s="78"/>
      <c r="K894" s="78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</row>
    <row r="895" spans="1:111" ht="15.75" customHeight="1">
      <c r="A895" s="15"/>
      <c r="B895" s="2"/>
      <c r="C895" s="15"/>
      <c r="D895" s="15"/>
      <c r="E895" s="15"/>
      <c r="F895" s="15"/>
      <c r="G895" s="15"/>
      <c r="H895" s="15"/>
      <c r="I895" s="78"/>
      <c r="J895" s="78"/>
      <c r="K895" s="78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</row>
    <row r="896" spans="1:111" ht="15.75" customHeight="1">
      <c r="A896" s="15"/>
      <c r="B896" s="2"/>
      <c r="C896" s="15"/>
      <c r="D896" s="15"/>
      <c r="E896" s="15"/>
      <c r="F896" s="15"/>
      <c r="G896" s="15"/>
      <c r="H896" s="15"/>
      <c r="I896" s="78"/>
      <c r="J896" s="78"/>
      <c r="K896" s="78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</row>
    <row r="897" spans="1:111" ht="15.75" customHeight="1">
      <c r="A897" s="15"/>
      <c r="B897" s="2"/>
      <c r="C897" s="15"/>
      <c r="D897" s="15"/>
      <c r="E897" s="15"/>
      <c r="F897" s="15"/>
      <c r="G897" s="15"/>
      <c r="H897" s="15"/>
      <c r="I897" s="78"/>
      <c r="J897" s="78"/>
      <c r="K897" s="78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</row>
    <row r="898" spans="1:111" ht="15.75" customHeight="1">
      <c r="A898" s="15"/>
      <c r="B898" s="2"/>
      <c r="C898" s="15"/>
      <c r="D898" s="15"/>
      <c r="E898" s="15"/>
      <c r="F898" s="15"/>
      <c r="G898" s="15"/>
      <c r="H898" s="15"/>
      <c r="I898" s="78"/>
      <c r="J898" s="78"/>
      <c r="K898" s="78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</row>
    <row r="899" spans="1:111" ht="15.75" customHeight="1">
      <c r="A899" s="15"/>
      <c r="B899" s="2"/>
      <c r="C899" s="15"/>
      <c r="D899" s="15"/>
      <c r="E899" s="15"/>
      <c r="F899" s="15"/>
      <c r="G899" s="15"/>
      <c r="H899" s="15"/>
      <c r="I899" s="78"/>
      <c r="J899" s="78"/>
      <c r="K899" s="78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</row>
    <row r="900" spans="1:111" ht="15.75" customHeight="1">
      <c r="A900" s="15"/>
      <c r="B900" s="2"/>
      <c r="C900" s="15"/>
      <c r="D900" s="15"/>
      <c r="E900" s="15"/>
      <c r="F900" s="15"/>
      <c r="G900" s="15"/>
      <c r="H900" s="15"/>
      <c r="I900" s="78"/>
      <c r="J900" s="78"/>
      <c r="K900" s="78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</row>
    <row r="901" spans="1:111" ht="15.75" customHeight="1">
      <c r="A901" s="15"/>
      <c r="B901" s="2"/>
      <c r="C901" s="15"/>
      <c r="D901" s="15"/>
      <c r="E901" s="15"/>
      <c r="F901" s="15"/>
      <c r="G901" s="15"/>
      <c r="H901" s="15"/>
      <c r="I901" s="78"/>
      <c r="J901" s="78"/>
      <c r="K901" s="78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</row>
    <row r="902" spans="1:111" ht="15.75" customHeight="1">
      <c r="A902" s="15"/>
      <c r="B902" s="2"/>
      <c r="C902" s="15"/>
      <c r="D902" s="15"/>
      <c r="E902" s="15"/>
      <c r="F902" s="15"/>
      <c r="G902" s="15"/>
      <c r="H902" s="15"/>
      <c r="I902" s="78"/>
      <c r="J902" s="78"/>
      <c r="K902" s="78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</row>
    <row r="903" spans="1:111" ht="15.75" customHeight="1">
      <c r="A903" s="15"/>
      <c r="B903" s="2"/>
      <c r="C903" s="15"/>
      <c r="D903" s="15"/>
      <c r="E903" s="15"/>
      <c r="F903" s="15"/>
      <c r="G903" s="15"/>
      <c r="H903" s="15"/>
      <c r="I903" s="78"/>
      <c r="J903" s="78"/>
      <c r="K903" s="78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</row>
    <row r="904" spans="1:111" ht="15.75" customHeight="1">
      <c r="A904" s="15"/>
      <c r="B904" s="2"/>
      <c r="C904" s="15"/>
      <c r="D904" s="15"/>
      <c r="E904" s="15"/>
      <c r="F904" s="15"/>
      <c r="G904" s="15"/>
      <c r="H904" s="15"/>
      <c r="I904" s="78"/>
      <c r="J904" s="78"/>
      <c r="K904" s="78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</row>
    <row r="905" spans="1:111" ht="15.75" customHeight="1">
      <c r="A905" s="15"/>
      <c r="B905" s="2"/>
      <c r="C905" s="15"/>
      <c r="D905" s="15"/>
      <c r="E905" s="15"/>
      <c r="F905" s="15"/>
      <c r="G905" s="15"/>
      <c r="H905" s="15"/>
      <c r="I905" s="78"/>
      <c r="J905" s="78"/>
      <c r="K905" s="78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</row>
    <row r="906" spans="1:111" ht="15.75" customHeight="1">
      <c r="A906" s="15"/>
      <c r="B906" s="2"/>
      <c r="C906" s="15"/>
      <c r="D906" s="15"/>
      <c r="E906" s="15"/>
      <c r="F906" s="15"/>
      <c r="G906" s="15"/>
      <c r="H906" s="15"/>
      <c r="I906" s="78"/>
      <c r="J906" s="78"/>
      <c r="K906" s="78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</row>
    <row r="907" spans="1:111" ht="15.75" customHeight="1">
      <c r="A907" s="15"/>
      <c r="B907" s="2"/>
      <c r="C907" s="15"/>
      <c r="D907" s="15"/>
      <c r="E907" s="15"/>
      <c r="F907" s="15"/>
      <c r="G907" s="15"/>
      <c r="H907" s="15"/>
      <c r="I907" s="78"/>
      <c r="J907" s="78"/>
      <c r="K907" s="78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</row>
    <row r="908" spans="1:111" ht="15.75" customHeight="1">
      <c r="A908" s="15"/>
      <c r="B908" s="2"/>
      <c r="C908" s="15"/>
      <c r="D908" s="15"/>
      <c r="E908" s="15"/>
      <c r="F908" s="15"/>
      <c r="G908" s="15"/>
      <c r="H908" s="15"/>
      <c r="I908" s="78"/>
      <c r="J908" s="78"/>
      <c r="K908" s="78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</row>
    <row r="909" spans="1:111" ht="15.75" customHeight="1">
      <c r="A909" s="15"/>
      <c r="B909" s="2"/>
      <c r="C909" s="15"/>
      <c r="D909" s="15"/>
      <c r="E909" s="15"/>
      <c r="F909" s="15"/>
      <c r="G909" s="15"/>
      <c r="H909" s="15"/>
      <c r="I909" s="78"/>
      <c r="J909" s="78"/>
      <c r="K909" s="78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</row>
    <row r="910" spans="1:111" ht="15.75" customHeight="1">
      <c r="A910" s="15"/>
      <c r="B910" s="2"/>
      <c r="C910" s="15"/>
      <c r="D910" s="15"/>
      <c r="E910" s="15"/>
      <c r="F910" s="15"/>
      <c r="G910" s="15"/>
      <c r="H910" s="15"/>
      <c r="I910" s="78"/>
      <c r="J910" s="78"/>
      <c r="K910" s="78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</row>
    <row r="911" spans="1:111" ht="15.75" customHeight="1">
      <c r="A911" s="15"/>
      <c r="B911" s="2"/>
      <c r="C911" s="15"/>
      <c r="D911" s="15"/>
      <c r="E911" s="15"/>
      <c r="F911" s="15"/>
      <c r="G911" s="15"/>
      <c r="H911" s="15"/>
      <c r="I911" s="78"/>
      <c r="J911" s="78"/>
      <c r="K911" s="78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</row>
    <row r="912" spans="1:111" ht="15.75" customHeight="1">
      <c r="A912" s="15"/>
      <c r="B912" s="2"/>
      <c r="C912" s="15"/>
      <c r="D912" s="15"/>
      <c r="E912" s="15"/>
      <c r="F912" s="15"/>
      <c r="G912" s="15"/>
      <c r="H912" s="15"/>
      <c r="I912" s="78"/>
      <c r="J912" s="78"/>
      <c r="K912" s="78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</row>
    <row r="913" spans="1:111" ht="15.75" customHeight="1">
      <c r="A913" s="15"/>
      <c r="B913" s="2"/>
      <c r="C913" s="15"/>
      <c r="D913" s="15"/>
      <c r="E913" s="15"/>
      <c r="F913" s="15"/>
      <c r="G913" s="15"/>
      <c r="H913" s="15"/>
      <c r="I913" s="78"/>
      <c r="J913" s="78"/>
      <c r="K913" s="78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</row>
    <row r="914" spans="1:111" ht="15.75" customHeight="1">
      <c r="A914" s="15"/>
      <c r="B914" s="2"/>
      <c r="C914" s="15"/>
      <c r="D914" s="15"/>
      <c r="E914" s="15"/>
      <c r="F914" s="15"/>
      <c r="G914" s="15"/>
      <c r="H914" s="15"/>
      <c r="I914" s="78"/>
      <c r="J914" s="78"/>
      <c r="K914" s="78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</row>
    <row r="915" spans="1:111" ht="15.75" customHeight="1">
      <c r="A915" s="15"/>
      <c r="B915" s="2"/>
      <c r="C915" s="15"/>
      <c r="D915" s="15"/>
      <c r="E915" s="15"/>
      <c r="F915" s="15"/>
      <c r="G915" s="15"/>
      <c r="H915" s="15"/>
      <c r="I915" s="78"/>
      <c r="J915" s="78"/>
      <c r="K915" s="78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</row>
    <row r="916" spans="1:111" ht="15.75" customHeight="1">
      <c r="A916" s="15"/>
      <c r="B916" s="2"/>
      <c r="C916" s="15"/>
      <c r="D916" s="15"/>
      <c r="E916" s="15"/>
      <c r="F916" s="15"/>
      <c r="G916" s="15"/>
      <c r="H916" s="15"/>
      <c r="I916" s="78"/>
      <c r="J916" s="78"/>
      <c r="K916" s="78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</row>
    <row r="917" spans="1:111" ht="15.75" customHeight="1">
      <c r="A917" s="15"/>
      <c r="B917" s="2"/>
      <c r="C917" s="15"/>
      <c r="D917" s="15"/>
      <c r="E917" s="15"/>
      <c r="F917" s="15"/>
      <c r="G917" s="15"/>
      <c r="H917" s="15"/>
      <c r="I917" s="78"/>
      <c r="J917" s="78"/>
      <c r="K917" s="78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</row>
    <row r="918" spans="1:111" ht="15.75" customHeight="1">
      <c r="A918" s="15"/>
      <c r="B918" s="2"/>
      <c r="C918" s="15"/>
      <c r="D918" s="15"/>
      <c r="E918" s="15"/>
      <c r="F918" s="15"/>
      <c r="G918" s="15"/>
      <c r="H918" s="15"/>
      <c r="I918" s="78"/>
      <c r="J918" s="78"/>
      <c r="K918" s="78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</row>
    <row r="919" spans="1:111" ht="15.75" customHeight="1">
      <c r="A919" s="15"/>
      <c r="B919" s="2"/>
      <c r="C919" s="15"/>
      <c r="D919" s="15"/>
      <c r="E919" s="15"/>
      <c r="F919" s="15"/>
      <c r="G919" s="15"/>
      <c r="H919" s="15"/>
      <c r="I919" s="78"/>
      <c r="J919" s="78"/>
      <c r="K919" s="78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</row>
    <row r="920" spans="1:111" ht="15.75" customHeight="1">
      <c r="A920" s="15"/>
      <c r="B920" s="2"/>
      <c r="C920" s="15"/>
      <c r="D920" s="15"/>
      <c r="E920" s="15"/>
      <c r="F920" s="15"/>
      <c r="G920" s="15"/>
      <c r="H920" s="15"/>
      <c r="I920" s="78"/>
      <c r="J920" s="78"/>
      <c r="K920" s="78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</row>
    <row r="921" spans="1:111" ht="15.75" customHeight="1">
      <c r="A921" s="15"/>
      <c r="B921" s="2"/>
      <c r="C921" s="15"/>
      <c r="D921" s="15"/>
      <c r="E921" s="15"/>
      <c r="F921" s="15"/>
      <c r="G921" s="15"/>
      <c r="H921" s="15"/>
      <c r="I921" s="78"/>
      <c r="J921" s="78"/>
      <c r="K921" s="78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</row>
    <row r="922" spans="1:111" ht="15.75" customHeight="1">
      <c r="A922" s="15"/>
      <c r="B922" s="2"/>
      <c r="C922" s="15"/>
      <c r="D922" s="15"/>
      <c r="E922" s="15"/>
      <c r="F922" s="15"/>
      <c r="G922" s="15"/>
      <c r="H922" s="15"/>
      <c r="I922" s="78"/>
      <c r="J922" s="78"/>
      <c r="K922" s="78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</row>
    <row r="923" spans="1:111" ht="15.75" customHeight="1">
      <c r="A923" s="15"/>
      <c r="B923" s="2"/>
      <c r="C923" s="15"/>
      <c r="D923" s="15"/>
      <c r="E923" s="15"/>
      <c r="F923" s="15"/>
      <c r="G923" s="15"/>
      <c r="H923" s="15"/>
      <c r="I923" s="78"/>
      <c r="J923" s="78"/>
      <c r="K923" s="78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</row>
    <row r="924" spans="1:111" ht="15.75" customHeight="1">
      <c r="A924" s="15"/>
      <c r="B924" s="2"/>
      <c r="C924" s="15"/>
      <c r="D924" s="15"/>
      <c r="E924" s="15"/>
      <c r="F924" s="15"/>
      <c r="G924" s="15"/>
      <c r="H924" s="15"/>
      <c r="I924" s="78"/>
      <c r="J924" s="78"/>
      <c r="K924" s="78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</row>
    <row r="925" spans="1:111" ht="15.75" customHeight="1">
      <c r="A925" s="15"/>
      <c r="B925" s="2"/>
      <c r="C925" s="15"/>
      <c r="D925" s="15"/>
      <c r="E925" s="15"/>
      <c r="F925" s="15"/>
      <c r="G925" s="15"/>
      <c r="H925" s="15"/>
      <c r="I925" s="78"/>
      <c r="J925" s="78"/>
      <c r="K925" s="78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</row>
    <row r="926" spans="1:111" ht="15.75" customHeight="1">
      <c r="A926" s="15"/>
      <c r="B926" s="2"/>
      <c r="C926" s="15"/>
      <c r="D926" s="15"/>
      <c r="E926" s="15"/>
      <c r="F926" s="15"/>
      <c r="G926" s="15"/>
      <c r="H926" s="15"/>
      <c r="I926" s="78"/>
      <c r="J926" s="78"/>
      <c r="K926" s="78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</row>
    <row r="927" spans="1:111" ht="15.75" customHeight="1">
      <c r="A927" s="15"/>
      <c r="B927" s="2"/>
      <c r="C927" s="15"/>
      <c r="D927" s="15"/>
      <c r="E927" s="15"/>
      <c r="F927" s="15"/>
      <c r="G927" s="15"/>
      <c r="H927" s="15"/>
      <c r="I927" s="78"/>
      <c r="J927" s="78"/>
      <c r="K927" s="78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</row>
    <row r="928" spans="1:111" ht="15.75" customHeight="1">
      <c r="A928" s="15"/>
      <c r="B928" s="2"/>
      <c r="C928" s="15"/>
      <c r="D928" s="15"/>
      <c r="E928" s="15"/>
      <c r="F928" s="15"/>
      <c r="G928" s="15"/>
      <c r="H928" s="15"/>
      <c r="I928" s="78"/>
      <c r="J928" s="78"/>
      <c r="K928" s="78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</row>
    <row r="929" spans="1:111" ht="15.75" customHeight="1">
      <c r="A929" s="15"/>
      <c r="B929" s="2"/>
      <c r="C929" s="15"/>
      <c r="D929" s="15"/>
      <c r="E929" s="15"/>
      <c r="F929" s="15"/>
      <c r="G929" s="15"/>
      <c r="H929" s="15"/>
      <c r="I929" s="78"/>
      <c r="J929" s="78"/>
      <c r="K929" s="78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</row>
    <row r="930" spans="1:111" ht="15.75" customHeight="1">
      <c r="A930" s="15"/>
      <c r="B930" s="2"/>
      <c r="C930" s="15"/>
      <c r="D930" s="15"/>
      <c r="E930" s="15"/>
      <c r="F930" s="15"/>
      <c r="G930" s="15"/>
      <c r="H930" s="15"/>
      <c r="I930" s="78"/>
      <c r="J930" s="78"/>
      <c r="K930" s="78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</row>
    <row r="931" spans="1:111" ht="15.75" customHeight="1">
      <c r="A931" s="15"/>
      <c r="B931" s="2"/>
      <c r="C931" s="15"/>
      <c r="D931" s="15"/>
      <c r="E931" s="15"/>
      <c r="F931" s="15"/>
      <c r="G931" s="15"/>
      <c r="H931" s="15"/>
      <c r="I931" s="78"/>
      <c r="J931" s="78"/>
      <c r="K931" s="78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</row>
    <row r="932" spans="1:111" ht="15.75" customHeight="1">
      <c r="A932" s="15"/>
      <c r="B932" s="2"/>
      <c r="C932" s="15"/>
      <c r="D932" s="15"/>
      <c r="E932" s="15"/>
      <c r="F932" s="15"/>
      <c r="G932" s="15"/>
      <c r="H932" s="15"/>
      <c r="I932" s="78"/>
      <c r="J932" s="78"/>
      <c r="K932" s="78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</row>
    <row r="933" spans="1:111" ht="15.75" customHeight="1">
      <c r="A933" s="15"/>
      <c r="B933" s="2"/>
      <c r="C933" s="15"/>
      <c r="D933" s="15"/>
      <c r="E933" s="15"/>
      <c r="F933" s="15"/>
      <c r="G933" s="15"/>
      <c r="H933" s="15"/>
      <c r="I933" s="78"/>
      <c r="J933" s="78"/>
      <c r="K933" s="78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</row>
    <row r="934" spans="1:111" ht="15.75" customHeight="1">
      <c r="A934" s="15"/>
      <c r="B934" s="2"/>
      <c r="C934" s="15"/>
      <c r="D934" s="15"/>
      <c r="E934" s="15"/>
      <c r="F934" s="15"/>
      <c r="G934" s="15"/>
      <c r="H934" s="15"/>
      <c r="I934" s="78"/>
      <c r="J934" s="78"/>
      <c r="K934" s="78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</row>
    <row r="935" spans="1:111" ht="15.75" customHeight="1">
      <c r="A935" s="15"/>
      <c r="B935" s="2"/>
      <c r="C935" s="15"/>
      <c r="D935" s="15"/>
      <c r="E935" s="15"/>
      <c r="F935" s="15"/>
      <c r="G935" s="15"/>
      <c r="H935" s="15"/>
      <c r="I935" s="78"/>
      <c r="J935" s="78"/>
      <c r="K935" s="78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</row>
    <row r="936" spans="1:111" ht="15.75" customHeight="1">
      <c r="A936" s="15"/>
      <c r="B936" s="2"/>
      <c r="C936" s="15"/>
      <c r="D936" s="15"/>
      <c r="E936" s="15"/>
      <c r="F936" s="15"/>
      <c r="G936" s="15"/>
      <c r="H936" s="15"/>
      <c r="I936" s="78"/>
      <c r="J936" s="78"/>
      <c r="K936" s="78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</row>
    <row r="937" spans="1:111" ht="15.75" customHeight="1">
      <c r="A937" s="15"/>
      <c r="B937" s="2"/>
      <c r="C937" s="15"/>
      <c r="D937" s="15"/>
      <c r="E937" s="15"/>
      <c r="F937" s="15"/>
      <c r="G937" s="15"/>
      <c r="H937" s="15"/>
      <c r="I937" s="78"/>
      <c r="J937" s="78"/>
      <c r="K937" s="78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</row>
    <row r="938" spans="1:111" ht="15.75" customHeight="1">
      <c r="A938" s="15"/>
      <c r="B938" s="2"/>
      <c r="C938" s="15"/>
      <c r="D938" s="15"/>
      <c r="E938" s="15"/>
      <c r="F938" s="15"/>
      <c r="G938" s="15"/>
      <c r="H938" s="15"/>
      <c r="I938" s="78"/>
      <c r="J938" s="78"/>
      <c r="K938" s="78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</row>
    <row r="939" spans="1:111" ht="15.75" customHeight="1">
      <c r="A939" s="15"/>
      <c r="B939" s="2"/>
      <c r="C939" s="15"/>
      <c r="D939" s="15"/>
      <c r="E939" s="15"/>
      <c r="F939" s="15"/>
      <c r="G939" s="15"/>
      <c r="H939" s="15"/>
      <c r="I939" s="78"/>
      <c r="J939" s="78"/>
      <c r="K939" s="78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</row>
    <row r="940" spans="1:111" ht="15.75" customHeight="1">
      <c r="A940" s="15"/>
      <c r="B940" s="2"/>
      <c r="C940" s="15"/>
      <c r="D940" s="15"/>
      <c r="E940" s="15"/>
      <c r="F940" s="15"/>
      <c r="G940" s="15"/>
      <c r="H940" s="15"/>
      <c r="I940" s="78"/>
      <c r="J940" s="78"/>
      <c r="K940" s="78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</row>
    <row r="941" spans="1:111" ht="15.75" customHeight="1">
      <c r="A941" s="15"/>
      <c r="B941" s="2"/>
      <c r="C941" s="15"/>
      <c r="D941" s="15"/>
      <c r="E941" s="15"/>
      <c r="F941" s="15"/>
      <c r="G941" s="15"/>
      <c r="H941" s="15"/>
      <c r="I941" s="78"/>
      <c r="J941" s="78"/>
      <c r="K941" s="78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</row>
    <row r="942" spans="1:111" ht="15.75" customHeight="1">
      <c r="A942" s="15"/>
      <c r="B942" s="2"/>
      <c r="C942" s="15"/>
      <c r="D942" s="15"/>
      <c r="E942" s="15"/>
      <c r="F942" s="15"/>
      <c r="G942" s="15"/>
      <c r="H942" s="15"/>
      <c r="I942" s="78"/>
      <c r="J942" s="78"/>
      <c r="K942" s="78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</row>
    <row r="943" spans="1:111" ht="15.75" customHeight="1">
      <c r="A943" s="15"/>
      <c r="B943" s="2"/>
      <c r="C943" s="15"/>
      <c r="D943" s="15"/>
      <c r="E943" s="15"/>
      <c r="F943" s="15"/>
      <c r="G943" s="15"/>
      <c r="H943" s="15"/>
      <c r="I943" s="78"/>
      <c r="J943" s="78"/>
      <c r="K943" s="78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</row>
    <row r="944" spans="1:111" ht="15.75" customHeight="1">
      <c r="A944" s="15"/>
      <c r="B944" s="2"/>
      <c r="C944" s="15"/>
      <c r="D944" s="15"/>
      <c r="E944" s="15"/>
      <c r="F944" s="15"/>
      <c r="G944" s="15"/>
      <c r="H944" s="15"/>
      <c r="I944" s="78"/>
      <c r="J944" s="78"/>
      <c r="K944" s="78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</row>
    <row r="945" spans="1:111" ht="15.75" customHeight="1">
      <c r="A945" s="15"/>
      <c r="B945" s="2"/>
      <c r="C945" s="15"/>
      <c r="D945" s="15"/>
      <c r="E945" s="15"/>
      <c r="F945" s="15"/>
      <c r="G945" s="15"/>
      <c r="H945" s="15"/>
      <c r="I945" s="78"/>
      <c r="J945" s="78"/>
      <c r="K945" s="78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</row>
    <row r="946" spans="1:111" ht="15.75" customHeight="1">
      <c r="A946" s="15"/>
      <c r="B946" s="2"/>
      <c r="C946" s="15"/>
      <c r="D946" s="15"/>
      <c r="E946" s="15"/>
      <c r="F946" s="15"/>
      <c r="G946" s="15"/>
      <c r="H946" s="15"/>
      <c r="I946" s="78"/>
      <c r="J946" s="78"/>
      <c r="K946" s="78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</row>
    <row r="947" spans="1:111" ht="15.75" customHeight="1">
      <c r="A947" s="15"/>
      <c r="B947" s="2"/>
      <c r="C947" s="15"/>
      <c r="D947" s="15"/>
      <c r="E947" s="15"/>
      <c r="F947" s="15"/>
      <c r="G947" s="15"/>
      <c r="H947" s="15"/>
      <c r="I947" s="78"/>
      <c r="J947" s="78"/>
      <c r="K947" s="78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</row>
    <row r="948" spans="1:111" ht="15.75" customHeight="1">
      <c r="A948" s="15"/>
      <c r="B948" s="2"/>
      <c r="C948" s="15"/>
      <c r="D948" s="15"/>
      <c r="E948" s="15"/>
      <c r="F948" s="15"/>
      <c r="G948" s="15"/>
      <c r="H948" s="15"/>
      <c r="I948" s="78"/>
      <c r="J948" s="78"/>
      <c r="K948" s="78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</row>
    <row r="949" spans="1:111" ht="15.75" customHeight="1">
      <c r="A949" s="15"/>
      <c r="B949" s="2"/>
      <c r="C949" s="15"/>
      <c r="D949" s="15"/>
      <c r="E949" s="15"/>
      <c r="F949" s="15"/>
      <c r="G949" s="15"/>
      <c r="H949" s="15"/>
      <c r="I949" s="78"/>
      <c r="J949" s="78"/>
      <c r="K949" s="78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</row>
    <row r="950" spans="1:111" ht="15.75" customHeight="1">
      <c r="A950" s="15"/>
      <c r="B950" s="2"/>
      <c r="C950" s="15"/>
      <c r="D950" s="15"/>
      <c r="E950" s="15"/>
      <c r="F950" s="15"/>
      <c r="G950" s="15"/>
      <c r="H950" s="15"/>
      <c r="I950" s="78"/>
      <c r="J950" s="78"/>
      <c r="K950" s="78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</row>
    <row r="951" spans="1:111" ht="15.75" customHeight="1">
      <c r="A951" s="15"/>
      <c r="B951" s="2"/>
      <c r="C951" s="15"/>
      <c r="D951" s="15"/>
      <c r="E951" s="15"/>
      <c r="F951" s="15"/>
      <c r="G951" s="15"/>
      <c r="H951" s="15"/>
      <c r="I951" s="78"/>
      <c r="J951" s="78"/>
      <c r="K951" s="78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</row>
    <row r="952" spans="1:111" ht="15.75" customHeight="1">
      <c r="A952" s="15"/>
      <c r="B952" s="2"/>
      <c r="C952" s="15"/>
      <c r="D952" s="15"/>
      <c r="E952" s="15"/>
      <c r="F952" s="15"/>
      <c r="G952" s="15"/>
      <c r="H952" s="15"/>
      <c r="I952" s="78"/>
      <c r="J952" s="78"/>
      <c r="K952" s="78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</row>
    <row r="953" spans="1:111" ht="15.75" customHeight="1">
      <c r="A953" s="15"/>
      <c r="B953" s="2"/>
      <c r="C953" s="15"/>
      <c r="D953" s="15"/>
      <c r="E953" s="15"/>
      <c r="F953" s="15"/>
      <c r="G953" s="15"/>
      <c r="H953" s="15"/>
      <c r="I953" s="78"/>
      <c r="J953" s="78"/>
      <c r="K953" s="78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</row>
    <row r="954" spans="1:111" ht="15.75" customHeight="1">
      <c r="A954" s="15"/>
      <c r="B954" s="2"/>
      <c r="C954" s="15"/>
      <c r="D954" s="15"/>
      <c r="E954" s="15"/>
      <c r="F954" s="15"/>
      <c r="G954" s="15"/>
      <c r="H954" s="15"/>
      <c r="I954" s="78"/>
      <c r="J954" s="78"/>
      <c r="K954" s="78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</row>
    <row r="955" spans="1:111" ht="15.75" customHeight="1">
      <c r="A955" s="15"/>
      <c r="B955" s="2"/>
      <c r="C955" s="15"/>
      <c r="D955" s="15"/>
      <c r="E955" s="15"/>
      <c r="F955" s="15"/>
      <c r="G955" s="15"/>
      <c r="H955" s="15"/>
      <c r="I955" s="78"/>
      <c r="J955" s="78"/>
      <c r="K955" s="78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</row>
    <row r="956" spans="1:111" ht="15.75" customHeight="1">
      <c r="A956" s="15"/>
      <c r="B956" s="2"/>
      <c r="C956" s="15"/>
      <c r="D956" s="15"/>
      <c r="E956" s="15"/>
      <c r="F956" s="15"/>
      <c r="G956" s="15"/>
      <c r="H956" s="15"/>
      <c r="I956" s="78"/>
      <c r="J956" s="78"/>
      <c r="K956" s="78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</row>
    <row r="957" spans="1:111" ht="15.75" customHeight="1">
      <c r="A957" s="15"/>
      <c r="B957" s="2"/>
      <c r="C957" s="15"/>
      <c r="D957" s="15"/>
      <c r="E957" s="15"/>
      <c r="F957" s="15"/>
      <c r="G957" s="15"/>
      <c r="H957" s="15"/>
      <c r="I957" s="78"/>
      <c r="J957" s="78"/>
      <c r="K957" s="78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</row>
    <row r="958" spans="1:111" ht="15.75" customHeight="1">
      <c r="A958" s="15"/>
      <c r="B958" s="2"/>
      <c r="C958" s="15"/>
      <c r="D958" s="15"/>
      <c r="E958" s="15"/>
      <c r="F958" s="15"/>
      <c r="G958" s="15"/>
      <c r="H958" s="15"/>
      <c r="I958" s="78"/>
      <c r="J958" s="78"/>
      <c r="K958" s="78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</row>
    <row r="959" spans="1:111" ht="15.75" customHeight="1">
      <c r="A959" s="15"/>
      <c r="B959" s="2"/>
      <c r="C959" s="15"/>
      <c r="D959" s="15"/>
      <c r="E959" s="15"/>
      <c r="F959" s="15"/>
      <c r="G959" s="15"/>
      <c r="H959" s="15"/>
      <c r="I959" s="78"/>
      <c r="J959" s="78"/>
      <c r="K959" s="78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</row>
    <row r="960" spans="1:111" ht="15.75" customHeight="1">
      <c r="A960" s="15"/>
      <c r="B960" s="2"/>
      <c r="C960" s="15"/>
      <c r="D960" s="15"/>
      <c r="E960" s="15"/>
      <c r="F960" s="15"/>
      <c r="G960" s="15"/>
      <c r="H960" s="15"/>
      <c r="I960" s="78"/>
      <c r="J960" s="78"/>
      <c r="K960" s="78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</row>
    <row r="961" spans="1:111" ht="15.75" customHeight="1">
      <c r="A961" s="15"/>
      <c r="B961" s="2"/>
      <c r="C961" s="15"/>
      <c r="D961" s="15"/>
      <c r="E961" s="15"/>
      <c r="F961" s="15"/>
      <c r="G961" s="15"/>
      <c r="H961" s="15"/>
      <c r="I961" s="78"/>
      <c r="J961" s="78"/>
      <c r="K961" s="78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</row>
    <row r="962" spans="1:111" ht="15.75" customHeight="1">
      <c r="A962" s="15"/>
      <c r="B962" s="2"/>
      <c r="C962" s="15"/>
      <c r="D962" s="15"/>
      <c r="E962" s="15"/>
      <c r="F962" s="15"/>
      <c r="G962" s="15"/>
      <c r="H962" s="15"/>
      <c r="I962" s="78"/>
      <c r="J962" s="78"/>
      <c r="K962" s="78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</row>
    <row r="963" spans="1:111" ht="15.75" customHeight="1">
      <c r="A963" s="15"/>
      <c r="B963" s="2"/>
      <c r="C963" s="15"/>
      <c r="D963" s="15"/>
      <c r="E963" s="15"/>
      <c r="F963" s="15"/>
      <c r="G963" s="15"/>
      <c r="H963" s="15"/>
      <c r="I963" s="78"/>
      <c r="J963" s="78"/>
      <c r="K963" s="78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</row>
    <row r="964" spans="1:111" ht="15.75" customHeight="1">
      <c r="A964" s="15"/>
      <c r="B964" s="2"/>
      <c r="C964" s="15"/>
      <c r="D964" s="15"/>
      <c r="E964" s="15"/>
      <c r="F964" s="15"/>
      <c r="G964" s="15"/>
      <c r="H964" s="15"/>
      <c r="I964" s="78"/>
      <c r="J964" s="78"/>
      <c r="K964" s="78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</row>
    <row r="965" spans="1:111" ht="15.75" customHeight="1">
      <c r="A965" s="15"/>
      <c r="B965" s="2"/>
      <c r="C965" s="15"/>
      <c r="D965" s="15"/>
      <c r="E965" s="15"/>
      <c r="F965" s="15"/>
      <c r="G965" s="15"/>
      <c r="H965" s="15"/>
      <c r="I965" s="78"/>
      <c r="J965" s="78"/>
      <c r="K965" s="78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</row>
    <row r="966" spans="1:111" ht="15.75" customHeight="1">
      <c r="A966" s="15"/>
      <c r="B966" s="2"/>
      <c r="C966" s="15"/>
      <c r="D966" s="15"/>
      <c r="E966" s="15"/>
      <c r="F966" s="15"/>
      <c r="G966" s="15"/>
      <c r="H966" s="15"/>
      <c r="I966" s="78"/>
      <c r="J966" s="78"/>
      <c r="K966" s="78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</row>
    <row r="967" spans="1:111" ht="15.75" customHeight="1">
      <c r="A967" s="15"/>
      <c r="B967" s="2"/>
      <c r="C967" s="15"/>
      <c r="D967" s="15"/>
      <c r="E967" s="15"/>
      <c r="F967" s="15"/>
      <c r="G967" s="15"/>
      <c r="H967" s="15"/>
      <c r="I967" s="78"/>
      <c r="J967" s="78"/>
      <c r="K967" s="78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</row>
    <row r="968" spans="1:111" ht="15.75" customHeight="1">
      <c r="A968" s="15"/>
      <c r="B968" s="2"/>
      <c r="C968" s="15"/>
      <c r="D968" s="15"/>
      <c r="E968" s="15"/>
      <c r="F968" s="15"/>
      <c r="G968" s="15"/>
      <c r="H968" s="15"/>
      <c r="I968" s="78"/>
      <c r="J968" s="78"/>
      <c r="K968" s="78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</row>
    <row r="969" spans="1:111" ht="15.75" customHeight="1">
      <c r="A969" s="15"/>
      <c r="B969" s="2"/>
      <c r="C969" s="15"/>
      <c r="D969" s="15"/>
      <c r="E969" s="15"/>
      <c r="F969" s="15"/>
      <c r="G969" s="15"/>
      <c r="H969" s="15"/>
      <c r="I969" s="78"/>
      <c r="J969" s="78"/>
      <c r="K969" s="78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</row>
    <row r="970" spans="1:111" ht="15.75" customHeight="1">
      <c r="A970" s="15"/>
      <c r="B970" s="2"/>
      <c r="C970" s="15"/>
      <c r="D970" s="15"/>
      <c r="E970" s="15"/>
      <c r="F970" s="15"/>
      <c r="G970" s="15"/>
      <c r="H970" s="15"/>
      <c r="I970" s="78"/>
      <c r="J970" s="78"/>
      <c r="K970" s="78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</row>
    <row r="971" spans="1:111" ht="15.75" customHeight="1">
      <c r="A971" s="15"/>
      <c r="B971" s="2"/>
      <c r="C971" s="15"/>
      <c r="D971" s="15"/>
      <c r="E971" s="15"/>
      <c r="F971" s="15"/>
      <c r="G971" s="15"/>
      <c r="H971" s="15"/>
      <c r="I971" s="78"/>
      <c r="J971" s="78"/>
      <c r="K971" s="78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</row>
    <row r="972" spans="1:111" ht="15.75" customHeight="1">
      <c r="A972" s="15"/>
      <c r="B972" s="2"/>
      <c r="C972" s="15"/>
      <c r="D972" s="15"/>
      <c r="E972" s="15"/>
      <c r="F972" s="15"/>
      <c r="G972" s="15"/>
      <c r="H972" s="15"/>
      <c r="I972" s="78"/>
      <c r="J972" s="78"/>
      <c r="K972" s="78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</row>
    <row r="973" spans="1:111" ht="15.75" customHeight="1">
      <c r="A973" s="15"/>
      <c r="B973" s="2"/>
      <c r="C973" s="15"/>
      <c r="D973" s="15"/>
      <c r="E973" s="15"/>
      <c r="F973" s="15"/>
      <c r="G973" s="15"/>
      <c r="H973" s="15"/>
      <c r="I973" s="78"/>
      <c r="J973" s="78"/>
      <c r="K973" s="78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</row>
    <row r="974" spans="1:111" ht="15.75" customHeight="1">
      <c r="A974" s="15"/>
      <c r="B974" s="2"/>
      <c r="C974" s="15"/>
      <c r="D974" s="15"/>
      <c r="E974" s="15"/>
      <c r="F974" s="15"/>
      <c r="G974" s="15"/>
      <c r="H974" s="15"/>
      <c r="I974" s="78"/>
      <c r="J974" s="78"/>
      <c r="K974" s="78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</row>
    <row r="975" spans="1:111" ht="15.75" customHeight="1">
      <c r="A975" s="15"/>
      <c r="B975" s="2"/>
      <c r="C975" s="15"/>
      <c r="D975" s="15"/>
      <c r="E975" s="15"/>
      <c r="F975" s="15"/>
      <c r="G975" s="15"/>
      <c r="H975" s="15"/>
      <c r="I975" s="78"/>
      <c r="J975" s="78"/>
      <c r="K975" s="78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</row>
    <row r="976" spans="1:111" ht="15.75" customHeight="1">
      <c r="A976" s="15"/>
      <c r="B976" s="2"/>
      <c r="C976" s="15"/>
      <c r="D976" s="15"/>
      <c r="E976" s="15"/>
      <c r="F976" s="15"/>
      <c r="G976" s="15"/>
      <c r="H976" s="15"/>
      <c r="I976" s="78"/>
      <c r="J976" s="78"/>
      <c r="K976" s="78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</row>
    <row r="977" spans="1:111" ht="15.75" customHeight="1">
      <c r="A977" s="15"/>
      <c r="B977" s="2"/>
      <c r="C977" s="15"/>
      <c r="D977" s="15"/>
      <c r="E977" s="15"/>
      <c r="F977" s="15"/>
      <c r="G977" s="15"/>
      <c r="H977" s="15"/>
      <c r="I977" s="78"/>
      <c r="J977" s="78"/>
      <c r="K977" s="78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</row>
    <row r="978" spans="1:111" ht="15.75" customHeight="1">
      <c r="A978" s="15"/>
      <c r="B978" s="2"/>
      <c r="C978" s="15"/>
      <c r="D978" s="15"/>
      <c r="E978" s="15"/>
      <c r="F978" s="15"/>
      <c r="G978" s="15"/>
      <c r="H978" s="15"/>
      <c r="I978" s="78"/>
      <c r="J978" s="78"/>
      <c r="K978" s="78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</row>
    <row r="979" spans="1:111" ht="15.75" customHeight="1">
      <c r="A979" s="15"/>
      <c r="B979" s="2"/>
      <c r="C979" s="15"/>
      <c r="D979" s="15"/>
      <c r="E979" s="15"/>
      <c r="F979" s="15"/>
      <c r="G979" s="15"/>
      <c r="H979" s="15"/>
      <c r="I979" s="78"/>
      <c r="J979" s="78"/>
      <c r="K979" s="78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</row>
    <row r="980" spans="1:111" ht="15.75" customHeight="1">
      <c r="A980" s="15"/>
      <c r="B980" s="2"/>
      <c r="C980" s="15"/>
      <c r="D980" s="15"/>
      <c r="E980" s="15"/>
      <c r="F980" s="15"/>
      <c r="G980" s="15"/>
      <c r="H980" s="15"/>
      <c r="I980" s="78"/>
      <c r="J980" s="78"/>
      <c r="K980" s="78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</row>
    <row r="981" spans="1:111" ht="15.75" customHeight="1">
      <c r="A981" s="15"/>
      <c r="B981" s="2"/>
      <c r="C981" s="15"/>
      <c r="D981" s="15"/>
      <c r="E981" s="15"/>
      <c r="F981" s="15"/>
      <c r="G981" s="15"/>
      <c r="H981" s="15"/>
      <c r="I981" s="78"/>
      <c r="J981" s="78"/>
      <c r="K981" s="78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</row>
    <row r="982" spans="1:111" ht="15.75" customHeight="1">
      <c r="A982" s="15"/>
      <c r="B982" s="2"/>
      <c r="C982" s="15"/>
      <c r="D982" s="15"/>
      <c r="E982" s="15"/>
      <c r="F982" s="15"/>
      <c r="G982" s="15"/>
      <c r="H982" s="15"/>
      <c r="I982" s="78"/>
      <c r="J982" s="78"/>
      <c r="K982" s="78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</row>
    <row r="983" spans="1:111" ht="15.75" customHeight="1">
      <c r="A983" s="15"/>
      <c r="B983" s="2"/>
      <c r="C983" s="15"/>
      <c r="D983" s="15"/>
      <c r="E983" s="15"/>
      <c r="F983" s="15"/>
      <c r="G983" s="15"/>
      <c r="H983" s="15"/>
      <c r="I983" s="78"/>
      <c r="J983" s="78"/>
      <c r="K983" s="78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</row>
    <row r="984" spans="1:111" ht="15.75" customHeight="1">
      <c r="A984" s="15"/>
      <c r="B984" s="2"/>
      <c r="C984" s="15"/>
      <c r="D984" s="15"/>
      <c r="E984" s="15"/>
      <c r="F984" s="15"/>
      <c r="G984" s="15"/>
      <c r="H984" s="15"/>
      <c r="I984" s="78"/>
      <c r="J984" s="78"/>
      <c r="K984" s="78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</row>
    <row r="985" spans="1:111" ht="15.75" customHeight="1">
      <c r="A985" s="15"/>
      <c r="B985" s="2"/>
      <c r="C985" s="15"/>
      <c r="D985" s="15"/>
      <c r="E985" s="15"/>
      <c r="F985" s="15"/>
      <c r="G985" s="15"/>
      <c r="H985" s="15"/>
      <c r="I985" s="78"/>
      <c r="J985" s="78"/>
      <c r="K985" s="78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</row>
    <row r="986" spans="1:111" ht="15.75" customHeight="1">
      <c r="A986" s="15"/>
      <c r="B986" s="2"/>
      <c r="C986" s="15"/>
      <c r="D986" s="15"/>
      <c r="E986" s="15"/>
      <c r="F986" s="15"/>
      <c r="G986" s="15"/>
      <c r="H986" s="15"/>
      <c r="I986" s="78"/>
      <c r="J986" s="78"/>
      <c r="K986" s="78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</row>
    <row r="987" spans="1:111" ht="15.75" customHeight="1">
      <c r="A987" s="15"/>
      <c r="B987" s="2"/>
      <c r="C987" s="15"/>
      <c r="D987" s="15"/>
      <c r="E987" s="15"/>
      <c r="F987" s="15"/>
      <c r="G987" s="15"/>
      <c r="H987" s="15"/>
      <c r="I987" s="78"/>
      <c r="J987" s="78"/>
      <c r="K987" s="78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</row>
    <row r="988" spans="1:111" ht="15.75" customHeight="1">
      <c r="A988" s="15"/>
      <c r="B988" s="2"/>
      <c r="C988" s="15"/>
      <c r="D988" s="15"/>
      <c r="E988" s="15"/>
      <c r="F988" s="15"/>
      <c r="G988" s="15"/>
      <c r="H988" s="15"/>
      <c r="I988" s="78"/>
      <c r="J988" s="78"/>
      <c r="K988" s="78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</row>
    <row r="989" spans="1:111" ht="15.75" customHeight="1">
      <c r="A989" s="15"/>
      <c r="B989" s="2"/>
      <c r="C989" s="15"/>
      <c r="D989" s="15"/>
      <c r="E989" s="15"/>
      <c r="F989" s="15"/>
      <c r="G989" s="15"/>
      <c r="H989" s="15"/>
      <c r="I989" s="78"/>
      <c r="J989" s="78"/>
      <c r="K989" s="78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</row>
    <row r="990" spans="1:111" ht="15.75" customHeight="1">
      <c r="A990" s="15"/>
      <c r="B990" s="2"/>
      <c r="C990" s="15"/>
      <c r="D990" s="15"/>
      <c r="E990" s="15"/>
      <c r="F990" s="15"/>
      <c r="G990" s="15"/>
      <c r="H990" s="15"/>
      <c r="I990" s="78"/>
      <c r="J990" s="78"/>
      <c r="K990" s="78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</row>
    <row r="991" spans="1:111" ht="15.75" customHeight="1">
      <c r="A991" s="15"/>
      <c r="B991" s="2"/>
      <c r="C991" s="15"/>
      <c r="D991" s="15"/>
      <c r="E991" s="15"/>
      <c r="F991" s="15"/>
      <c r="G991" s="15"/>
      <c r="H991" s="15"/>
      <c r="I991" s="78"/>
      <c r="J991" s="78"/>
      <c r="K991" s="78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</row>
    <row r="992" spans="1:111" ht="15.75" customHeight="1">
      <c r="A992" s="15"/>
      <c r="B992" s="2"/>
      <c r="C992" s="15"/>
      <c r="D992" s="15"/>
      <c r="E992" s="15"/>
      <c r="F992" s="15"/>
      <c r="G992" s="15"/>
      <c r="H992" s="15"/>
      <c r="I992" s="78"/>
      <c r="J992" s="78"/>
      <c r="K992" s="78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</row>
    <row r="993" spans="1:111" ht="15.75" customHeight="1">
      <c r="A993" s="15"/>
      <c r="B993" s="2"/>
      <c r="C993" s="15"/>
      <c r="D993" s="15"/>
      <c r="E993" s="15"/>
      <c r="F993" s="15"/>
      <c r="G993" s="15"/>
      <c r="H993" s="15"/>
      <c r="I993" s="78"/>
      <c r="J993" s="78"/>
      <c r="K993" s="78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</row>
    <row r="994" spans="1:111" ht="15.75" customHeight="1">
      <c r="A994" s="15"/>
      <c r="B994" s="2"/>
      <c r="C994" s="15"/>
      <c r="D994" s="15"/>
      <c r="E994" s="15"/>
      <c r="F994" s="15"/>
      <c r="G994" s="15"/>
      <c r="H994" s="15"/>
      <c r="I994" s="78"/>
      <c r="J994" s="78"/>
      <c r="K994" s="78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</row>
    <row r="995" spans="1:111" ht="15.75" customHeight="1">
      <c r="A995" s="15"/>
      <c r="B995" s="2"/>
      <c r="C995" s="15"/>
      <c r="D995" s="15"/>
      <c r="E995" s="15"/>
      <c r="F995" s="15"/>
      <c r="G995" s="15"/>
      <c r="H995" s="15"/>
      <c r="I995" s="78"/>
      <c r="J995" s="78"/>
      <c r="K995" s="78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</row>
    <row r="996" spans="1:111" ht="15.75" customHeight="1">
      <c r="A996" s="15"/>
      <c r="B996" s="2"/>
      <c r="C996" s="15"/>
      <c r="D996" s="15"/>
      <c r="E996" s="15"/>
      <c r="F996" s="15"/>
      <c r="G996" s="15"/>
      <c r="H996" s="15"/>
      <c r="I996" s="78"/>
      <c r="J996" s="78"/>
      <c r="K996" s="78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</row>
    <row r="997" spans="1:111" ht="15.75" customHeight="1">
      <c r="A997" s="15"/>
      <c r="B997" s="2"/>
      <c r="C997" s="15"/>
      <c r="D997" s="15"/>
      <c r="E997" s="15"/>
      <c r="F997" s="15"/>
      <c r="G997" s="15"/>
      <c r="H997" s="15"/>
      <c r="I997" s="78"/>
      <c r="J997" s="78"/>
      <c r="K997" s="78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</row>
    <row r="998" spans="1:111" ht="15.75" customHeight="1">
      <c r="A998" s="15"/>
      <c r="B998" s="2"/>
      <c r="C998" s="15"/>
      <c r="D998" s="15"/>
      <c r="E998" s="15"/>
      <c r="F998" s="15"/>
      <c r="G998" s="15"/>
      <c r="H998" s="15"/>
      <c r="I998" s="78"/>
      <c r="J998" s="78"/>
      <c r="K998" s="78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</row>
    <row r="999" spans="1:111" ht="15.75" customHeight="1">
      <c r="A999" s="15"/>
      <c r="B999" s="2"/>
      <c r="C999" s="15"/>
      <c r="D999" s="15"/>
      <c r="E999" s="15"/>
      <c r="F999" s="15"/>
      <c r="G999" s="15"/>
      <c r="H999" s="15"/>
      <c r="I999" s="78"/>
      <c r="J999" s="78"/>
      <c r="K999" s="78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</row>
    <row r="1000" spans="1:111" ht="15.75" customHeight="1">
      <c r="A1000" s="15"/>
      <c r="B1000" s="2"/>
      <c r="C1000" s="15"/>
      <c r="D1000" s="15"/>
      <c r="E1000" s="15"/>
      <c r="F1000" s="15"/>
      <c r="G1000" s="15"/>
      <c r="H1000" s="15"/>
      <c r="I1000" s="78"/>
      <c r="J1000" s="78"/>
      <c r="K1000" s="78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5"/>
      <c r="CW1000" s="15"/>
      <c r="CX1000" s="15"/>
      <c r="CY1000" s="15"/>
      <c r="CZ1000" s="15"/>
      <c r="DA1000" s="15"/>
      <c r="DB1000" s="15"/>
      <c r="DC1000" s="15"/>
      <c r="DD1000" s="15"/>
      <c r="DE1000" s="15"/>
      <c r="DF1000" s="15"/>
      <c r="DG1000" s="15"/>
    </row>
    <row r="1001" spans="1:111" ht="15.75" customHeight="1">
      <c r="A1001" s="15"/>
      <c r="B1001" s="2"/>
      <c r="C1001" s="15"/>
      <c r="D1001" s="15"/>
      <c r="E1001" s="15"/>
      <c r="F1001" s="15"/>
      <c r="G1001" s="15"/>
      <c r="H1001" s="15"/>
      <c r="I1001" s="78"/>
      <c r="J1001" s="78"/>
      <c r="K1001" s="78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15"/>
      <c r="BH1001" s="15"/>
      <c r="BI1001" s="15"/>
      <c r="BJ1001" s="15"/>
      <c r="BK1001" s="15"/>
      <c r="BL1001" s="15"/>
      <c r="BM1001" s="15"/>
      <c r="BN1001" s="15"/>
      <c r="BO1001" s="15"/>
      <c r="BP1001" s="15"/>
      <c r="BQ1001" s="15"/>
      <c r="BR1001" s="15"/>
      <c r="BS1001" s="15"/>
      <c r="BT1001" s="15"/>
      <c r="BU1001" s="15"/>
      <c r="BV1001" s="15"/>
      <c r="BW1001" s="15"/>
      <c r="BX1001" s="15"/>
      <c r="BY1001" s="15"/>
      <c r="BZ1001" s="15"/>
      <c r="CA1001" s="15"/>
      <c r="CB1001" s="15"/>
      <c r="CC1001" s="15"/>
      <c r="CD1001" s="15"/>
      <c r="CE1001" s="15"/>
      <c r="CF1001" s="15"/>
      <c r="CG1001" s="15"/>
      <c r="CH1001" s="15"/>
      <c r="CI1001" s="15"/>
      <c r="CJ1001" s="15"/>
      <c r="CK1001" s="15"/>
      <c r="CL1001" s="15"/>
      <c r="CM1001" s="15"/>
      <c r="CN1001" s="15"/>
      <c r="CO1001" s="15"/>
      <c r="CP1001" s="15"/>
      <c r="CQ1001" s="15"/>
      <c r="CR1001" s="15"/>
      <c r="CS1001" s="15"/>
      <c r="CT1001" s="15"/>
      <c r="CU1001" s="15"/>
      <c r="CV1001" s="15"/>
      <c r="CW1001" s="15"/>
      <c r="CX1001" s="15"/>
      <c r="CY1001" s="15"/>
      <c r="CZ1001" s="15"/>
      <c r="DA1001" s="15"/>
      <c r="DB1001" s="15"/>
      <c r="DC1001" s="15"/>
      <c r="DD1001" s="15"/>
      <c r="DE1001" s="15"/>
      <c r="DF1001" s="15"/>
      <c r="DG1001" s="15"/>
    </row>
    <row r="1002" spans="1:111" ht="15.75" customHeight="1">
      <c r="A1002" s="15"/>
      <c r="B1002" s="2"/>
      <c r="C1002" s="15"/>
      <c r="D1002" s="15"/>
      <c r="E1002" s="15"/>
      <c r="F1002" s="15"/>
      <c r="G1002" s="15"/>
      <c r="H1002" s="15"/>
      <c r="I1002" s="78"/>
      <c r="J1002" s="78"/>
      <c r="K1002" s="78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  <c r="AX1002" s="15"/>
      <c r="AY1002" s="15"/>
      <c r="AZ1002" s="15"/>
      <c r="BA1002" s="15"/>
      <c r="BB1002" s="15"/>
      <c r="BC1002" s="15"/>
      <c r="BD1002" s="15"/>
      <c r="BE1002" s="15"/>
      <c r="BF1002" s="15"/>
      <c r="BG1002" s="15"/>
      <c r="BH1002" s="15"/>
      <c r="BI1002" s="15"/>
      <c r="BJ1002" s="15"/>
      <c r="BK1002" s="15"/>
      <c r="BL1002" s="15"/>
      <c r="BM1002" s="15"/>
      <c r="BN1002" s="15"/>
      <c r="BO1002" s="15"/>
      <c r="BP1002" s="15"/>
      <c r="BQ1002" s="15"/>
      <c r="BR1002" s="15"/>
      <c r="BS1002" s="15"/>
      <c r="BT1002" s="15"/>
      <c r="BU1002" s="15"/>
      <c r="BV1002" s="15"/>
      <c r="BW1002" s="15"/>
      <c r="BX1002" s="15"/>
      <c r="BY1002" s="15"/>
      <c r="BZ1002" s="15"/>
      <c r="CA1002" s="15"/>
      <c r="CB1002" s="15"/>
      <c r="CC1002" s="15"/>
      <c r="CD1002" s="15"/>
      <c r="CE1002" s="15"/>
      <c r="CF1002" s="15"/>
      <c r="CG1002" s="15"/>
      <c r="CH1002" s="15"/>
      <c r="CI1002" s="15"/>
      <c r="CJ1002" s="15"/>
      <c r="CK1002" s="15"/>
      <c r="CL1002" s="15"/>
      <c r="CM1002" s="15"/>
      <c r="CN1002" s="15"/>
      <c r="CO1002" s="15"/>
      <c r="CP1002" s="15"/>
      <c r="CQ1002" s="15"/>
      <c r="CR1002" s="15"/>
      <c r="CS1002" s="15"/>
      <c r="CT1002" s="15"/>
      <c r="CU1002" s="15"/>
      <c r="CV1002" s="15"/>
      <c r="CW1002" s="15"/>
      <c r="CX1002" s="15"/>
      <c r="CY1002" s="15"/>
      <c r="CZ1002" s="15"/>
      <c r="DA1002" s="15"/>
      <c r="DB1002" s="15"/>
      <c r="DC1002" s="15"/>
      <c r="DD1002" s="15"/>
      <c r="DE1002" s="15"/>
      <c r="DF1002" s="15"/>
      <c r="DG1002" s="15"/>
    </row>
    <row r="1003" spans="1:111" ht="15.75" customHeight="1">
      <c r="A1003" s="15"/>
      <c r="B1003" s="2"/>
      <c r="C1003" s="15"/>
      <c r="D1003" s="15"/>
      <c r="E1003" s="15"/>
      <c r="F1003" s="15"/>
      <c r="G1003" s="15"/>
      <c r="H1003" s="15"/>
      <c r="I1003" s="78"/>
      <c r="J1003" s="78"/>
      <c r="K1003" s="78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  <c r="AX1003" s="15"/>
      <c r="AY1003" s="15"/>
      <c r="AZ1003" s="15"/>
      <c r="BA1003" s="15"/>
      <c r="BB1003" s="15"/>
      <c r="BC1003" s="15"/>
      <c r="BD1003" s="15"/>
      <c r="BE1003" s="15"/>
      <c r="BF1003" s="15"/>
      <c r="BG1003" s="15"/>
      <c r="BH1003" s="15"/>
      <c r="BI1003" s="15"/>
      <c r="BJ1003" s="15"/>
      <c r="BK1003" s="15"/>
      <c r="BL1003" s="15"/>
      <c r="BM1003" s="15"/>
      <c r="BN1003" s="15"/>
      <c r="BO1003" s="15"/>
      <c r="BP1003" s="15"/>
      <c r="BQ1003" s="15"/>
      <c r="BR1003" s="15"/>
      <c r="BS1003" s="15"/>
      <c r="BT1003" s="15"/>
      <c r="BU1003" s="15"/>
      <c r="BV1003" s="15"/>
      <c r="BW1003" s="15"/>
      <c r="BX1003" s="15"/>
      <c r="BY1003" s="15"/>
      <c r="BZ1003" s="15"/>
      <c r="CA1003" s="15"/>
      <c r="CB1003" s="15"/>
      <c r="CC1003" s="15"/>
      <c r="CD1003" s="15"/>
      <c r="CE1003" s="15"/>
      <c r="CF1003" s="15"/>
      <c r="CG1003" s="15"/>
      <c r="CH1003" s="15"/>
      <c r="CI1003" s="15"/>
      <c r="CJ1003" s="15"/>
      <c r="CK1003" s="15"/>
      <c r="CL1003" s="15"/>
      <c r="CM1003" s="15"/>
      <c r="CN1003" s="15"/>
      <c r="CO1003" s="15"/>
      <c r="CP1003" s="15"/>
      <c r="CQ1003" s="15"/>
      <c r="CR1003" s="15"/>
      <c r="CS1003" s="15"/>
      <c r="CT1003" s="15"/>
      <c r="CU1003" s="15"/>
      <c r="CV1003" s="15"/>
      <c r="CW1003" s="15"/>
      <c r="CX1003" s="15"/>
      <c r="CY1003" s="15"/>
      <c r="CZ1003" s="15"/>
      <c r="DA1003" s="15"/>
      <c r="DB1003" s="15"/>
      <c r="DC1003" s="15"/>
      <c r="DD1003" s="15"/>
      <c r="DE1003" s="15"/>
      <c r="DF1003" s="15"/>
      <c r="DG1003" s="15"/>
    </row>
    <row r="1004" spans="1:111" ht="15.75" customHeight="1">
      <c r="A1004" s="15"/>
      <c r="B1004" s="2"/>
      <c r="C1004" s="15"/>
      <c r="D1004" s="15"/>
      <c r="E1004" s="15"/>
      <c r="F1004" s="15"/>
      <c r="G1004" s="15"/>
      <c r="H1004" s="15"/>
      <c r="I1004" s="78"/>
      <c r="J1004" s="78"/>
      <c r="K1004" s="78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  <c r="AV1004" s="15"/>
      <c r="AW1004" s="15"/>
      <c r="AX1004" s="15"/>
      <c r="AY1004" s="15"/>
      <c r="AZ1004" s="15"/>
      <c r="BA1004" s="15"/>
      <c r="BB1004" s="15"/>
      <c r="BC1004" s="15"/>
      <c r="BD1004" s="15"/>
      <c r="BE1004" s="15"/>
      <c r="BF1004" s="15"/>
      <c r="BG1004" s="15"/>
      <c r="BH1004" s="15"/>
      <c r="BI1004" s="15"/>
      <c r="BJ1004" s="15"/>
      <c r="BK1004" s="15"/>
      <c r="BL1004" s="15"/>
      <c r="BM1004" s="15"/>
      <c r="BN1004" s="15"/>
      <c r="BO1004" s="15"/>
      <c r="BP1004" s="15"/>
      <c r="BQ1004" s="15"/>
      <c r="BR1004" s="15"/>
      <c r="BS1004" s="15"/>
      <c r="BT1004" s="15"/>
      <c r="BU1004" s="15"/>
      <c r="BV1004" s="15"/>
      <c r="BW1004" s="15"/>
      <c r="BX1004" s="15"/>
      <c r="BY1004" s="15"/>
      <c r="BZ1004" s="15"/>
      <c r="CA1004" s="15"/>
      <c r="CB1004" s="15"/>
      <c r="CC1004" s="15"/>
      <c r="CD1004" s="15"/>
      <c r="CE1004" s="15"/>
      <c r="CF1004" s="15"/>
      <c r="CG1004" s="15"/>
      <c r="CH1004" s="15"/>
      <c r="CI1004" s="15"/>
      <c r="CJ1004" s="15"/>
      <c r="CK1004" s="15"/>
      <c r="CL1004" s="15"/>
      <c r="CM1004" s="15"/>
      <c r="CN1004" s="15"/>
      <c r="CO1004" s="15"/>
      <c r="CP1004" s="15"/>
      <c r="CQ1004" s="15"/>
      <c r="CR1004" s="15"/>
      <c r="CS1004" s="15"/>
      <c r="CT1004" s="15"/>
      <c r="CU1004" s="15"/>
      <c r="CV1004" s="15"/>
      <c r="CW1004" s="15"/>
      <c r="CX1004" s="15"/>
      <c r="CY1004" s="15"/>
      <c r="CZ1004" s="15"/>
      <c r="DA1004" s="15"/>
      <c r="DB1004" s="15"/>
      <c r="DC1004" s="15"/>
      <c r="DD1004" s="15"/>
      <c r="DE1004" s="15"/>
      <c r="DF1004" s="15"/>
      <c r="DG1004" s="15"/>
    </row>
    <row r="1005" spans="1:111" ht="15.75" customHeight="1">
      <c r="A1005" s="15"/>
      <c r="B1005" s="2"/>
      <c r="C1005" s="15"/>
      <c r="D1005" s="15"/>
      <c r="E1005" s="15"/>
      <c r="F1005" s="15"/>
      <c r="G1005" s="15"/>
      <c r="H1005" s="15"/>
      <c r="I1005" s="78"/>
      <c r="J1005" s="78"/>
      <c r="K1005" s="78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  <c r="AV1005" s="15"/>
      <c r="AW1005" s="15"/>
      <c r="AX1005" s="15"/>
      <c r="AY1005" s="15"/>
      <c r="AZ1005" s="15"/>
      <c r="BA1005" s="15"/>
      <c r="BB1005" s="15"/>
      <c r="BC1005" s="15"/>
      <c r="BD1005" s="15"/>
      <c r="BE1005" s="15"/>
      <c r="BF1005" s="15"/>
      <c r="BG1005" s="15"/>
      <c r="BH1005" s="15"/>
      <c r="BI1005" s="15"/>
      <c r="BJ1005" s="15"/>
      <c r="BK1005" s="15"/>
      <c r="BL1005" s="15"/>
      <c r="BM1005" s="15"/>
      <c r="BN1005" s="15"/>
      <c r="BO1005" s="15"/>
      <c r="BP1005" s="15"/>
      <c r="BQ1005" s="15"/>
      <c r="BR1005" s="15"/>
      <c r="BS1005" s="15"/>
      <c r="BT1005" s="15"/>
      <c r="BU1005" s="15"/>
      <c r="BV1005" s="15"/>
      <c r="BW1005" s="15"/>
      <c r="BX1005" s="15"/>
      <c r="BY1005" s="15"/>
      <c r="BZ1005" s="15"/>
      <c r="CA1005" s="15"/>
      <c r="CB1005" s="15"/>
      <c r="CC1005" s="15"/>
      <c r="CD1005" s="15"/>
      <c r="CE1005" s="15"/>
      <c r="CF1005" s="15"/>
      <c r="CG1005" s="15"/>
      <c r="CH1005" s="15"/>
      <c r="CI1005" s="15"/>
      <c r="CJ1005" s="15"/>
      <c r="CK1005" s="15"/>
      <c r="CL1005" s="15"/>
      <c r="CM1005" s="15"/>
      <c r="CN1005" s="15"/>
      <c r="CO1005" s="15"/>
      <c r="CP1005" s="15"/>
      <c r="CQ1005" s="15"/>
      <c r="CR1005" s="15"/>
      <c r="CS1005" s="15"/>
      <c r="CT1005" s="15"/>
      <c r="CU1005" s="15"/>
      <c r="CV1005" s="15"/>
      <c r="CW1005" s="15"/>
      <c r="CX1005" s="15"/>
      <c r="CY1005" s="15"/>
      <c r="CZ1005" s="15"/>
      <c r="DA1005" s="15"/>
      <c r="DB1005" s="15"/>
      <c r="DC1005" s="15"/>
      <c r="DD1005" s="15"/>
      <c r="DE1005" s="15"/>
      <c r="DF1005" s="15"/>
      <c r="DG1005" s="15"/>
    </row>
    <row r="1006" spans="1:111" ht="15.75" customHeight="1">
      <c r="A1006" s="15"/>
      <c r="B1006" s="2"/>
      <c r="C1006" s="15"/>
      <c r="D1006" s="15"/>
      <c r="E1006" s="15"/>
      <c r="F1006" s="15"/>
      <c r="G1006" s="15"/>
      <c r="H1006" s="15"/>
      <c r="I1006" s="78"/>
      <c r="J1006" s="78"/>
      <c r="K1006" s="78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  <c r="AW1006" s="15"/>
      <c r="AX1006" s="15"/>
      <c r="AY1006" s="15"/>
      <c r="AZ1006" s="15"/>
      <c r="BA1006" s="15"/>
      <c r="BB1006" s="15"/>
      <c r="BC1006" s="15"/>
      <c r="BD1006" s="15"/>
      <c r="BE1006" s="15"/>
      <c r="BF1006" s="15"/>
      <c r="BG1006" s="15"/>
      <c r="BH1006" s="15"/>
      <c r="BI1006" s="15"/>
      <c r="BJ1006" s="15"/>
      <c r="BK1006" s="15"/>
      <c r="BL1006" s="15"/>
      <c r="BM1006" s="15"/>
      <c r="BN1006" s="15"/>
      <c r="BO1006" s="15"/>
      <c r="BP1006" s="15"/>
      <c r="BQ1006" s="15"/>
      <c r="BR1006" s="15"/>
      <c r="BS1006" s="15"/>
      <c r="BT1006" s="15"/>
      <c r="BU1006" s="15"/>
      <c r="BV1006" s="15"/>
      <c r="BW1006" s="15"/>
      <c r="BX1006" s="15"/>
      <c r="BY1006" s="15"/>
      <c r="BZ1006" s="15"/>
      <c r="CA1006" s="15"/>
      <c r="CB1006" s="15"/>
      <c r="CC1006" s="15"/>
      <c r="CD1006" s="15"/>
      <c r="CE1006" s="15"/>
      <c r="CF1006" s="15"/>
      <c r="CG1006" s="15"/>
      <c r="CH1006" s="15"/>
      <c r="CI1006" s="15"/>
      <c r="CJ1006" s="15"/>
      <c r="CK1006" s="15"/>
      <c r="CL1006" s="15"/>
      <c r="CM1006" s="15"/>
      <c r="CN1006" s="15"/>
      <c r="CO1006" s="15"/>
      <c r="CP1006" s="15"/>
      <c r="CQ1006" s="15"/>
      <c r="CR1006" s="15"/>
      <c r="CS1006" s="15"/>
      <c r="CT1006" s="15"/>
      <c r="CU1006" s="15"/>
      <c r="CV1006" s="15"/>
      <c r="CW1006" s="15"/>
      <c r="CX1006" s="15"/>
      <c r="CY1006" s="15"/>
      <c r="CZ1006" s="15"/>
      <c r="DA1006" s="15"/>
      <c r="DB1006" s="15"/>
      <c r="DC1006" s="15"/>
      <c r="DD1006" s="15"/>
      <c r="DE1006" s="15"/>
      <c r="DF1006" s="15"/>
      <c r="DG1006" s="15"/>
    </row>
    <row r="1007" spans="1:111" ht="15.75" customHeight="1">
      <c r="A1007" s="15"/>
      <c r="B1007" s="2"/>
      <c r="C1007" s="15"/>
      <c r="D1007" s="15"/>
      <c r="E1007" s="15"/>
      <c r="F1007" s="15"/>
      <c r="G1007" s="15"/>
      <c r="H1007" s="15"/>
      <c r="I1007" s="78"/>
      <c r="J1007" s="78"/>
      <c r="K1007" s="78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5"/>
      <c r="AQ1007" s="15"/>
      <c r="AR1007" s="15"/>
      <c r="AS1007" s="15"/>
      <c r="AT1007" s="15"/>
      <c r="AU1007" s="15"/>
      <c r="AV1007" s="15"/>
      <c r="AW1007" s="15"/>
      <c r="AX1007" s="15"/>
      <c r="AY1007" s="15"/>
      <c r="AZ1007" s="15"/>
      <c r="BA1007" s="15"/>
      <c r="BB1007" s="15"/>
      <c r="BC1007" s="15"/>
      <c r="BD1007" s="15"/>
      <c r="BE1007" s="15"/>
      <c r="BF1007" s="15"/>
      <c r="BG1007" s="15"/>
      <c r="BH1007" s="15"/>
      <c r="BI1007" s="15"/>
      <c r="BJ1007" s="15"/>
      <c r="BK1007" s="15"/>
      <c r="BL1007" s="15"/>
      <c r="BM1007" s="15"/>
      <c r="BN1007" s="15"/>
      <c r="BO1007" s="15"/>
      <c r="BP1007" s="15"/>
      <c r="BQ1007" s="15"/>
      <c r="BR1007" s="15"/>
      <c r="BS1007" s="15"/>
      <c r="BT1007" s="15"/>
      <c r="BU1007" s="15"/>
      <c r="BV1007" s="15"/>
      <c r="BW1007" s="15"/>
      <c r="BX1007" s="15"/>
      <c r="BY1007" s="15"/>
      <c r="BZ1007" s="15"/>
      <c r="CA1007" s="15"/>
      <c r="CB1007" s="15"/>
      <c r="CC1007" s="15"/>
      <c r="CD1007" s="15"/>
      <c r="CE1007" s="15"/>
      <c r="CF1007" s="15"/>
      <c r="CG1007" s="15"/>
      <c r="CH1007" s="15"/>
      <c r="CI1007" s="15"/>
      <c r="CJ1007" s="15"/>
      <c r="CK1007" s="15"/>
      <c r="CL1007" s="15"/>
      <c r="CM1007" s="15"/>
      <c r="CN1007" s="15"/>
      <c r="CO1007" s="15"/>
      <c r="CP1007" s="15"/>
      <c r="CQ1007" s="15"/>
      <c r="CR1007" s="15"/>
      <c r="CS1007" s="15"/>
      <c r="CT1007" s="15"/>
      <c r="CU1007" s="15"/>
      <c r="CV1007" s="15"/>
      <c r="CW1007" s="15"/>
      <c r="CX1007" s="15"/>
      <c r="CY1007" s="15"/>
      <c r="CZ1007" s="15"/>
      <c r="DA1007" s="15"/>
      <c r="DB1007" s="15"/>
      <c r="DC1007" s="15"/>
      <c r="DD1007" s="15"/>
      <c r="DE1007" s="15"/>
      <c r="DF1007" s="15"/>
      <c r="DG1007" s="15"/>
    </row>
    <row r="1008" spans="1:111" ht="15.75" customHeight="1">
      <c r="A1008" s="15"/>
      <c r="B1008" s="2"/>
      <c r="C1008" s="15"/>
      <c r="D1008" s="15"/>
      <c r="E1008" s="15"/>
      <c r="F1008" s="15"/>
      <c r="G1008" s="15"/>
      <c r="H1008" s="15"/>
      <c r="I1008" s="78"/>
      <c r="J1008" s="78"/>
      <c r="K1008" s="78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  <c r="AM1008" s="15"/>
      <c r="AN1008" s="15"/>
      <c r="AO1008" s="15"/>
      <c r="AP1008" s="15"/>
      <c r="AQ1008" s="15"/>
      <c r="AR1008" s="15"/>
      <c r="AS1008" s="15"/>
      <c r="AT1008" s="15"/>
      <c r="AU1008" s="15"/>
      <c r="AV1008" s="15"/>
      <c r="AW1008" s="15"/>
      <c r="AX1008" s="15"/>
      <c r="AY1008" s="15"/>
      <c r="AZ1008" s="15"/>
      <c r="BA1008" s="15"/>
      <c r="BB1008" s="15"/>
      <c r="BC1008" s="15"/>
      <c r="BD1008" s="15"/>
      <c r="BE1008" s="15"/>
      <c r="BF1008" s="15"/>
      <c r="BG1008" s="15"/>
      <c r="BH1008" s="15"/>
      <c r="BI1008" s="15"/>
      <c r="BJ1008" s="15"/>
      <c r="BK1008" s="15"/>
      <c r="BL1008" s="15"/>
      <c r="BM1008" s="15"/>
      <c r="BN1008" s="15"/>
      <c r="BO1008" s="15"/>
      <c r="BP1008" s="15"/>
      <c r="BQ1008" s="15"/>
      <c r="BR1008" s="15"/>
      <c r="BS1008" s="15"/>
      <c r="BT1008" s="15"/>
      <c r="BU1008" s="15"/>
      <c r="BV1008" s="15"/>
      <c r="BW1008" s="15"/>
      <c r="BX1008" s="15"/>
      <c r="BY1008" s="15"/>
      <c r="BZ1008" s="15"/>
      <c r="CA1008" s="15"/>
      <c r="CB1008" s="15"/>
      <c r="CC1008" s="15"/>
      <c r="CD1008" s="15"/>
      <c r="CE1008" s="15"/>
      <c r="CF1008" s="15"/>
      <c r="CG1008" s="15"/>
      <c r="CH1008" s="15"/>
      <c r="CI1008" s="15"/>
      <c r="CJ1008" s="15"/>
      <c r="CK1008" s="15"/>
      <c r="CL1008" s="15"/>
      <c r="CM1008" s="15"/>
      <c r="CN1008" s="15"/>
      <c r="CO1008" s="15"/>
      <c r="CP1008" s="15"/>
      <c r="CQ1008" s="15"/>
      <c r="CR1008" s="15"/>
      <c r="CS1008" s="15"/>
      <c r="CT1008" s="15"/>
      <c r="CU1008" s="15"/>
      <c r="CV1008" s="15"/>
      <c r="CW1008" s="15"/>
      <c r="CX1008" s="15"/>
      <c r="CY1008" s="15"/>
      <c r="CZ1008" s="15"/>
      <c r="DA1008" s="15"/>
      <c r="DB1008" s="15"/>
      <c r="DC1008" s="15"/>
      <c r="DD1008" s="15"/>
      <c r="DE1008" s="15"/>
      <c r="DF1008" s="15"/>
      <c r="DG1008" s="15"/>
    </row>
    <row r="1009" spans="1:111" ht="15.75" customHeight="1">
      <c r="A1009" s="15"/>
      <c r="B1009" s="2"/>
      <c r="C1009" s="15"/>
      <c r="D1009" s="15"/>
      <c r="E1009" s="15"/>
      <c r="F1009" s="15"/>
      <c r="G1009" s="15"/>
      <c r="H1009" s="15"/>
      <c r="I1009" s="78"/>
      <c r="J1009" s="78"/>
      <c r="K1009" s="78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5"/>
      <c r="AK1009" s="15"/>
      <c r="AL1009" s="15"/>
      <c r="AM1009" s="15"/>
      <c r="AN1009" s="15"/>
      <c r="AO1009" s="15"/>
      <c r="AP1009" s="15"/>
      <c r="AQ1009" s="15"/>
      <c r="AR1009" s="15"/>
      <c r="AS1009" s="15"/>
      <c r="AT1009" s="15"/>
      <c r="AU1009" s="15"/>
      <c r="AV1009" s="15"/>
      <c r="AW1009" s="15"/>
      <c r="AX1009" s="15"/>
      <c r="AY1009" s="15"/>
      <c r="AZ1009" s="15"/>
      <c r="BA1009" s="15"/>
      <c r="BB1009" s="15"/>
      <c r="BC1009" s="15"/>
      <c r="BD1009" s="15"/>
      <c r="BE1009" s="15"/>
      <c r="BF1009" s="15"/>
      <c r="BG1009" s="15"/>
      <c r="BH1009" s="15"/>
      <c r="BI1009" s="15"/>
      <c r="BJ1009" s="15"/>
      <c r="BK1009" s="15"/>
      <c r="BL1009" s="15"/>
      <c r="BM1009" s="15"/>
      <c r="BN1009" s="15"/>
      <c r="BO1009" s="15"/>
      <c r="BP1009" s="15"/>
      <c r="BQ1009" s="15"/>
      <c r="BR1009" s="15"/>
      <c r="BS1009" s="15"/>
      <c r="BT1009" s="15"/>
      <c r="BU1009" s="15"/>
      <c r="BV1009" s="15"/>
      <c r="BW1009" s="15"/>
      <c r="BX1009" s="15"/>
      <c r="BY1009" s="15"/>
      <c r="BZ1009" s="15"/>
      <c r="CA1009" s="15"/>
      <c r="CB1009" s="15"/>
      <c r="CC1009" s="15"/>
      <c r="CD1009" s="15"/>
      <c r="CE1009" s="15"/>
      <c r="CF1009" s="15"/>
      <c r="CG1009" s="15"/>
      <c r="CH1009" s="15"/>
      <c r="CI1009" s="15"/>
      <c r="CJ1009" s="15"/>
      <c r="CK1009" s="15"/>
      <c r="CL1009" s="15"/>
      <c r="CM1009" s="15"/>
      <c r="CN1009" s="15"/>
      <c r="CO1009" s="15"/>
      <c r="CP1009" s="15"/>
      <c r="CQ1009" s="15"/>
      <c r="CR1009" s="15"/>
      <c r="CS1009" s="15"/>
      <c r="CT1009" s="15"/>
      <c r="CU1009" s="15"/>
      <c r="CV1009" s="15"/>
      <c r="CW1009" s="15"/>
      <c r="CX1009" s="15"/>
      <c r="CY1009" s="15"/>
      <c r="CZ1009" s="15"/>
      <c r="DA1009" s="15"/>
      <c r="DB1009" s="15"/>
      <c r="DC1009" s="15"/>
      <c r="DD1009" s="15"/>
      <c r="DE1009" s="15"/>
      <c r="DF1009" s="15"/>
      <c r="DG1009" s="15"/>
    </row>
    <row r="1010" spans="1:111" ht="15.75" customHeight="1">
      <c r="A1010" s="15"/>
      <c r="B1010" s="2"/>
      <c r="C1010" s="15"/>
      <c r="D1010" s="15"/>
      <c r="E1010" s="15"/>
      <c r="F1010" s="15"/>
      <c r="G1010" s="15"/>
      <c r="H1010" s="15"/>
      <c r="I1010" s="78"/>
      <c r="J1010" s="78"/>
      <c r="K1010" s="78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  <c r="AV1010" s="15"/>
      <c r="AW1010" s="15"/>
      <c r="AX1010" s="15"/>
      <c r="AY1010" s="15"/>
      <c r="AZ1010" s="15"/>
      <c r="BA1010" s="15"/>
      <c r="BB1010" s="15"/>
      <c r="BC1010" s="15"/>
      <c r="BD1010" s="15"/>
      <c r="BE1010" s="15"/>
      <c r="BF1010" s="15"/>
      <c r="BG1010" s="15"/>
      <c r="BH1010" s="15"/>
      <c r="BI1010" s="15"/>
      <c r="BJ1010" s="15"/>
      <c r="BK1010" s="15"/>
      <c r="BL1010" s="15"/>
      <c r="BM1010" s="15"/>
      <c r="BN1010" s="15"/>
      <c r="BO1010" s="15"/>
      <c r="BP1010" s="15"/>
      <c r="BQ1010" s="15"/>
      <c r="BR1010" s="15"/>
      <c r="BS1010" s="15"/>
      <c r="BT1010" s="15"/>
      <c r="BU1010" s="15"/>
      <c r="BV1010" s="15"/>
      <c r="BW1010" s="15"/>
      <c r="BX1010" s="15"/>
      <c r="BY1010" s="15"/>
      <c r="BZ1010" s="15"/>
      <c r="CA1010" s="15"/>
      <c r="CB1010" s="15"/>
      <c r="CC1010" s="15"/>
      <c r="CD1010" s="15"/>
      <c r="CE1010" s="15"/>
      <c r="CF1010" s="15"/>
      <c r="CG1010" s="15"/>
      <c r="CH1010" s="15"/>
      <c r="CI1010" s="15"/>
      <c r="CJ1010" s="15"/>
      <c r="CK1010" s="15"/>
      <c r="CL1010" s="15"/>
      <c r="CM1010" s="15"/>
      <c r="CN1010" s="15"/>
      <c r="CO1010" s="15"/>
      <c r="CP1010" s="15"/>
      <c r="CQ1010" s="15"/>
      <c r="CR1010" s="15"/>
      <c r="CS1010" s="15"/>
      <c r="CT1010" s="15"/>
      <c r="CU1010" s="15"/>
      <c r="CV1010" s="15"/>
      <c r="CW1010" s="15"/>
      <c r="CX1010" s="15"/>
      <c r="CY1010" s="15"/>
      <c r="CZ1010" s="15"/>
      <c r="DA1010" s="15"/>
      <c r="DB1010" s="15"/>
      <c r="DC1010" s="15"/>
      <c r="DD1010" s="15"/>
      <c r="DE1010" s="15"/>
      <c r="DF1010" s="15"/>
      <c r="DG1010" s="15"/>
    </row>
    <row r="1011" spans="1:111" ht="15.75" customHeight="1">
      <c r="A1011" s="15"/>
      <c r="B1011" s="2"/>
      <c r="C1011" s="15"/>
      <c r="D1011" s="15"/>
      <c r="E1011" s="15"/>
      <c r="F1011" s="15"/>
      <c r="G1011" s="15"/>
      <c r="H1011" s="15"/>
      <c r="I1011" s="78"/>
      <c r="J1011" s="78"/>
      <c r="K1011" s="78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5"/>
      <c r="AK1011" s="15"/>
      <c r="AL1011" s="15"/>
      <c r="AM1011" s="15"/>
      <c r="AN1011" s="15"/>
      <c r="AO1011" s="15"/>
      <c r="AP1011" s="15"/>
      <c r="AQ1011" s="15"/>
      <c r="AR1011" s="15"/>
      <c r="AS1011" s="15"/>
      <c r="AT1011" s="15"/>
      <c r="AU1011" s="15"/>
      <c r="AV1011" s="15"/>
      <c r="AW1011" s="15"/>
      <c r="AX1011" s="15"/>
      <c r="AY1011" s="15"/>
      <c r="AZ1011" s="15"/>
      <c r="BA1011" s="15"/>
      <c r="BB1011" s="15"/>
      <c r="BC1011" s="15"/>
      <c r="BD1011" s="15"/>
      <c r="BE1011" s="15"/>
      <c r="BF1011" s="15"/>
      <c r="BG1011" s="15"/>
      <c r="BH1011" s="15"/>
      <c r="BI1011" s="15"/>
      <c r="BJ1011" s="15"/>
      <c r="BK1011" s="15"/>
      <c r="BL1011" s="15"/>
      <c r="BM1011" s="15"/>
      <c r="BN1011" s="15"/>
      <c r="BO1011" s="15"/>
      <c r="BP1011" s="15"/>
      <c r="BQ1011" s="15"/>
      <c r="BR1011" s="15"/>
      <c r="BS1011" s="15"/>
      <c r="BT1011" s="15"/>
      <c r="BU1011" s="15"/>
      <c r="BV1011" s="15"/>
      <c r="BW1011" s="15"/>
      <c r="BX1011" s="15"/>
      <c r="BY1011" s="15"/>
      <c r="BZ1011" s="15"/>
      <c r="CA1011" s="15"/>
      <c r="CB1011" s="15"/>
      <c r="CC1011" s="15"/>
      <c r="CD1011" s="15"/>
      <c r="CE1011" s="15"/>
      <c r="CF1011" s="15"/>
      <c r="CG1011" s="15"/>
      <c r="CH1011" s="15"/>
      <c r="CI1011" s="15"/>
      <c r="CJ1011" s="15"/>
      <c r="CK1011" s="15"/>
      <c r="CL1011" s="15"/>
      <c r="CM1011" s="15"/>
      <c r="CN1011" s="15"/>
      <c r="CO1011" s="15"/>
      <c r="CP1011" s="15"/>
      <c r="CQ1011" s="15"/>
      <c r="CR1011" s="15"/>
      <c r="CS1011" s="15"/>
      <c r="CT1011" s="15"/>
      <c r="CU1011" s="15"/>
      <c r="CV1011" s="15"/>
      <c r="CW1011" s="15"/>
      <c r="CX1011" s="15"/>
      <c r="CY1011" s="15"/>
      <c r="CZ1011" s="15"/>
      <c r="DA1011" s="15"/>
      <c r="DB1011" s="15"/>
      <c r="DC1011" s="15"/>
      <c r="DD1011" s="15"/>
      <c r="DE1011" s="15"/>
      <c r="DF1011" s="15"/>
      <c r="DG1011" s="15"/>
    </row>
    <row r="1012" spans="1:111" ht="15.75" customHeight="1">
      <c r="A1012" s="15"/>
      <c r="B1012" s="2"/>
      <c r="C1012" s="15"/>
      <c r="D1012" s="15"/>
      <c r="E1012" s="15"/>
      <c r="F1012" s="15"/>
      <c r="G1012" s="15"/>
      <c r="H1012" s="15"/>
      <c r="I1012" s="78"/>
      <c r="J1012" s="78"/>
      <c r="K1012" s="78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  <c r="AV1012" s="15"/>
      <c r="AW1012" s="15"/>
      <c r="AX1012" s="15"/>
      <c r="AY1012" s="15"/>
      <c r="AZ1012" s="15"/>
      <c r="BA1012" s="15"/>
      <c r="BB1012" s="15"/>
      <c r="BC1012" s="15"/>
      <c r="BD1012" s="15"/>
      <c r="BE1012" s="15"/>
      <c r="BF1012" s="15"/>
      <c r="BG1012" s="15"/>
      <c r="BH1012" s="15"/>
      <c r="BI1012" s="15"/>
      <c r="BJ1012" s="15"/>
      <c r="BK1012" s="15"/>
      <c r="BL1012" s="15"/>
      <c r="BM1012" s="15"/>
      <c r="BN1012" s="15"/>
      <c r="BO1012" s="15"/>
      <c r="BP1012" s="15"/>
      <c r="BQ1012" s="15"/>
      <c r="BR1012" s="15"/>
      <c r="BS1012" s="15"/>
      <c r="BT1012" s="15"/>
      <c r="BU1012" s="15"/>
      <c r="BV1012" s="15"/>
      <c r="BW1012" s="15"/>
      <c r="BX1012" s="15"/>
      <c r="BY1012" s="15"/>
      <c r="BZ1012" s="15"/>
      <c r="CA1012" s="15"/>
      <c r="CB1012" s="15"/>
      <c r="CC1012" s="15"/>
      <c r="CD1012" s="15"/>
      <c r="CE1012" s="15"/>
      <c r="CF1012" s="15"/>
      <c r="CG1012" s="15"/>
      <c r="CH1012" s="15"/>
      <c r="CI1012" s="15"/>
      <c r="CJ1012" s="15"/>
      <c r="CK1012" s="15"/>
      <c r="CL1012" s="15"/>
      <c r="CM1012" s="15"/>
      <c r="CN1012" s="15"/>
      <c r="CO1012" s="15"/>
      <c r="CP1012" s="15"/>
      <c r="CQ1012" s="15"/>
      <c r="CR1012" s="15"/>
      <c r="CS1012" s="15"/>
      <c r="CT1012" s="15"/>
      <c r="CU1012" s="15"/>
      <c r="CV1012" s="15"/>
      <c r="CW1012" s="15"/>
      <c r="CX1012" s="15"/>
      <c r="CY1012" s="15"/>
      <c r="CZ1012" s="15"/>
      <c r="DA1012" s="15"/>
      <c r="DB1012" s="15"/>
      <c r="DC1012" s="15"/>
      <c r="DD1012" s="15"/>
      <c r="DE1012" s="15"/>
      <c r="DF1012" s="15"/>
      <c r="DG1012" s="15"/>
    </row>
    <row r="1013" spans="1:111" ht="15.75" customHeight="1">
      <c r="A1013" s="15"/>
      <c r="B1013" s="2"/>
      <c r="C1013" s="15"/>
      <c r="D1013" s="15"/>
      <c r="E1013" s="15"/>
      <c r="F1013" s="15"/>
      <c r="G1013" s="15"/>
      <c r="H1013" s="15"/>
      <c r="I1013" s="78"/>
      <c r="J1013" s="78"/>
      <c r="K1013" s="78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  <c r="AI1013" s="15"/>
      <c r="AJ1013" s="15"/>
      <c r="AK1013" s="15"/>
      <c r="AL1013" s="15"/>
      <c r="AM1013" s="15"/>
      <c r="AN1013" s="15"/>
      <c r="AO1013" s="15"/>
      <c r="AP1013" s="15"/>
      <c r="AQ1013" s="15"/>
      <c r="AR1013" s="15"/>
      <c r="AS1013" s="15"/>
      <c r="AT1013" s="15"/>
      <c r="AU1013" s="15"/>
      <c r="AV1013" s="15"/>
      <c r="AW1013" s="15"/>
      <c r="AX1013" s="15"/>
      <c r="AY1013" s="15"/>
      <c r="AZ1013" s="15"/>
      <c r="BA1013" s="15"/>
      <c r="BB1013" s="15"/>
      <c r="BC1013" s="15"/>
      <c r="BD1013" s="15"/>
      <c r="BE1013" s="15"/>
      <c r="BF1013" s="15"/>
      <c r="BG1013" s="15"/>
      <c r="BH1013" s="15"/>
      <c r="BI1013" s="15"/>
      <c r="BJ1013" s="15"/>
      <c r="BK1013" s="15"/>
      <c r="BL1013" s="15"/>
      <c r="BM1013" s="15"/>
      <c r="BN1013" s="15"/>
      <c r="BO1013" s="15"/>
      <c r="BP1013" s="15"/>
      <c r="BQ1013" s="15"/>
      <c r="BR1013" s="15"/>
      <c r="BS1013" s="15"/>
      <c r="BT1013" s="15"/>
      <c r="BU1013" s="15"/>
      <c r="BV1013" s="15"/>
      <c r="BW1013" s="15"/>
      <c r="BX1013" s="15"/>
      <c r="BY1013" s="15"/>
      <c r="BZ1013" s="15"/>
      <c r="CA1013" s="15"/>
      <c r="CB1013" s="15"/>
      <c r="CC1013" s="15"/>
      <c r="CD1013" s="15"/>
      <c r="CE1013" s="15"/>
      <c r="CF1013" s="15"/>
      <c r="CG1013" s="15"/>
      <c r="CH1013" s="15"/>
      <c r="CI1013" s="15"/>
      <c r="CJ1013" s="15"/>
      <c r="CK1013" s="15"/>
      <c r="CL1013" s="15"/>
      <c r="CM1013" s="15"/>
      <c r="CN1013" s="15"/>
      <c r="CO1013" s="15"/>
      <c r="CP1013" s="15"/>
      <c r="CQ1013" s="15"/>
      <c r="CR1013" s="15"/>
      <c r="CS1013" s="15"/>
      <c r="CT1013" s="15"/>
      <c r="CU1013" s="15"/>
      <c r="CV1013" s="15"/>
      <c r="CW1013" s="15"/>
      <c r="CX1013" s="15"/>
      <c r="CY1013" s="15"/>
      <c r="CZ1013" s="15"/>
      <c r="DA1013" s="15"/>
      <c r="DB1013" s="15"/>
      <c r="DC1013" s="15"/>
      <c r="DD1013" s="15"/>
      <c r="DE1013" s="15"/>
      <c r="DF1013" s="15"/>
      <c r="DG1013" s="15"/>
    </row>
    <row r="1014" spans="1:111" ht="15.75" customHeight="1">
      <c r="A1014" s="15"/>
      <c r="B1014" s="2"/>
      <c r="C1014" s="15"/>
      <c r="D1014" s="15"/>
      <c r="E1014" s="15"/>
      <c r="F1014" s="15"/>
      <c r="G1014" s="15"/>
      <c r="H1014" s="15"/>
      <c r="I1014" s="78"/>
      <c r="J1014" s="78"/>
      <c r="K1014" s="78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  <c r="AL1014" s="15"/>
      <c r="AM1014" s="15"/>
      <c r="AN1014" s="15"/>
      <c r="AO1014" s="15"/>
      <c r="AP1014" s="15"/>
      <c r="AQ1014" s="15"/>
      <c r="AR1014" s="15"/>
      <c r="AS1014" s="15"/>
      <c r="AT1014" s="15"/>
      <c r="AU1014" s="15"/>
      <c r="AV1014" s="15"/>
      <c r="AW1014" s="15"/>
      <c r="AX1014" s="15"/>
      <c r="AY1014" s="15"/>
      <c r="AZ1014" s="15"/>
      <c r="BA1014" s="15"/>
      <c r="BB1014" s="15"/>
      <c r="BC1014" s="15"/>
      <c r="BD1014" s="15"/>
      <c r="BE1014" s="15"/>
      <c r="BF1014" s="15"/>
      <c r="BG1014" s="15"/>
      <c r="BH1014" s="15"/>
      <c r="BI1014" s="15"/>
      <c r="BJ1014" s="15"/>
      <c r="BK1014" s="15"/>
      <c r="BL1014" s="15"/>
      <c r="BM1014" s="15"/>
      <c r="BN1014" s="15"/>
      <c r="BO1014" s="15"/>
      <c r="BP1014" s="15"/>
      <c r="BQ1014" s="15"/>
      <c r="BR1014" s="15"/>
      <c r="BS1014" s="15"/>
      <c r="BT1014" s="15"/>
      <c r="BU1014" s="15"/>
      <c r="BV1014" s="15"/>
      <c r="BW1014" s="15"/>
      <c r="BX1014" s="15"/>
      <c r="BY1014" s="15"/>
      <c r="BZ1014" s="15"/>
      <c r="CA1014" s="15"/>
      <c r="CB1014" s="15"/>
      <c r="CC1014" s="15"/>
      <c r="CD1014" s="15"/>
      <c r="CE1014" s="15"/>
      <c r="CF1014" s="15"/>
      <c r="CG1014" s="15"/>
      <c r="CH1014" s="15"/>
      <c r="CI1014" s="15"/>
      <c r="CJ1014" s="15"/>
      <c r="CK1014" s="15"/>
      <c r="CL1014" s="15"/>
      <c r="CM1014" s="15"/>
      <c r="CN1014" s="15"/>
      <c r="CO1014" s="15"/>
      <c r="CP1014" s="15"/>
      <c r="CQ1014" s="15"/>
      <c r="CR1014" s="15"/>
      <c r="CS1014" s="15"/>
      <c r="CT1014" s="15"/>
      <c r="CU1014" s="15"/>
      <c r="CV1014" s="15"/>
      <c r="CW1014" s="15"/>
      <c r="CX1014" s="15"/>
      <c r="CY1014" s="15"/>
      <c r="CZ1014" s="15"/>
      <c r="DA1014" s="15"/>
      <c r="DB1014" s="15"/>
      <c r="DC1014" s="15"/>
      <c r="DD1014" s="15"/>
      <c r="DE1014" s="15"/>
      <c r="DF1014" s="15"/>
      <c r="DG1014" s="15"/>
    </row>
    <row r="1015" spans="1:111" ht="15.75" customHeight="1">
      <c r="A1015" s="15"/>
      <c r="B1015" s="2"/>
      <c r="C1015" s="15"/>
      <c r="D1015" s="15"/>
      <c r="E1015" s="15"/>
      <c r="F1015" s="15"/>
      <c r="G1015" s="15"/>
      <c r="H1015" s="15"/>
      <c r="I1015" s="78"/>
      <c r="J1015" s="78"/>
      <c r="K1015" s="78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  <c r="AI1015" s="15"/>
      <c r="AJ1015" s="15"/>
      <c r="AK1015" s="15"/>
      <c r="AL1015" s="15"/>
      <c r="AM1015" s="15"/>
      <c r="AN1015" s="15"/>
      <c r="AO1015" s="15"/>
      <c r="AP1015" s="15"/>
      <c r="AQ1015" s="15"/>
      <c r="AR1015" s="15"/>
      <c r="AS1015" s="15"/>
      <c r="AT1015" s="15"/>
      <c r="AU1015" s="15"/>
      <c r="AV1015" s="15"/>
      <c r="AW1015" s="15"/>
      <c r="AX1015" s="15"/>
      <c r="AY1015" s="15"/>
      <c r="AZ1015" s="15"/>
      <c r="BA1015" s="15"/>
      <c r="BB1015" s="15"/>
      <c r="BC1015" s="15"/>
      <c r="BD1015" s="15"/>
      <c r="BE1015" s="15"/>
      <c r="BF1015" s="15"/>
      <c r="BG1015" s="15"/>
      <c r="BH1015" s="15"/>
      <c r="BI1015" s="15"/>
      <c r="BJ1015" s="15"/>
      <c r="BK1015" s="15"/>
      <c r="BL1015" s="15"/>
      <c r="BM1015" s="15"/>
      <c r="BN1015" s="15"/>
      <c r="BO1015" s="15"/>
      <c r="BP1015" s="15"/>
      <c r="BQ1015" s="15"/>
      <c r="BR1015" s="15"/>
      <c r="BS1015" s="15"/>
      <c r="BT1015" s="15"/>
      <c r="BU1015" s="15"/>
      <c r="BV1015" s="15"/>
      <c r="BW1015" s="15"/>
      <c r="BX1015" s="15"/>
      <c r="BY1015" s="15"/>
      <c r="BZ1015" s="15"/>
      <c r="CA1015" s="15"/>
      <c r="CB1015" s="15"/>
      <c r="CC1015" s="15"/>
      <c r="CD1015" s="15"/>
      <c r="CE1015" s="15"/>
      <c r="CF1015" s="15"/>
      <c r="CG1015" s="15"/>
      <c r="CH1015" s="15"/>
      <c r="CI1015" s="15"/>
      <c r="CJ1015" s="15"/>
      <c r="CK1015" s="15"/>
      <c r="CL1015" s="15"/>
      <c r="CM1015" s="15"/>
      <c r="CN1015" s="15"/>
      <c r="CO1015" s="15"/>
      <c r="CP1015" s="15"/>
      <c r="CQ1015" s="15"/>
      <c r="CR1015" s="15"/>
      <c r="CS1015" s="15"/>
      <c r="CT1015" s="15"/>
      <c r="CU1015" s="15"/>
      <c r="CV1015" s="15"/>
      <c r="CW1015" s="15"/>
      <c r="CX1015" s="15"/>
      <c r="CY1015" s="15"/>
      <c r="CZ1015" s="15"/>
      <c r="DA1015" s="15"/>
      <c r="DB1015" s="15"/>
      <c r="DC1015" s="15"/>
      <c r="DD1015" s="15"/>
      <c r="DE1015" s="15"/>
      <c r="DF1015" s="15"/>
      <c r="DG1015" s="15"/>
    </row>
    <row r="1016" spans="1:111" ht="15.75" customHeight="1">
      <c r="A1016" s="15"/>
      <c r="B1016" s="2"/>
      <c r="C1016" s="15"/>
      <c r="D1016" s="15"/>
      <c r="E1016" s="15"/>
      <c r="F1016" s="15"/>
      <c r="G1016" s="15"/>
      <c r="H1016" s="15"/>
      <c r="I1016" s="78"/>
      <c r="J1016" s="78"/>
      <c r="K1016" s="78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  <c r="AW1016" s="15"/>
      <c r="AX1016" s="15"/>
      <c r="AY1016" s="15"/>
      <c r="AZ1016" s="15"/>
      <c r="BA1016" s="15"/>
      <c r="BB1016" s="15"/>
      <c r="BC1016" s="15"/>
      <c r="BD1016" s="15"/>
      <c r="BE1016" s="15"/>
      <c r="BF1016" s="15"/>
      <c r="BG1016" s="15"/>
      <c r="BH1016" s="15"/>
      <c r="BI1016" s="15"/>
      <c r="BJ1016" s="15"/>
      <c r="BK1016" s="15"/>
      <c r="BL1016" s="15"/>
      <c r="BM1016" s="15"/>
      <c r="BN1016" s="15"/>
      <c r="BO1016" s="15"/>
      <c r="BP1016" s="15"/>
      <c r="BQ1016" s="15"/>
      <c r="BR1016" s="15"/>
      <c r="BS1016" s="15"/>
      <c r="BT1016" s="15"/>
      <c r="BU1016" s="15"/>
      <c r="BV1016" s="15"/>
      <c r="BW1016" s="15"/>
      <c r="BX1016" s="15"/>
      <c r="BY1016" s="15"/>
      <c r="BZ1016" s="15"/>
      <c r="CA1016" s="15"/>
      <c r="CB1016" s="15"/>
      <c r="CC1016" s="15"/>
      <c r="CD1016" s="15"/>
      <c r="CE1016" s="15"/>
      <c r="CF1016" s="15"/>
      <c r="CG1016" s="15"/>
      <c r="CH1016" s="15"/>
      <c r="CI1016" s="15"/>
      <c r="CJ1016" s="15"/>
      <c r="CK1016" s="15"/>
      <c r="CL1016" s="15"/>
      <c r="CM1016" s="15"/>
      <c r="CN1016" s="15"/>
      <c r="CO1016" s="15"/>
      <c r="CP1016" s="15"/>
      <c r="CQ1016" s="15"/>
      <c r="CR1016" s="15"/>
      <c r="CS1016" s="15"/>
      <c r="CT1016" s="15"/>
      <c r="CU1016" s="15"/>
      <c r="CV1016" s="15"/>
      <c r="CW1016" s="15"/>
      <c r="CX1016" s="15"/>
      <c r="CY1016" s="15"/>
      <c r="CZ1016" s="15"/>
      <c r="DA1016" s="15"/>
      <c r="DB1016" s="15"/>
      <c r="DC1016" s="15"/>
      <c r="DD1016" s="15"/>
      <c r="DE1016" s="15"/>
      <c r="DF1016" s="15"/>
      <c r="DG1016" s="15"/>
    </row>
    <row r="1017" spans="1:111" ht="15.75" customHeight="1">
      <c r="A1017" s="15"/>
      <c r="B1017" s="2"/>
      <c r="C1017" s="15"/>
      <c r="D1017" s="15"/>
      <c r="E1017" s="15"/>
      <c r="F1017" s="15"/>
      <c r="G1017" s="15"/>
      <c r="H1017" s="15"/>
      <c r="I1017" s="78"/>
      <c r="J1017" s="78"/>
      <c r="K1017" s="78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5"/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  <c r="AV1017" s="15"/>
      <c r="AW1017" s="15"/>
      <c r="AX1017" s="15"/>
      <c r="AY1017" s="15"/>
      <c r="AZ1017" s="15"/>
      <c r="BA1017" s="15"/>
      <c r="BB1017" s="15"/>
      <c r="BC1017" s="15"/>
      <c r="BD1017" s="15"/>
      <c r="BE1017" s="15"/>
      <c r="BF1017" s="15"/>
      <c r="BG1017" s="15"/>
      <c r="BH1017" s="15"/>
      <c r="BI1017" s="15"/>
      <c r="BJ1017" s="15"/>
      <c r="BK1017" s="15"/>
      <c r="BL1017" s="15"/>
      <c r="BM1017" s="15"/>
      <c r="BN1017" s="15"/>
      <c r="BO1017" s="15"/>
      <c r="BP1017" s="15"/>
      <c r="BQ1017" s="15"/>
      <c r="BR1017" s="15"/>
      <c r="BS1017" s="15"/>
      <c r="BT1017" s="15"/>
      <c r="BU1017" s="15"/>
      <c r="BV1017" s="15"/>
      <c r="BW1017" s="15"/>
      <c r="BX1017" s="15"/>
      <c r="BY1017" s="15"/>
      <c r="BZ1017" s="15"/>
      <c r="CA1017" s="15"/>
      <c r="CB1017" s="15"/>
      <c r="CC1017" s="15"/>
      <c r="CD1017" s="15"/>
      <c r="CE1017" s="15"/>
      <c r="CF1017" s="15"/>
      <c r="CG1017" s="15"/>
      <c r="CH1017" s="15"/>
      <c r="CI1017" s="15"/>
      <c r="CJ1017" s="15"/>
      <c r="CK1017" s="15"/>
      <c r="CL1017" s="15"/>
      <c r="CM1017" s="15"/>
      <c r="CN1017" s="15"/>
      <c r="CO1017" s="15"/>
      <c r="CP1017" s="15"/>
      <c r="CQ1017" s="15"/>
      <c r="CR1017" s="15"/>
      <c r="CS1017" s="15"/>
      <c r="CT1017" s="15"/>
      <c r="CU1017" s="15"/>
      <c r="CV1017" s="15"/>
      <c r="CW1017" s="15"/>
      <c r="CX1017" s="15"/>
      <c r="CY1017" s="15"/>
      <c r="CZ1017" s="15"/>
      <c r="DA1017" s="15"/>
      <c r="DB1017" s="15"/>
      <c r="DC1017" s="15"/>
      <c r="DD1017" s="15"/>
      <c r="DE1017" s="15"/>
      <c r="DF1017" s="15"/>
      <c r="DG1017" s="15"/>
    </row>
    <row r="1018" spans="1:111" ht="15.75" customHeight="1">
      <c r="A1018" s="15"/>
      <c r="B1018" s="2"/>
      <c r="C1018" s="15"/>
      <c r="D1018" s="15"/>
      <c r="E1018" s="15"/>
      <c r="F1018" s="15"/>
      <c r="G1018" s="15"/>
      <c r="H1018" s="15"/>
      <c r="I1018" s="78"/>
      <c r="J1018" s="78"/>
      <c r="K1018" s="78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  <c r="AW1018" s="15"/>
      <c r="AX1018" s="15"/>
      <c r="AY1018" s="15"/>
      <c r="AZ1018" s="15"/>
      <c r="BA1018" s="15"/>
      <c r="BB1018" s="15"/>
      <c r="BC1018" s="15"/>
      <c r="BD1018" s="15"/>
      <c r="BE1018" s="15"/>
      <c r="BF1018" s="15"/>
      <c r="BG1018" s="15"/>
      <c r="BH1018" s="15"/>
      <c r="BI1018" s="15"/>
      <c r="BJ1018" s="15"/>
      <c r="BK1018" s="15"/>
      <c r="BL1018" s="15"/>
      <c r="BM1018" s="15"/>
      <c r="BN1018" s="15"/>
      <c r="BO1018" s="15"/>
      <c r="BP1018" s="15"/>
      <c r="BQ1018" s="15"/>
      <c r="BR1018" s="15"/>
      <c r="BS1018" s="15"/>
      <c r="BT1018" s="15"/>
      <c r="BU1018" s="15"/>
      <c r="BV1018" s="15"/>
      <c r="BW1018" s="15"/>
      <c r="BX1018" s="15"/>
      <c r="BY1018" s="15"/>
      <c r="BZ1018" s="15"/>
      <c r="CA1018" s="15"/>
      <c r="CB1018" s="15"/>
      <c r="CC1018" s="15"/>
      <c r="CD1018" s="15"/>
      <c r="CE1018" s="15"/>
      <c r="CF1018" s="15"/>
      <c r="CG1018" s="15"/>
      <c r="CH1018" s="15"/>
      <c r="CI1018" s="15"/>
      <c r="CJ1018" s="15"/>
      <c r="CK1018" s="15"/>
      <c r="CL1018" s="15"/>
      <c r="CM1018" s="15"/>
      <c r="CN1018" s="15"/>
      <c r="CO1018" s="15"/>
      <c r="CP1018" s="15"/>
      <c r="CQ1018" s="15"/>
      <c r="CR1018" s="15"/>
      <c r="CS1018" s="15"/>
      <c r="CT1018" s="15"/>
      <c r="CU1018" s="15"/>
      <c r="CV1018" s="15"/>
      <c r="CW1018" s="15"/>
      <c r="CX1018" s="15"/>
      <c r="CY1018" s="15"/>
      <c r="CZ1018" s="15"/>
      <c r="DA1018" s="15"/>
      <c r="DB1018" s="15"/>
      <c r="DC1018" s="15"/>
      <c r="DD1018" s="15"/>
      <c r="DE1018" s="15"/>
      <c r="DF1018" s="15"/>
      <c r="DG1018" s="15"/>
    </row>
    <row r="1019" spans="1:111" ht="15.75" customHeight="1">
      <c r="A1019" s="15"/>
      <c r="B1019" s="2"/>
      <c r="C1019" s="15"/>
      <c r="D1019" s="15"/>
      <c r="E1019" s="15"/>
      <c r="F1019" s="15"/>
      <c r="G1019" s="15"/>
      <c r="H1019" s="15"/>
      <c r="I1019" s="78"/>
      <c r="J1019" s="78"/>
      <c r="K1019" s="78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  <c r="AI1019" s="15"/>
      <c r="AJ1019" s="15"/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  <c r="AV1019" s="15"/>
      <c r="AW1019" s="15"/>
      <c r="AX1019" s="15"/>
      <c r="AY1019" s="15"/>
      <c r="AZ1019" s="15"/>
      <c r="BA1019" s="15"/>
      <c r="BB1019" s="15"/>
      <c r="BC1019" s="15"/>
      <c r="BD1019" s="15"/>
      <c r="BE1019" s="15"/>
      <c r="BF1019" s="15"/>
      <c r="BG1019" s="15"/>
      <c r="BH1019" s="15"/>
      <c r="BI1019" s="15"/>
      <c r="BJ1019" s="15"/>
      <c r="BK1019" s="15"/>
      <c r="BL1019" s="15"/>
      <c r="BM1019" s="15"/>
      <c r="BN1019" s="15"/>
      <c r="BO1019" s="15"/>
      <c r="BP1019" s="15"/>
      <c r="BQ1019" s="15"/>
      <c r="BR1019" s="15"/>
      <c r="BS1019" s="15"/>
      <c r="BT1019" s="15"/>
      <c r="BU1019" s="15"/>
      <c r="BV1019" s="15"/>
      <c r="BW1019" s="15"/>
      <c r="BX1019" s="15"/>
      <c r="BY1019" s="15"/>
      <c r="BZ1019" s="15"/>
      <c r="CA1019" s="15"/>
      <c r="CB1019" s="15"/>
      <c r="CC1019" s="15"/>
      <c r="CD1019" s="15"/>
      <c r="CE1019" s="15"/>
      <c r="CF1019" s="15"/>
      <c r="CG1019" s="15"/>
      <c r="CH1019" s="15"/>
      <c r="CI1019" s="15"/>
      <c r="CJ1019" s="15"/>
      <c r="CK1019" s="15"/>
      <c r="CL1019" s="15"/>
      <c r="CM1019" s="15"/>
      <c r="CN1019" s="15"/>
      <c r="CO1019" s="15"/>
      <c r="CP1019" s="15"/>
      <c r="CQ1019" s="15"/>
      <c r="CR1019" s="15"/>
      <c r="CS1019" s="15"/>
      <c r="CT1019" s="15"/>
      <c r="CU1019" s="15"/>
      <c r="CV1019" s="15"/>
      <c r="CW1019" s="15"/>
      <c r="CX1019" s="15"/>
      <c r="CY1019" s="15"/>
      <c r="CZ1019" s="15"/>
      <c r="DA1019" s="15"/>
      <c r="DB1019" s="15"/>
      <c r="DC1019" s="15"/>
      <c r="DD1019" s="15"/>
      <c r="DE1019" s="15"/>
      <c r="DF1019" s="15"/>
      <c r="DG1019" s="15"/>
    </row>
    <row r="1020" spans="1:111" ht="15.75" customHeight="1">
      <c r="A1020" s="15"/>
      <c r="B1020" s="2"/>
      <c r="C1020" s="15"/>
      <c r="D1020" s="15"/>
      <c r="E1020" s="15"/>
      <c r="F1020" s="15"/>
      <c r="G1020" s="15"/>
      <c r="H1020" s="15"/>
      <c r="I1020" s="78"/>
      <c r="J1020" s="78"/>
      <c r="K1020" s="78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  <c r="AW1020" s="15"/>
      <c r="AX1020" s="15"/>
      <c r="AY1020" s="15"/>
      <c r="AZ1020" s="15"/>
      <c r="BA1020" s="15"/>
      <c r="BB1020" s="15"/>
      <c r="BC1020" s="15"/>
      <c r="BD1020" s="15"/>
      <c r="BE1020" s="15"/>
      <c r="BF1020" s="15"/>
      <c r="BG1020" s="15"/>
      <c r="BH1020" s="15"/>
      <c r="BI1020" s="15"/>
      <c r="BJ1020" s="15"/>
      <c r="BK1020" s="15"/>
      <c r="BL1020" s="15"/>
      <c r="BM1020" s="15"/>
      <c r="BN1020" s="15"/>
      <c r="BO1020" s="15"/>
      <c r="BP1020" s="15"/>
      <c r="BQ1020" s="15"/>
      <c r="BR1020" s="15"/>
      <c r="BS1020" s="15"/>
      <c r="BT1020" s="15"/>
      <c r="BU1020" s="15"/>
      <c r="BV1020" s="15"/>
      <c r="BW1020" s="15"/>
      <c r="BX1020" s="15"/>
      <c r="BY1020" s="15"/>
      <c r="BZ1020" s="15"/>
      <c r="CA1020" s="15"/>
      <c r="CB1020" s="15"/>
      <c r="CC1020" s="15"/>
      <c r="CD1020" s="15"/>
      <c r="CE1020" s="15"/>
      <c r="CF1020" s="15"/>
      <c r="CG1020" s="15"/>
      <c r="CH1020" s="15"/>
      <c r="CI1020" s="15"/>
      <c r="CJ1020" s="15"/>
      <c r="CK1020" s="15"/>
      <c r="CL1020" s="15"/>
      <c r="CM1020" s="15"/>
      <c r="CN1020" s="15"/>
      <c r="CO1020" s="15"/>
      <c r="CP1020" s="15"/>
      <c r="CQ1020" s="15"/>
      <c r="CR1020" s="15"/>
      <c r="CS1020" s="15"/>
      <c r="CT1020" s="15"/>
      <c r="CU1020" s="15"/>
      <c r="CV1020" s="15"/>
      <c r="CW1020" s="15"/>
      <c r="CX1020" s="15"/>
      <c r="CY1020" s="15"/>
      <c r="CZ1020" s="15"/>
      <c r="DA1020" s="15"/>
      <c r="DB1020" s="15"/>
      <c r="DC1020" s="15"/>
      <c r="DD1020" s="15"/>
      <c r="DE1020" s="15"/>
      <c r="DF1020" s="15"/>
      <c r="DG1020" s="15"/>
    </row>
    <row r="1021" spans="1:111" ht="15.75" customHeight="1">
      <c r="A1021" s="15"/>
      <c r="B1021" s="2"/>
      <c r="C1021" s="15"/>
      <c r="D1021" s="15"/>
      <c r="E1021" s="15"/>
      <c r="F1021" s="15"/>
      <c r="G1021" s="15"/>
      <c r="H1021" s="15"/>
      <c r="I1021" s="78"/>
      <c r="J1021" s="78"/>
      <c r="K1021" s="78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  <c r="AI1021" s="15"/>
      <c r="AJ1021" s="15"/>
      <c r="AK1021" s="15"/>
      <c r="AL1021" s="15"/>
      <c r="AM1021" s="15"/>
      <c r="AN1021" s="15"/>
      <c r="AO1021" s="15"/>
      <c r="AP1021" s="15"/>
      <c r="AQ1021" s="15"/>
      <c r="AR1021" s="15"/>
      <c r="AS1021" s="15"/>
      <c r="AT1021" s="15"/>
      <c r="AU1021" s="15"/>
      <c r="AV1021" s="15"/>
      <c r="AW1021" s="15"/>
      <c r="AX1021" s="15"/>
      <c r="AY1021" s="15"/>
      <c r="AZ1021" s="15"/>
      <c r="BA1021" s="15"/>
      <c r="BB1021" s="15"/>
      <c r="BC1021" s="15"/>
      <c r="BD1021" s="15"/>
      <c r="BE1021" s="15"/>
      <c r="BF1021" s="15"/>
      <c r="BG1021" s="15"/>
      <c r="BH1021" s="15"/>
      <c r="BI1021" s="15"/>
      <c r="BJ1021" s="15"/>
      <c r="BK1021" s="15"/>
      <c r="BL1021" s="15"/>
      <c r="BM1021" s="15"/>
      <c r="BN1021" s="15"/>
      <c r="BO1021" s="15"/>
      <c r="BP1021" s="15"/>
      <c r="BQ1021" s="15"/>
      <c r="BR1021" s="15"/>
      <c r="BS1021" s="15"/>
      <c r="BT1021" s="15"/>
      <c r="BU1021" s="15"/>
      <c r="BV1021" s="15"/>
      <c r="BW1021" s="15"/>
      <c r="BX1021" s="15"/>
      <c r="BY1021" s="15"/>
      <c r="BZ1021" s="15"/>
      <c r="CA1021" s="15"/>
      <c r="CB1021" s="15"/>
      <c r="CC1021" s="15"/>
      <c r="CD1021" s="15"/>
      <c r="CE1021" s="15"/>
      <c r="CF1021" s="15"/>
      <c r="CG1021" s="15"/>
      <c r="CH1021" s="15"/>
      <c r="CI1021" s="15"/>
      <c r="CJ1021" s="15"/>
      <c r="CK1021" s="15"/>
      <c r="CL1021" s="15"/>
      <c r="CM1021" s="15"/>
      <c r="CN1021" s="15"/>
      <c r="CO1021" s="15"/>
      <c r="CP1021" s="15"/>
      <c r="CQ1021" s="15"/>
      <c r="CR1021" s="15"/>
      <c r="CS1021" s="15"/>
      <c r="CT1021" s="15"/>
      <c r="CU1021" s="15"/>
      <c r="CV1021" s="15"/>
      <c r="CW1021" s="15"/>
      <c r="CX1021" s="15"/>
      <c r="CY1021" s="15"/>
      <c r="CZ1021" s="15"/>
      <c r="DA1021" s="15"/>
      <c r="DB1021" s="15"/>
      <c r="DC1021" s="15"/>
      <c r="DD1021" s="15"/>
      <c r="DE1021" s="15"/>
      <c r="DF1021" s="15"/>
      <c r="DG1021" s="15"/>
    </row>
    <row r="1022" spans="1:111" ht="15.75" customHeight="1">
      <c r="A1022" s="15"/>
      <c r="B1022" s="2"/>
      <c r="C1022" s="15"/>
      <c r="D1022" s="15"/>
      <c r="E1022" s="15"/>
      <c r="F1022" s="15"/>
      <c r="G1022" s="15"/>
      <c r="H1022" s="15"/>
      <c r="I1022" s="78"/>
      <c r="J1022" s="78"/>
      <c r="K1022" s="78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  <c r="AW1022" s="15"/>
      <c r="AX1022" s="15"/>
      <c r="AY1022" s="15"/>
      <c r="AZ1022" s="15"/>
      <c r="BA1022" s="15"/>
      <c r="BB1022" s="15"/>
      <c r="BC1022" s="15"/>
      <c r="BD1022" s="15"/>
      <c r="BE1022" s="15"/>
      <c r="BF1022" s="15"/>
      <c r="BG1022" s="15"/>
      <c r="BH1022" s="15"/>
      <c r="BI1022" s="15"/>
      <c r="BJ1022" s="15"/>
      <c r="BK1022" s="15"/>
      <c r="BL1022" s="15"/>
      <c r="BM1022" s="15"/>
      <c r="BN1022" s="15"/>
      <c r="BO1022" s="15"/>
      <c r="BP1022" s="15"/>
      <c r="BQ1022" s="15"/>
      <c r="BR1022" s="15"/>
      <c r="BS1022" s="15"/>
      <c r="BT1022" s="15"/>
      <c r="BU1022" s="15"/>
      <c r="BV1022" s="15"/>
      <c r="BW1022" s="15"/>
      <c r="BX1022" s="15"/>
      <c r="BY1022" s="15"/>
      <c r="BZ1022" s="15"/>
      <c r="CA1022" s="15"/>
      <c r="CB1022" s="15"/>
      <c r="CC1022" s="15"/>
      <c r="CD1022" s="15"/>
      <c r="CE1022" s="15"/>
      <c r="CF1022" s="15"/>
      <c r="CG1022" s="15"/>
      <c r="CH1022" s="15"/>
      <c r="CI1022" s="15"/>
      <c r="CJ1022" s="15"/>
      <c r="CK1022" s="15"/>
      <c r="CL1022" s="15"/>
      <c r="CM1022" s="15"/>
      <c r="CN1022" s="15"/>
      <c r="CO1022" s="15"/>
      <c r="CP1022" s="15"/>
      <c r="CQ1022" s="15"/>
      <c r="CR1022" s="15"/>
      <c r="CS1022" s="15"/>
      <c r="CT1022" s="15"/>
      <c r="CU1022" s="15"/>
      <c r="CV1022" s="15"/>
      <c r="CW1022" s="15"/>
      <c r="CX1022" s="15"/>
      <c r="CY1022" s="15"/>
      <c r="CZ1022" s="15"/>
      <c r="DA1022" s="15"/>
      <c r="DB1022" s="15"/>
      <c r="DC1022" s="15"/>
      <c r="DD1022" s="15"/>
      <c r="DE1022" s="15"/>
      <c r="DF1022" s="15"/>
      <c r="DG1022" s="15"/>
    </row>
    <row r="1023" spans="1:111" ht="15.75" customHeight="1">
      <c r="A1023" s="15"/>
      <c r="B1023" s="2"/>
      <c r="C1023" s="15"/>
      <c r="D1023" s="15"/>
      <c r="E1023" s="15"/>
      <c r="F1023" s="15"/>
      <c r="G1023" s="15"/>
      <c r="H1023" s="15"/>
      <c r="I1023" s="78"/>
      <c r="J1023" s="78"/>
      <c r="K1023" s="78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5"/>
      <c r="AK1023" s="15"/>
      <c r="AL1023" s="15"/>
      <c r="AM1023" s="15"/>
      <c r="AN1023" s="15"/>
      <c r="AO1023" s="15"/>
      <c r="AP1023" s="15"/>
      <c r="AQ1023" s="15"/>
      <c r="AR1023" s="15"/>
      <c r="AS1023" s="15"/>
      <c r="AT1023" s="15"/>
      <c r="AU1023" s="15"/>
      <c r="AV1023" s="15"/>
      <c r="AW1023" s="15"/>
      <c r="AX1023" s="15"/>
      <c r="AY1023" s="15"/>
      <c r="AZ1023" s="15"/>
      <c r="BA1023" s="15"/>
      <c r="BB1023" s="15"/>
      <c r="BC1023" s="15"/>
      <c r="BD1023" s="15"/>
      <c r="BE1023" s="15"/>
      <c r="BF1023" s="15"/>
      <c r="BG1023" s="15"/>
      <c r="BH1023" s="15"/>
      <c r="BI1023" s="15"/>
      <c r="BJ1023" s="15"/>
      <c r="BK1023" s="15"/>
      <c r="BL1023" s="15"/>
      <c r="BM1023" s="15"/>
      <c r="BN1023" s="15"/>
      <c r="BO1023" s="15"/>
      <c r="BP1023" s="15"/>
      <c r="BQ1023" s="15"/>
      <c r="BR1023" s="15"/>
      <c r="BS1023" s="15"/>
      <c r="BT1023" s="15"/>
      <c r="BU1023" s="15"/>
      <c r="BV1023" s="15"/>
      <c r="BW1023" s="15"/>
      <c r="BX1023" s="15"/>
      <c r="BY1023" s="15"/>
      <c r="BZ1023" s="15"/>
      <c r="CA1023" s="15"/>
      <c r="CB1023" s="15"/>
      <c r="CC1023" s="15"/>
      <c r="CD1023" s="15"/>
      <c r="CE1023" s="15"/>
      <c r="CF1023" s="15"/>
      <c r="CG1023" s="15"/>
      <c r="CH1023" s="15"/>
      <c r="CI1023" s="15"/>
      <c r="CJ1023" s="15"/>
      <c r="CK1023" s="15"/>
      <c r="CL1023" s="15"/>
      <c r="CM1023" s="15"/>
      <c r="CN1023" s="15"/>
      <c r="CO1023" s="15"/>
      <c r="CP1023" s="15"/>
      <c r="CQ1023" s="15"/>
      <c r="CR1023" s="15"/>
      <c r="CS1023" s="15"/>
      <c r="CT1023" s="15"/>
      <c r="CU1023" s="15"/>
      <c r="CV1023" s="15"/>
      <c r="CW1023" s="15"/>
      <c r="CX1023" s="15"/>
      <c r="CY1023" s="15"/>
      <c r="CZ1023" s="15"/>
      <c r="DA1023" s="15"/>
      <c r="DB1023" s="15"/>
      <c r="DC1023" s="15"/>
      <c r="DD1023" s="15"/>
      <c r="DE1023" s="15"/>
      <c r="DF1023" s="15"/>
      <c r="DG1023" s="15"/>
    </row>
    <row r="1024" spans="1:111" ht="15.75" customHeight="1">
      <c r="A1024" s="15"/>
      <c r="B1024" s="2"/>
      <c r="C1024" s="15"/>
      <c r="D1024" s="15"/>
      <c r="E1024" s="15"/>
      <c r="F1024" s="15"/>
      <c r="G1024" s="15"/>
      <c r="H1024" s="15"/>
      <c r="I1024" s="78"/>
      <c r="J1024" s="78"/>
      <c r="K1024" s="78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  <c r="AW1024" s="15"/>
      <c r="AX1024" s="15"/>
      <c r="AY1024" s="15"/>
      <c r="AZ1024" s="15"/>
      <c r="BA1024" s="15"/>
      <c r="BB1024" s="15"/>
      <c r="BC1024" s="15"/>
      <c r="BD1024" s="15"/>
      <c r="BE1024" s="15"/>
      <c r="BF1024" s="15"/>
      <c r="BG1024" s="15"/>
      <c r="BH1024" s="15"/>
      <c r="BI1024" s="15"/>
      <c r="BJ1024" s="15"/>
      <c r="BK1024" s="15"/>
      <c r="BL1024" s="15"/>
      <c r="BM1024" s="15"/>
      <c r="BN1024" s="15"/>
      <c r="BO1024" s="15"/>
      <c r="BP1024" s="15"/>
      <c r="BQ1024" s="15"/>
      <c r="BR1024" s="15"/>
      <c r="BS1024" s="15"/>
      <c r="BT1024" s="15"/>
      <c r="BU1024" s="15"/>
      <c r="BV1024" s="15"/>
      <c r="BW1024" s="15"/>
      <c r="BX1024" s="15"/>
      <c r="BY1024" s="15"/>
      <c r="BZ1024" s="15"/>
      <c r="CA1024" s="15"/>
      <c r="CB1024" s="15"/>
      <c r="CC1024" s="15"/>
      <c r="CD1024" s="15"/>
      <c r="CE1024" s="15"/>
      <c r="CF1024" s="15"/>
      <c r="CG1024" s="15"/>
      <c r="CH1024" s="15"/>
      <c r="CI1024" s="15"/>
      <c r="CJ1024" s="15"/>
      <c r="CK1024" s="15"/>
      <c r="CL1024" s="15"/>
      <c r="CM1024" s="15"/>
      <c r="CN1024" s="15"/>
      <c r="CO1024" s="15"/>
      <c r="CP1024" s="15"/>
      <c r="CQ1024" s="15"/>
      <c r="CR1024" s="15"/>
      <c r="CS1024" s="15"/>
      <c r="CT1024" s="15"/>
      <c r="CU1024" s="15"/>
      <c r="CV1024" s="15"/>
      <c r="CW1024" s="15"/>
      <c r="CX1024" s="15"/>
      <c r="CY1024" s="15"/>
      <c r="CZ1024" s="15"/>
      <c r="DA1024" s="15"/>
      <c r="DB1024" s="15"/>
      <c r="DC1024" s="15"/>
      <c r="DD1024" s="15"/>
      <c r="DE1024" s="15"/>
      <c r="DF1024" s="15"/>
      <c r="DG1024" s="15"/>
    </row>
    <row r="1025" spans="1:111" ht="15.75" customHeight="1">
      <c r="A1025" s="15"/>
      <c r="B1025" s="2"/>
      <c r="C1025" s="15"/>
      <c r="D1025" s="15"/>
      <c r="E1025" s="15"/>
      <c r="F1025" s="15"/>
      <c r="G1025" s="15"/>
      <c r="H1025" s="15"/>
      <c r="I1025" s="78"/>
      <c r="J1025" s="78"/>
      <c r="K1025" s="78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  <c r="AU1025" s="15"/>
      <c r="AV1025" s="15"/>
      <c r="AW1025" s="15"/>
      <c r="AX1025" s="15"/>
      <c r="AY1025" s="15"/>
      <c r="AZ1025" s="15"/>
      <c r="BA1025" s="15"/>
      <c r="BB1025" s="15"/>
      <c r="BC1025" s="15"/>
      <c r="BD1025" s="15"/>
      <c r="BE1025" s="15"/>
      <c r="BF1025" s="15"/>
      <c r="BG1025" s="15"/>
      <c r="BH1025" s="15"/>
      <c r="BI1025" s="15"/>
      <c r="BJ1025" s="15"/>
      <c r="BK1025" s="15"/>
      <c r="BL1025" s="15"/>
      <c r="BM1025" s="15"/>
      <c r="BN1025" s="15"/>
      <c r="BO1025" s="15"/>
      <c r="BP1025" s="15"/>
      <c r="BQ1025" s="15"/>
      <c r="BR1025" s="15"/>
      <c r="BS1025" s="15"/>
      <c r="BT1025" s="15"/>
      <c r="BU1025" s="15"/>
      <c r="BV1025" s="15"/>
      <c r="BW1025" s="15"/>
      <c r="BX1025" s="15"/>
      <c r="BY1025" s="15"/>
      <c r="BZ1025" s="15"/>
      <c r="CA1025" s="15"/>
      <c r="CB1025" s="15"/>
      <c r="CC1025" s="15"/>
      <c r="CD1025" s="15"/>
      <c r="CE1025" s="15"/>
      <c r="CF1025" s="15"/>
      <c r="CG1025" s="15"/>
      <c r="CH1025" s="15"/>
      <c r="CI1025" s="15"/>
      <c r="CJ1025" s="15"/>
      <c r="CK1025" s="15"/>
      <c r="CL1025" s="15"/>
      <c r="CM1025" s="15"/>
      <c r="CN1025" s="15"/>
      <c r="CO1025" s="15"/>
      <c r="CP1025" s="15"/>
      <c r="CQ1025" s="15"/>
      <c r="CR1025" s="15"/>
      <c r="CS1025" s="15"/>
      <c r="CT1025" s="15"/>
      <c r="CU1025" s="15"/>
      <c r="CV1025" s="15"/>
      <c r="CW1025" s="15"/>
      <c r="CX1025" s="15"/>
      <c r="CY1025" s="15"/>
      <c r="CZ1025" s="15"/>
      <c r="DA1025" s="15"/>
      <c r="DB1025" s="15"/>
      <c r="DC1025" s="15"/>
      <c r="DD1025" s="15"/>
      <c r="DE1025" s="15"/>
      <c r="DF1025" s="15"/>
      <c r="DG1025" s="15"/>
    </row>
    <row r="1026" spans="1:111" ht="15.75" customHeight="1">
      <c r="A1026" s="15"/>
      <c r="B1026" s="2"/>
      <c r="C1026" s="15"/>
      <c r="D1026" s="15"/>
      <c r="E1026" s="15"/>
      <c r="F1026" s="15"/>
      <c r="G1026" s="15"/>
      <c r="H1026" s="15"/>
      <c r="I1026" s="78"/>
      <c r="J1026" s="78"/>
      <c r="K1026" s="78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  <c r="AW1026" s="15"/>
      <c r="AX1026" s="15"/>
      <c r="AY1026" s="15"/>
      <c r="AZ1026" s="15"/>
      <c r="BA1026" s="15"/>
      <c r="BB1026" s="15"/>
      <c r="BC1026" s="15"/>
      <c r="BD1026" s="15"/>
      <c r="BE1026" s="15"/>
      <c r="BF1026" s="15"/>
      <c r="BG1026" s="15"/>
      <c r="BH1026" s="15"/>
      <c r="BI1026" s="15"/>
      <c r="BJ1026" s="15"/>
      <c r="BK1026" s="15"/>
      <c r="BL1026" s="15"/>
      <c r="BM1026" s="15"/>
      <c r="BN1026" s="15"/>
      <c r="BO1026" s="15"/>
      <c r="BP1026" s="15"/>
      <c r="BQ1026" s="15"/>
      <c r="BR1026" s="15"/>
      <c r="BS1026" s="15"/>
      <c r="BT1026" s="15"/>
      <c r="BU1026" s="15"/>
      <c r="BV1026" s="15"/>
      <c r="BW1026" s="15"/>
      <c r="BX1026" s="15"/>
      <c r="BY1026" s="15"/>
      <c r="BZ1026" s="15"/>
      <c r="CA1026" s="15"/>
      <c r="CB1026" s="15"/>
      <c r="CC1026" s="15"/>
      <c r="CD1026" s="15"/>
      <c r="CE1026" s="15"/>
      <c r="CF1026" s="15"/>
      <c r="CG1026" s="15"/>
      <c r="CH1026" s="15"/>
      <c r="CI1026" s="15"/>
      <c r="CJ1026" s="15"/>
      <c r="CK1026" s="15"/>
      <c r="CL1026" s="15"/>
      <c r="CM1026" s="15"/>
      <c r="CN1026" s="15"/>
      <c r="CO1026" s="15"/>
      <c r="CP1026" s="15"/>
      <c r="CQ1026" s="15"/>
      <c r="CR1026" s="15"/>
      <c r="CS1026" s="15"/>
      <c r="CT1026" s="15"/>
      <c r="CU1026" s="15"/>
      <c r="CV1026" s="15"/>
      <c r="CW1026" s="15"/>
      <c r="CX1026" s="15"/>
      <c r="CY1026" s="15"/>
      <c r="CZ1026" s="15"/>
      <c r="DA1026" s="15"/>
      <c r="DB1026" s="15"/>
      <c r="DC1026" s="15"/>
      <c r="DD1026" s="15"/>
      <c r="DE1026" s="15"/>
      <c r="DF1026" s="15"/>
      <c r="DG1026" s="15"/>
    </row>
    <row r="1027" spans="1:111" ht="15.75" customHeight="1">
      <c r="A1027" s="15"/>
      <c r="B1027" s="2"/>
      <c r="C1027" s="15"/>
      <c r="D1027" s="15"/>
      <c r="E1027" s="15"/>
      <c r="F1027" s="15"/>
      <c r="G1027" s="15"/>
      <c r="H1027" s="15"/>
      <c r="I1027" s="78"/>
      <c r="J1027" s="78"/>
      <c r="K1027" s="78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  <c r="AU1027" s="15"/>
      <c r="AV1027" s="15"/>
      <c r="AW1027" s="15"/>
      <c r="AX1027" s="15"/>
      <c r="AY1027" s="15"/>
      <c r="AZ1027" s="15"/>
      <c r="BA1027" s="15"/>
      <c r="BB1027" s="15"/>
      <c r="BC1027" s="15"/>
      <c r="BD1027" s="15"/>
      <c r="BE1027" s="15"/>
      <c r="BF1027" s="15"/>
      <c r="BG1027" s="15"/>
      <c r="BH1027" s="15"/>
      <c r="BI1027" s="15"/>
      <c r="BJ1027" s="15"/>
      <c r="BK1027" s="15"/>
      <c r="BL1027" s="15"/>
      <c r="BM1027" s="15"/>
      <c r="BN1027" s="15"/>
      <c r="BO1027" s="15"/>
      <c r="BP1027" s="15"/>
      <c r="BQ1027" s="15"/>
      <c r="BR1027" s="15"/>
      <c r="BS1027" s="15"/>
      <c r="BT1027" s="15"/>
      <c r="BU1027" s="15"/>
      <c r="BV1027" s="15"/>
      <c r="BW1027" s="15"/>
      <c r="BX1027" s="15"/>
      <c r="BY1027" s="15"/>
      <c r="BZ1027" s="15"/>
      <c r="CA1027" s="15"/>
      <c r="CB1027" s="15"/>
      <c r="CC1027" s="15"/>
      <c r="CD1027" s="15"/>
      <c r="CE1027" s="15"/>
      <c r="CF1027" s="15"/>
      <c r="CG1027" s="15"/>
      <c r="CH1027" s="15"/>
      <c r="CI1027" s="15"/>
      <c r="CJ1027" s="15"/>
      <c r="CK1027" s="15"/>
      <c r="CL1027" s="15"/>
      <c r="CM1027" s="15"/>
      <c r="CN1027" s="15"/>
      <c r="CO1027" s="15"/>
      <c r="CP1027" s="15"/>
      <c r="CQ1027" s="15"/>
      <c r="CR1027" s="15"/>
      <c r="CS1027" s="15"/>
      <c r="CT1027" s="15"/>
      <c r="CU1027" s="15"/>
      <c r="CV1027" s="15"/>
      <c r="CW1027" s="15"/>
      <c r="CX1027" s="15"/>
      <c r="CY1027" s="15"/>
      <c r="CZ1027" s="15"/>
      <c r="DA1027" s="15"/>
      <c r="DB1027" s="15"/>
      <c r="DC1027" s="15"/>
      <c r="DD1027" s="15"/>
      <c r="DE1027" s="15"/>
      <c r="DF1027" s="15"/>
      <c r="DG1027" s="15"/>
    </row>
    <row r="1028" spans="1:111" ht="15.75" customHeight="1">
      <c r="A1028" s="15"/>
      <c r="B1028" s="2"/>
      <c r="C1028" s="15"/>
      <c r="D1028" s="15"/>
      <c r="E1028" s="15"/>
      <c r="F1028" s="15"/>
      <c r="G1028" s="15"/>
      <c r="H1028" s="15"/>
      <c r="I1028" s="78"/>
      <c r="J1028" s="78"/>
      <c r="K1028" s="78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  <c r="AW1028" s="15"/>
      <c r="AX1028" s="15"/>
      <c r="AY1028" s="15"/>
      <c r="AZ1028" s="15"/>
      <c r="BA1028" s="15"/>
      <c r="BB1028" s="15"/>
      <c r="BC1028" s="15"/>
      <c r="BD1028" s="15"/>
      <c r="BE1028" s="15"/>
      <c r="BF1028" s="15"/>
      <c r="BG1028" s="15"/>
      <c r="BH1028" s="15"/>
      <c r="BI1028" s="15"/>
      <c r="BJ1028" s="15"/>
      <c r="BK1028" s="15"/>
      <c r="BL1028" s="15"/>
      <c r="BM1028" s="15"/>
      <c r="BN1028" s="15"/>
      <c r="BO1028" s="15"/>
      <c r="BP1028" s="15"/>
      <c r="BQ1028" s="15"/>
      <c r="BR1028" s="15"/>
      <c r="BS1028" s="15"/>
      <c r="BT1028" s="15"/>
      <c r="BU1028" s="15"/>
      <c r="BV1028" s="15"/>
      <c r="BW1028" s="15"/>
      <c r="BX1028" s="15"/>
      <c r="BY1028" s="15"/>
      <c r="BZ1028" s="15"/>
      <c r="CA1028" s="15"/>
      <c r="CB1028" s="15"/>
      <c r="CC1028" s="15"/>
      <c r="CD1028" s="15"/>
      <c r="CE1028" s="15"/>
      <c r="CF1028" s="15"/>
      <c r="CG1028" s="15"/>
      <c r="CH1028" s="15"/>
      <c r="CI1028" s="15"/>
      <c r="CJ1028" s="15"/>
      <c r="CK1028" s="15"/>
      <c r="CL1028" s="15"/>
      <c r="CM1028" s="15"/>
      <c r="CN1028" s="15"/>
      <c r="CO1028" s="15"/>
      <c r="CP1028" s="15"/>
      <c r="CQ1028" s="15"/>
      <c r="CR1028" s="15"/>
      <c r="CS1028" s="15"/>
      <c r="CT1028" s="15"/>
      <c r="CU1028" s="15"/>
      <c r="CV1028" s="15"/>
      <c r="CW1028" s="15"/>
      <c r="CX1028" s="15"/>
      <c r="CY1028" s="15"/>
      <c r="CZ1028" s="15"/>
      <c r="DA1028" s="15"/>
      <c r="DB1028" s="15"/>
      <c r="DC1028" s="15"/>
      <c r="DD1028" s="15"/>
      <c r="DE1028" s="15"/>
      <c r="DF1028" s="15"/>
      <c r="DG1028" s="15"/>
    </row>
    <row r="1029" spans="1:111" ht="15.75" customHeight="1">
      <c r="A1029" s="15"/>
      <c r="B1029" s="2"/>
      <c r="C1029" s="15"/>
      <c r="D1029" s="15"/>
      <c r="E1029" s="15"/>
      <c r="F1029" s="15"/>
      <c r="G1029" s="15"/>
      <c r="H1029" s="15"/>
      <c r="I1029" s="78"/>
      <c r="J1029" s="78"/>
      <c r="K1029" s="78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  <c r="AU1029" s="15"/>
      <c r="AV1029" s="15"/>
      <c r="AW1029" s="15"/>
      <c r="AX1029" s="15"/>
      <c r="AY1029" s="15"/>
      <c r="AZ1029" s="15"/>
      <c r="BA1029" s="15"/>
      <c r="BB1029" s="15"/>
      <c r="BC1029" s="15"/>
      <c r="BD1029" s="15"/>
      <c r="BE1029" s="15"/>
      <c r="BF1029" s="15"/>
      <c r="BG1029" s="15"/>
      <c r="BH1029" s="15"/>
      <c r="BI1029" s="15"/>
      <c r="BJ1029" s="15"/>
      <c r="BK1029" s="15"/>
      <c r="BL1029" s="15"/>
      <c r="BM1029" s="15"/>
      <c r="BN1029" s="15"/>
      <c r="BO1029" s="15"/>
      <c r="BP1029" s="15"/>
      <c r="BQ1029" s="15"/>
      <c r="BR1029" s="15"/>
      <c r="BS1029" s="15"/>
      <c r="BT1029" s="15"/>
      <c r="BU1029" s="15"/>
      <c r="BV1029" s="15"/>
      <c r="BW1029" s="15"/>
      <c r="BX1029" s="15"/>
      <c r="BY1029" s="15"/>
      <c r="BZ1029" s="15"/>
      <c r="CA1029" s="15"/>
      <c r="CB1029" s="15"/>
      <c r="CC1029" s="15"/>
      <c r="CD1029" s="15"/>
      <c r="CE1029" s="15"/>
      <c r="CF1029" s="15"/>
      <c r="CG1029" s="15"/>
      <c r="CH1029" s="15"/>
      <c r="CI1029" s="15"/>
      <c r="CJ1029" s="15"/>
      <c r="CK1029" s="15"/>
      <c r="CL1029" s="15"/>
      <c r="CM1029" s="15"/>
      <c r="CN1029" s="15"/>
      <c r="CO1029" s="15"/>
      <c r="CP1029" s="15"/>
      <c r="CQ1029" s="15"/>
      <c r="CR1029" s="15"/>
      <c r="CS1029" s="15"/>
      <c r="CT1029" s="15"/>
      <c r="CU1029" s="15"/>
      <c r="CV1029" s="15"/>
      <c r="CW1029" s="15"/>
      <c r="CX1029" s="15"/>
      <c r="CY1029" s="15"/>
      <c r="CZ1029" s="15"/>
      <c r="DA1029" s="15"/>
      <c r="DB1029" s="15"/>
      <c r="DC1029" s="15"/>
      <c r="DD1029" s="15"/>
      <c r="DE1029" s="15"/>
      <c r="DF1029" s="15"/>
      <c r="DG1029" s="15"/>
    </row>
    <row r="1030" spans="1:111" ht="15.75" customHeight="1">
      <c r="A1030" s="15"/>
      <c r="B1030" s="2"/>
      <c r="C1030" s="15"/>
      <c r="D1030" s="15"/>
      <c r="E1030" s="15"/>
      <c r="F1030" s="15"/>
      <c r="G1030" s="15"/>
      <c r="H1030" s="15"/>
      <c r="I1030" s="78"/>
      <c r="J1030" s="78"/>
      <c r="K1030" s="78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  <c r="AV1030" s="15"/>
      <c r="AW1030" s="15"/>
      <c r="AX1030" s="15"/>
      <c r="AY1030" s="15"/>
      <c r="AZ1030" s="15"/>
      <c r="BA1030" s="15"/>
      <c r="BB1030" s="15"/>
      <c r="BC1030" s="15"/>
      <c r="BD1030" s="15"/>
      <c r="BE1030" s="15"/>
      <c r="BF1030" s="15"/>
      <c r="BG1030" s="15"/>
      <c r="BH1030" s="15"/>
      <c r="BI1030" s="15"/>
      <c r="BJ1030" s="15"/>
      <c r="BK1030" s="15"/>
      <c r="BL1030" s="15"/>
      <c r="BM1030" s="15"/>
      <c r="BN1030" s="15"/>
      <c r="BO1030" s="15"/>
      <c r="BP1030" s="15"/>
      <c r="BQ1030" s="15"/>
      <c r="BR1030" s="15"/>
      <c r="BS1030" s="15"/>
      <c r="BT1030" s="15"/>
      <c r="BU1030" s="15"/>
      <c r="BV1030" s="15"/>
      <c r="BW1030" s="15"/>
      <c r="BX1030" s="15"/>
      <c r="BY1030" s="15"/>
      <c r="BZ1030" s="15"/>
      <c r="CA1030" s="15"/>
      <c r="CB1030" s="15"/>
      <c r="CC1030" s="15"/>
      <c r="CD1030" s="15"/>
      <c r="CE1030" s="15"/>
      <c r="CF1030" s="15"/>
      <c r="CG1030" s="15"/>
      <c r="CH1030" s="15"/>
      <c r="CI1030" s="15"/>
      <c r="CJ1030" s="15"/>
      <c r="CK1030" s="15"/>
      <c r="CL1030" s="15"/>
      <c r="CM1030" s="15"/>
      <c r="CN1030" s="15"/>
      <c r="CO1030" s="15"/>
      <c r="CP1030" s="15"/>
      <c r="CQ1030" s="15"/>
      <c r="CR1030" s="15"/>
      <c r="CS1030" s="15"/>
      <c r="CT1030" s="15"/>
      <c r="CU1030" s="15"/>
      <c r="CV1030" s="15"/>
      <c r="CW1030" s="15"/>
      <c r="CX1030" s="15"/>
      <c r="CY1030" s="15"/>
      <c r="CZ1030" s="15"/>
      <c r="DA1030" s="15"/>
      <c r="DB1030" s="15"/>
      <c r="DC1030" s="15"/>
      <c r="DD1030" s="15"/>
      <c r="DE1030" s="15"/>
      <c r="DF1030" s="15"/>
      <c r="DG1030" s="15"/>
    </row>
    <row r="1031" spans="1:111" ht="15.75" customHeight="1">
      <c r="A1031" s="15"/>
      <c r="B1031" s="2"/>
      <c r="C1031" s="15"/>
      <c r="D1031" s="15"/>
      <c r="E1031" s="15"/>
      <c r="F1031" s="15"/>
      <c r="G1031" s="15"/>
      <c r="H1031" s="15"/>
      <c r="I1031" s="78"/>
      <c r="J1031" s="78"/>
      <c r="K1031" s="78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5"/>
      <c r="AK1031" s="15"/>
      <c r="AL1031" s="15"/>
      <c r="AM1031" s="15"/>
      <c r="AN1031" s="15"/>
      <c r="AO1031" s="15"/>
      <c r="AP1031" s="15"/>
      <c r="AQ1031" s="15"/>
      <c r="AR1031" s="15"/>
      <c r="AS1031" s="15"/>
      <c r="AT1031" s="15"/>
      <c r="AU1031" s="15"/>
      <c r="AV1031" s="15"/>
      <c r="AW1031" s="15"/>
      <c r="AX1031" s="15"/>
      <c r="AY1031" s="15"/>
      <c r="AZ1031" s="15"/>
      <c r="BA1031" s="15"/>
      <c r="BB1031" s="15"/>
      <c r="BC1031" s="15"/>
      <c r="BD1031" s="15"/>
      <c r="BE1031" s="15"/>
      <c r="BF1031" s="15"/>
      <c r="BG1031" s="15"/>
      <c r="BH1031" s="15"/>
      <c r="BI1031" s="15"/>
      <c r="BJ1031" s="15"/>
      <c r="BK1031" s="15"/>
      <c r="BL1031" s="15"/>
      <c r="BM1031" s="15"/>
      <c r="BN1031" s="15"/>
      <c r="BO1031" s="15"/>
      <c r="BP1031" s="15"/>
      <c r="BQ1031" s="15"/>
      <c r="BR1031" s="15"/>
      <c r="BS1031" s="15"/>
      <c r="BT1031" s="15"/>
      <c r="BU1031" s="15"/>
      <c r="BV1031" s="15"/>
      <c r="BW1031" s="15"/>
      <c r="BX1031" s="15"/>
      <c r="BY1031" s="15"/>
      <c r="BZ1031" s="15"/>
      <c r="CA1031" s="15"/>
      <c r="CB1031" s="15"/>
      <c r="CC1031" s="15"/>
      <c r="CD1031" s="15"/>
      <c r="CE1031" s="15"/>
      <c r="CF1031" s="15"/>
      <c r="CG1031" s="15"/>
      <c r="CH1031" s="15"/>
      <c r="CI1031" s="15"/>
      <c r="CJ1031" s="15"/>
      <c r="CK1031" s="15"/>
      <c r="CL1031" s="15"/>
      <c r="CM1031" s="15"/>
      <c r="CN1031" s="15"/>
      <c r="CO1031" s="15"/>
      <c r="CP1031" s="15"/>
      <c r="CQ1031" s="15"/>
      <c r="CR1031" s="15"/>
      <c r="CS1031" s="15"/>
      <c r="CT1031" s="15"/>
      <c r="CU1031" s="15"/>
      <c r="CV1031" s="15"/>
      <c r="CW1031" s="15"/>
      <c r="CX1031" s="15"/>
      <c r="CY1031" s="15"/>
      <c r="CZ1031" s="15"/>
      <c r="DA1031" s="15"/>
      <c r="DB1031" s="15"/>
      <c r="DC1031" s="15"/>
      <c r="DD1031" s="15"/>
      <c r="DE1031" s="15"/>
      <c r="DF1031" s="15"/>
      <c r="DG1031" s="15"/>
    </row>
    <row r="1032" spans="1:111" ht="15.75" customHeight="1">
      <c r="A1032" s="15"/>
      <c r="B1032" s="2"/>
      <c r="C1032" s="15"/>
      <c r="D1032" s="15"/>
      <c r="E1032" s="15"/>
      <c r="F1032" s="15"/>
      <c r="G1032" s="15"/>
      <c r="H1032" s="15"/>
      <c r="I1032" s="78"/>
      <c r="J1032" s="78"/>
      <c r="K1032" s="78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  <c r="AV1032" s="15"/>
      <c r="AW1032" s="15"/>
      <c r="AX1032" s="15"/>
      <c r="AY1032" s="15"/>
      <c r="AZ1032" s="15"/>
      <c r="BA1032" s="15"/>
      <c r="BB1032" s="15"/>
      <c r="BC1032" s="15"/>
      <c r="BD1032" s="15"/>
      <c r="BE1032" s="15"/>
      <c r="BF1032" s="15"/>
      <c r="BG1032" s="15"/>
      <c r="BH1032" s="15"/>
      <c r="BI1032" s="15"/>
      <c r="BJ1032" s="15"/>
      <c r="BK1032" s="15"/>
      <c r="BL1032" s="15"/>
      <c r="BM1032" s="15"/>
      <c r="BN1032" s="15"/>
      <c r="BO1032" s="15"/>
      <c r="BP1032" s="15"/>
      <c r="BQ1032" s="15"/>
      <c r="BR1032" s="15"/>
      <c r="BS1032" s="15"/>
      <c r="BT1032" s="15"/>
      <c r="BU1032" s="15"/>
      <c r="BV1032" s="15"/>
      <c r="BW1032" s="15"/>
      <c r="BX1032" s="15"/>
      <c r="BY1032" s="15"/>
      <c r="BZ1032" s="15"/>
      <c r="CA1032" s="15"/>
      <c r="CB1032" s="15"/>
      <c r="CC1032" s="15"/>
      <c r="CD1032" s="15"/>
      <c r="CE1032" s="15"/>
      <c r="CF1032" s="15"/>
      <c r="CG1032" s="15"/>
      <c r="CH1032" s="15"/>
      <c r="CI1032" s="15"/>
      <c r="CJ1032" s="15"/>
      <c r="CK1032" s="15"/>
      <c r="CL1032" s="15"/>
      <c r="CM1032" s="15"/>
      <c r="CN1032" s="15"/>
      <c r="CO1032" s="15"/>
      <c r="CP1032" s="15"/>
      <c r="CQ1032" s="15"/>
      <c r="CR1032" s="15"/>
      <c r="CS1032" s="15"/>
      <c r="CT1032" s="15"/>
      <c r="CU1032" s="15"/>
      <c r="CV1032" s="15"/>
      <c r="CW1032" s="15"/>
      <c r="CX1032" s="15"/>
      <c r="CY1032" s="15"/>
      <c r="CZ1032" s="15"/>
      <c r="DA1032" s="15"/>
      <c r="DB1032" s="15"/>
      <c r="DC1032" s="15"/>
      <c r="DD1032" s="15"/>
      <c r="DE1032" s="15"/>
      <c r="DF1032" s="15"/>
      <c r="DG1032" s="15"/>
    </row>
    <row r="1033" spans="1:111" ht="15.75" customHeight="1">
      <c r="A1033" s="15"/>
      <c r="B1033" s="2"/>
      <c r="C1033" s="15"/>
      <c r="D1033" s="15"/>
      <c r="E1033" s="15"/>
      <c r="F1033" s="15"/>
      <c r="G1033" s="15"/>
      <c r="H1033" s="15"/>
      <c r="I1033" s="78"/>
      <c r="J1033" s="78"/>
      <c r="K1033" s="78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5"/>
      <c r="AK1033" s="15"/>
      <c r="AL1033" s="15"/>
      <c r="AM1033" s="15"/>
      <c r="AN1033" s="15"/>
      <c r="AO1033" s="15"/>
      <c r="AP1033" s="15"/>
      <c r="AQ1033" s="15"/>
      <c r="AR1033" s="15"/>
      <c r="AS1033" s="15"/>
      <c r="AT1033" s="15"/>
      <c r="AU1033" s="15"/>
      <c r="AV1033" s="15"/>
      <c r="AW1033" s="15"/>
      <c r="AX1033" s="15"/>
      <c r="AY1033" s="15"/>
      <c r="AZ1033" s="15"/>
      <c r="BA1033" s="15"/>
      <c r="BB1033" s="15"/>
      <c r="BC1033" s="15"/>
      <c r="BD1033" s="15"/>
      <c r="BE1033" s="15"/>
      <c r="BF1033" s="15"/>
      <c r="BG1033" s="15"/>
      <c r="BH1033" s="15"/>
      <c r="BI1033" s="15"/>
      <c r="BJ1033" s="15"/>
      <c r="BK1033" s="15"/>
      <c r="BL1033" s="15"/>
      <c r="BM1033" s="15"/>
      <c r="BN1033" s="15"/>
      <c r="BO1033" s="15"/>
      <c r="BP1033" s="15"/>
      <c r="BQ1033" s="15"/>
      <c r="BR1033" s="15"/>
      <c r="BS1033" s="15"/>
      <c r="BT1033" s="15"/>
      <c r="BU1033" s="15"/>
      <c r="BV1033" s="15"/>
      <c r="BW1033" s="15"/>
      <c r="BX1033" s="15"/>
      <c r="BY1033" s="15"/>
      <c r="BZ1033" s="15"/>
      <c r="CA1033" s="15"/>
      <c r="CB1033" s="15"/>
      <c r="CC1033" s="15"/>
      <c r="CD1033" s="15"/>
      <c r="CE1033" s="15"/>
      <c r="CF1033" s="15"/>
      <c r="CG1033" s="15"/>
      <c r="CH1033" s="15"/>
      <c r="CI1033" s="15"/>
      <c r="CJ1033" s="15"/>
      <c r="CK1033" s="15"/>
      <c r="CL1033" s="15"/>
      <c r="CM1033" s="15"/>
      <c r="CN1033" s="15"/>
      <c r="CO1033" s="15"/>
      <c r="CP1033" s="15"/>
      <c r="CQ1033" s="15"/>
      <c r="CR1033" s="15"/>
      <c r="CS1033" s="15"/>
      <c r="CT1033" s="15"/>
      <c r="CU1033" s="15"/>
      <c r="CV1033" s="15"/>
      <c r="CW1033" s="15"/>
      <c r="CX1033" s="15"/>
      <c r="CY1033" s="15"/>
      <c r="CZ1033" s="15"/>
      <c r="DA1033" s="15"/>
      <c r="DB1033" s="15"/>
      <c r="DC1033" s="15"/>
      <c r="DD1033" s="15"/>
      <c r="DE1033" s="15"/>
      <c r="DF1033" s="15"/>
      <c r="DG1033" s="15"/>
    </row>
    <row r="1034" spans="1:111" ht="15.75" customHeight="1">
      <c r="A1034" s="15"/>
      <c r="B1034" s="2"/>
      <c r="C1034" s="15"/>
      <c r="D1034" s="15"/>
      <c r="E1034" s="15"/>
      <c r="F1034" s="15"/>
      <c r="G1034" s="15"/>
      <c r="H1034" s="15"/>
      <c r="I1034" s="78"/>
      <c r="J1034" s="78"/>
      <c r="K1034" s="78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  <c r="AV1034" s="15"/>
      <c r="AW1034" s="15"/>
      <c r="AX1034" s="15"/>
      <c r="AY1034" s="15"/>
      <c r="AZ1034" s="15"/>
      <c r="BA1034" s="15"/>
      <c r="BB1034" s="15"/>
      <c r="BC1034" s="15"/>
      <c r="BD1034" s="15"/>
      <c r="BE1034" s="15"/>
      <c r="BF1034" s="15"/>
      <c r="BG1034" s="15"/>
      <c r="BH1034" s="15"/>
      <c r="BI1034" s="15"/>
      <c r="BJ1034" s="15"/>
      <c r="BK1034" s="15"/>
      <c r="BL1034" s="15"/>
      <c r="BM1034" s="15"/>
      <c r="BN1034" s="15"/>
      <c r="BO1034" s="15"/>
      <c r="BP1034" s="15"/>
      <c r="BQ1034" s="15"/>
      <c r="BR1034" s="15"/>
      <c r="BS1034" s="15"/>
      <c r="BT1034" s="15"/>
      <c r="BU1034" s="15"/>
      <c r="BV1034" s="15"/>
      <c r="BW1034" s="15"/>
      <c r="BX1034" s="15"/>
      <c r="BY1034" s="15"/>
      <c r="BZ1034" s="15"/>
      <c r="CA1034" s="15"/>
      <c r="CB1034" s="15"/>
      <c r="CC1034" s="15"/>
      <c r="CD1034" s="15"/>
      <c r="CE1034" s="15"/>
      <c r="CF1034" s="15"/>
      <c r="CG1034" s="15"/>
      <c r="CH1034" s="15"/>
      <c r="CI1034" s="15"/>
      <c r="CJ1034" s="15"/>
      <c r="CK1034" s="15"/>
      <c r="CL1034" s="15"/>
      <c r="CM1034" s="15"/>
      <c r="CN1034" s="15"/>
      <c r="CO1034" s="15"/>
      <c r="CP1034" s="15"/>
      <c r="CQ1034" s="15"/>
      <c r="CR1034" s="15"/>
      <c r="CS1034" s="15"/>
      <c r="CT1034" s="15"/>
      <c r="CU1034" s="15"/>
      <c r="CV1034" s="15"/>
      <c r="CW1034" s="15"/>
      <c r="CX1034" s="15"/>
      <c r="CY1034" s="15"/>
      <c r="CZ1034" s="15"/>
      <c r="DA1034" s="15"/>
      <c r="DB1034" s="15"/>
      <c r="DC1034" s="15"/>
      <c r="DD1034" s="15"/>
      <c r="DE1034" s="15"/>
      <c r="DF1034" s="15"/>
      <c r="DG1034" s="15"/>
    </row>
    <row r="1035" spans="1:111" ht="15.75" customHeight="1">
      <c r="A1035" s="15"/>
      <c r="B1035" s="2"/>
      <c r="C1035" s="15"/>
      <c r="D1035" s="15"/>
      <c r="E1035" s="15"/>
      <c r="F1035" s="15"/>
      <c r="G1035" s="15"/>
      <c r="H1035" s="15"/>
      <c r="I1035" s="78"/>
      <c r="J1035" s="78"/>
      <c r="K1035" s="78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5"/>
      <c r="AK1035" s="15"/>
      <c r="AL1035" s="15"/>
      <c r="AM1035" s="15"/>
      <c r="AN1035" s="15"/>
      <c r="AO1035" s="15"/>
      <c r="AP1035" s="15"/>
      <c r="AQ1035" s="15"/>
      <c r="AR1035" s="15"/>
      <c r="AS1035" s="15"/>
      <c r="AT1035" s="15"/>
      <c r="AU1035" s="15"/>
      <c r="AV1035" s="15"/>
      <c r="AW1035" s="15"/>
      <c r="AX1035" s="15"/>
      <c r="AY1035" s="15"/>
      <c r="AZ1035" s="15"/>
      <c r="BA1035" s="15"/>
      <c r="BB1035" s="15"/>
      <c r="BC1035" s="15"/>
      <c r="BD1035" s="15"/>
      <c r="BE1035" s="15"/>
      <c r="BF1035" s="15"/>
      <c r="BG1035" s="15"/>
      <c r="BH1035" s="15"/>
      <c r="BI1035" s="15"/>
      <c r="BJ1035" s="15"/>
      <c r="BK1035" s="15"/>
      <c r="BL1035" s="15"/>
      <c r="BM1035" s="15"/>
      <c r="BN1035" s="15"/>
      <c r="BO1035" s="15"/>
      <c r="BP1035" s="15"/>
      <c r="BQ1035" s="15"/>
      <c r="BR1035" s="15"/>
      <c r="BS1035" s="15"/>
      <c r="BT1035" s="15"/>
      <c r="BU1035" s="15"/>
      <c r="BV1035" s="15"/>
      <c r="BW1035" s="15"/>
      <c r="BX1035" s="15"/>
      <c r="BY1035" s="15"/>
      <c r="BZ1035" s="15"/>
      <c r="CA1035" s="15"/>
      <c r="CB1035" s="15"/>
      <c r="CC1035" s="15"/>
      <c r="CD1035" s="15"/>
      <c r="CE1035" s="15"/>
      <c r="CF1035" s="15"/>
      <c r="CG1035" s="15"/>
      <c r="CH1035" s="15"/>
      <c r="CI1035" s="15"/>
      <c r="CJ1035" s="15"/>
      <c r="CK1035" s="15"/>
      <c r="CL1035" s="15"/>
      <c r="CM1035" s="15"/>
      <c r="CN1035" s="15"/>
      <c r="CO1035" s="15"/>
      <c r="CP1035" s="15"/>
      <c r="CQ1035" s="15"/>
      <c r="CR1035" s="15"/>
      <c r="CS1035" s="15"/>
      <c r="CT1035" s="15"/>
      <c r="CU1035" s="15"/>
      <c r="CV1035" s="15"/>
      <c r="CW1035" s="15"/>
      <c r="CX1035" s="15"/>
      <c r="CY1035" s="15"/>
      <c r="CZ1035" s="15"/>
      <c r="DA1035" s="15"/>
      <c r="DB1035" s="15"/>
      <c r="DC1035" s="15"/>
      <c r="DD1035" s="15"/>
      <c r="DE1035" s="15"/>
      <c r="DF1035" s="15"/>
      <c r="DG1035" s="15"/>
    </row>
    <row r="1036" spans="1:111" ht="15.75" customHeight="1">
      <c r="A1036" s="15"/>
      <c r="B1036" s="2"/>
      <c r="C1036" s="15"/>
      <c r="D1036" s="15"/>
      <c r="E1036" s="15"/>
      <c r="F1036" s="15"/>
      <c r="G1036" s="15"/>
      <c r="H1036" s="15"/>
      <c r="I1036" s="78"/>
      <c r="J1036" s="78"/>
      <c r="K1036" s="78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  <c r="AL1036" s="15"/>
      <c r="AM1036" s="15"/>
      <c r="AN1036" s="15"/>
      <c r="AO1036" s="15"/>
      <c r="AP1036" s="15"/>
      <c r="AQ1036" s="15"/>
      <c r="AR1036" s="15"/>
      <c r="AS1036" s="15"/>
      <c r="AT1036" s="15"/>
      <c r="AU1036" s="15"/>
      <c r="AV1036" s="15"/>
      <c r="AW1036" s="15"/>
      <c r="AX1036" s="15"/>
      <c r="AY1036" s="15"/>
      <c r="AZ1036" s="15"/>
      <c r="BA1036" s="15"/>
      <c r="BB1036" s="15"/>
      <c r="BC1036" s="15"/>
      <c r="BD1036" s="15"/>
      <c r="BE1036" s="15"/>
      <c r="BF1036" s="15"/>
      <c r="BG1036" s="15"/>
      <c r="BH1036" s="15"/>
      <c r="BI1036" s="15"/>
      <c r="BJ1036" s="15"/>
      <c r="BK1036" s="15"/>
      <c r="BL1036" s="15"/>
      <c r="BM1036" s="15"/>
      <c r="BN1036" s="15"/>
      <c r="BO1036" s="15"/>
      <c r="BP1036" s="15"/>
      <c r="BQ1036" s="15"/>
      <c r="BR1036" s="15"/>
      <c r="BS1036" s="15"/>
      <c r="BT1036" s="15"/>
      <c r="BU1036" s="15"/>
      <c r="BV1036" s="15"/>
      <c r="BW1036" s="15"/>
      <c r="BX1036" s="15"/>
      <c r="BY1036" s="15"/>
      <c r="BZ1036" s="15"/>
      <c r="CA1036" s="15"/>
      <c r="CB1036" s="15"/>
      <c r="CC1036" s="15"/>
      <c r="CD1036" s="15"/>
      <c r="CE1036" s="15"/>
      <c r="CF1036" s="15"/>
      <c r="CG1036" s="15"/>
      <c r="CH1036" s="15"/>
      <c r="CI1036" s="15"/>
      <c r="CJ1036" s="15"/>
      <c r="CK1036" s="15"/>
      <c r="CL1036" s="15"/>
      <c r="CM1036" s="15"/>
      <c r="CN1036" s="15"/>
      <c r="CO1036" s="15"/>
      <c r="CP1036" s="15"/>
      <c r="CQ1036" s="15"/>
      <c r="CR1036" s="15"/>
      <c r="CS1036" s="15"/>
      <c r="CT1036" s="15"/>
      <c r="CU1036" s="15"/>
      <c r="CV1036" s="15"/>
      <c r="CW1036" s="15"/>
      <c r="CX1036" s="15"/>
      <c r="CY1036" s="15"/>
      <c r="CZ1036" s="15"/>
      <c r="DA1036" s="15"/>
      <c r="DB1036" s="15"/>
      <c r="DC1036" s="15"/>
      <c r="DD1036" s="15"/>
      <c r="DE1036" s="15"/>
      <c r="DF1036" s="15"/>
      <c r="DG1036" s="15"/>
    </row>
    <row r="1037" spans="1:111" ht="15.75" customHeight="1">
      <c r="A1037" s="15"/>
      <c r="B1037" s="2"/>
      <c r="C1037" s="15"/>
      <c r="D1037" s="15"/>
      <c r="E1037" s="15"/>
      <c r="F1037" s="15"/>
      <c r="G1037" s="15"/>
      <c r="H1037" s="15"/>
      <c r="I1037" s="78"/>
      <c r="J1037" s="78"/>
      <c r="K1037" s="78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  <c r="AI1037" s="15"/>
      <c r="AJ1037" s="15"/>
      <c r="AK1037" s="15"/>
      <c r="AL1037" s="15"/>
      <c r="AM1037" s="15"/>
      <c r="AN1037" s="15"/>
      <c r="AO1037" s="15"/>
      <c r="AP1037" s="15"/>
      <c r="AQ1037" s="15"/>
      <c r="AR1037" s="15"/>
      <c r="AS1037" s="15"/>
      <c r="AT1037" s="15"/>
      <c r="AU1037" s="15"/>
      <c r="AV1037" s="15"/>
      <c r="AW1037" s="15"/>
      <c r="AX1037" s="15"/>
      <c r="AY1037" s="15"/>
      <c r="AZ1037" s="15"/>
      <c r="BA1037" s="15"/>
      <c r="BB1037" s="15"/>
      <c r="BC1037" s="15"/>
      <c r="BD1037" s="15"/>
      <c r="BE1037" s="15"/>
      <c r="BF1037" s="15"/>
      <c r="BG1037" s="15"/>
      <c r="BH1037" s="15"/>
      <c r="BI1037" s="15"/>
      <c r="BJ1037" s="15"/>
      <c r="BK1037" s="15"/>
      <c r="BL1037" s="15"/>
      <c r="BM1037" s="15"/>
      <c r="BN1037" s="15"/>
      <c r="BO1037" s="15"/>
      <c r="BP1037" s="15"/>
      <c r="BQ1037" s="15"/>
      <c r="BR1037" s="15"/>
      <c r="BS1037" s="15"/>
      <c r="BT1037" s="15"/>
      <c r="BU1037" s="15"/>
      <c r="BV1037" s="15"/>
      <c r="BW1037" s="15"/>
      <c r="BX1037" s="15"/>
      <c r="BY1037" s="15"/>
      <c r="BZ1037" s="15"/>
      <c r="CA1037" s="15"/>
      <c r="CB1037" s="15"/>
      <c r="CC1037" s="15"/>
      <c r="CD1037" s="15"/>
      <c r="CE1037" s="15"/>
      <c r="CF1037" s="15"/>
      <c r="CG1037" s="15"/>
      <c r="CH1037" s="15"/>
      <c r="CI1037" s="15"/>
      <c r="CJ1037" s="15"/>
      <c r="CK1037" s="15"/>
      <c r="CL1037" s="15"/>
      <c r="CM1037" s="15"/>
      <c r="CN1037" s="15"/>
      <c r="CO1037" s="15"/>
      <c r="CP1037" s="15"/>
      <c r="CQ1037" s="15"/>
      <c r="CR1037" s="15"/>
      <c r="CS1037" s="15"/>
      <c r="CT1037" s="15"/>
      <c r="CU1037" s="15"/>
      <c r="CV1037" s="15"/>
      <c r="CW1037" s="15"/>
      <c r="CX1037" s="15"/>
      <c r="CY1037" s="15"/>
      <c r="CZ1037" s="15"/>
      <c r="DA1037" s="15"/>
      <c r="DB1037" s="15"/>
      <c r="DC1037" s="15"/>
      <c r="DD1037" s="15"/>
      <c r="DE1037" s="15"/>
      <c r="DF1037" s="15"/>
      <c r="DG1037" s="15"/>
    </row>
    <row r="1038" spans="1:111" ht="15.75" customHeight="1">
      <c r="A1038" s="15"/>
      <c r="B1038" s="2"/>
      <c r="C1038" s="15"/>
      <c r="D1038" s="15"/>
      <c r="E1038" s="15"/>
      <c r="F1038" s="15"/>
      <c r="G1038" s="15"/>
      <c r="H1038" s="15"/>
      <c r="I1038" s="78"/>
      <c r="J1038" s="78"/>
      <c r="K1038" s="78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  <c r="AV1038" s="15"/>
      <c r="AW1038" s="15"/>
      <c r="AX1038" s="15"/>
      <c r="AY1038" s="15"/>
      <c r="AZ1038" s="15"/>
      <c r="BA1038" s="15"/>
      <c r="BB1038" s="15"/>
      <c r="BC1038" s="15"/>
      <c r="BD1038" s="15"/>
      <c r="BE1038" s="15"/>
      <c r="BF1038" s="15"/>
      <c r="BG1038" s="15"/>
      <c r="BH1038" s="15"/>
      <c r="BI1038" s="15"/>
      <c r="BJ1038" s="15"/>
      <c r="BK1038" s="15"/>
      <c r="BL1038" s="15"/>
      <c r="BM1038" s="15"/>
      <c r="BN1038" s="15"/>
      <c r="BO1038" s="15"/>
      <c r="BP1038" s="15"/>
      <c r="BQ1038" s="15"/>
      <c r="BR1038" s="15"/>
      <c r="BS1038" s="15"/>
      <c r="BT1038" s="15"/>
      <c r="BU1038" s="15"/>
      <c r="BV1038" s="15"/>
      <c r="BW1038" s="15"/>
      <c r="BX1038" s="15"/>
      <c r="BY1038" s="15"/>
      <c r="BZ1038" s="15"/>
      <c r="CA1038" s="15"/>
      <c r="CB1038" s="15"/>
      <c r="CC1038" s="15"/>
      <c r="CD1038" s="15"/>
      <c r="CE1038" s="15"/>
      <c r="CF1038" s="15"/>
      <c r="CG1038" s="15"/>
      <c r="CH1038" s="15"/>
      <c r="CI1038" s="15"/>
      <c r="CJ1038" s="15"/>
      <c r="CK1038" s="15"/>
      <c r="CL1038" s="15"/>
      <c r="CM1038" s="15"/>
      <c r="CN1038" s="15"/>
      <c r="CO1038" s="15"/>
      <c r="CP1038" s="15"/>
      <c r="CQ1038" s="15"/>
      <c r="CR1038" s="15"/>
      <c r="CS1038" s="15"/>
      <c r="CT1038" s="15"/>
      <c r="CU1038" s="15"/>
      <c r="CV1038" s="15"/>
      <c r="CW1038" s="15"/>
      <c r="CX1038" s="15"/>
      <c r="CY1038" s="15"/>
      <c r="CZ1038" s="15"/>
      <c r="DA1038" s="15"/>
      <c r="DB1038" s="15"/>
      <c r="DC1038" s="15"/>
      <c r="DD1038" s="15"/>
      <c r="DE1038" s="15"/>
      <c r="DF1038" s="15"/>
      <c r="DG1038" s="15"/>
    </row>
    <row r="1039" spans="1:111" ht="15.75" customHeight="1">
      <c r="A1039" s="15"/>
      <c r="B1039" s="2"/>
      <c r="C1039" s="15"/>
      <c r="D1039" s="15"/>
      <c r="E1039" s="15"/>
      <c r="F1039" s="15"/>
      <c r="G1039" s="15"/>
      <c r="H1039" s="15"/>
      <c r="I1039" s="78"/>
      <c r="J1039" s="78"/>
      <c r="K1039" s="78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  <c r="AI1039" s="15"/>
      <c r="AJ1039" s="15"/>
      <c r="AK1039" s="15"/>
      <c r="AL1039" s="15"/>
      <c r="AM1039" s="15"/>
      <c r="AN1039" s="15"/>
      <c r="AO1039" s="15"/>
      <c r="AP1039" s="15"/>
      <c r="AQ1039" s="15"/>
      <c r="AR1039" s="15"/>
      <c r="AS1039" s="15"/>
      <c r="AT1039" s="15"/>
      <c r="AU1039" s="15"/>
      <c r="AV1039" s="15"/>
      <c r="AW1039" s="15"/>
      <c r="AX1039" s="15"/>
      <c r="AY1039" s="15"/>
      <c r="AZ1039" s="15"/>
      <c r="BA1039" s="15"/>
      <c r="BB1039" s="15"/>
      <c r="BC1039" s="15"/>
      <c r="BD1039" s="15"/>
      <c r="BE1039" s="15"/>
      <c r="BF1039" s="15"/>
      <c r="BG1039" s="15"/>
      <c r="BH1039" s="15"/>
      <c r="BI1039" s="15"/>
      <c r="BJ1039" s="15"/>
      <c r="BK1039" s="15"/>
      <c r="BL1039" s="15"/>
      <c r="BM1039" s="15"/>
      <c r="BN1039" s="15"/>
      <c r="BO1039" s="15"/>
      <c r="BP1039" s="15"/>
      <c r="BQ1039" s="15"/>
      <c r="BR1039" s="15"/>
      <c r="BS1039" s="15"/>
      <c r="BT1039" s="15"/>
      <c r="BU1039" s="15"/>
      <c r="BV1039" s="15"/>
      <c r="BW1039" s="15"/>
      <c r="BX1039" s="15"/>
      <c r="BY1039" s="15"/>
      <c r="BZ1039" s="15"/>
      <c r="CA1039" s="15"/>
      <c r="CB1039" s="15"/>
      <c r="CC1039" s="15"/>
      <c r="CD1039" s="15"/>
      <c r="CE1039" s="15"/>
      <c r="CF1039" s="15"/>
      <c r="CG1039" s="15"/>
      <c r="CH1039" s="15"/>
      <c r="CI1039" s="15"/>
      <c r="CJ1039" s="15"/>
      <c r="CK1039" s="15"/>
      <c r="CL1039" s="15"/>
      <c r="CM1039" s="15"/>
      <c r="CN1039" s="15"/>
      <c r="CO1039" s="15"/>
      <c r="CP1039" s="15"/>
      <c r="CQ1039" s="15"/>
      <c r="CR1039" s="15"/>
      <c r="CS1039" s="15"/>
      <c r="CT1039" s="15"/>
      <c r="CU1039" s="15"/>
      <c r="CV1039" s="15"/>
      <c r="CW1039" s="15"/>
      <c r="CX1039" s="15"/>
      <c r="CY1039" s="15"/>
      <c r="CZ1039" s="15"/>
      <c r="DA1039" s="15"/>
      <c r="DB1039" s="15"/>
      <c r="DC1039" s="15"/>
      <c r="DD1039" s="15"/>
      <c r="DE1039" s="15"/>
      <c r="DF1039" s="15"/>
      <c r="DG1039" s="15"/>
    </row>
    <row r="1040" spans="1:111" ht="15.75" customHeight="1">
      <c r="A1040" s="15"/>
      <c r="B1040" s="2"/>
      <c r="C1040" s="15"/>
      <c r="D1040" s="15"/>
      <c r="E1040" s="15"/>
      <c r="F1040" s="15"/>
      <c r="G1040" s="15"/>
      <c r="H1040" s="15"/>
      <c r="I1040" s="78"/>
      <c r="J1040" s="78"/>
      <c r="K1040" s="78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  <c r="AL1040" s="15"/>
      <c r="AM1040" s="15"/>
      <c r="AN1040" s="15"/>
      <c r="AO1040" s="15"/>
      <c r="AP1040" s="15"/>
      <c r="AQ1040" s="15"/>
      <c r="AR1040" s="15"/>
      <c r="AS1040" s="15"/>
      <c r="AT1040" s="15"/>
      <c r="AU1040" s="15"/>
      <c r="AV1040" s="15"/>
      <c r="AW1040" s="15"/>
      <c r="AX1040" s="15"/>
      <c r="AY1040" s="15"/>
      <c r="AZ1040" s="15"/>
      <c r="BA1040" s="15"/>
      <c r="BB1040" s="15"/>
      <c r="BC1040" s="15"/>
      <c r="BD1040" s="15"/>
      <c r="BE1040" s="15"/>
      <c r="BF1040" s="15"/>
      <c r="BG1040" s="15"/>
      <c r="BH1040" s="15"/>
      <c r="BI1040" s="15"/>
      <c r="BJ1040" s="15"/>
      <c r="BK1040" s="15"/>
      <c r="BL1040" s="15"/>
      <c r="BM1040" s="15"/>
      <c r="BN1040" s="15"/>
      <c r="BO1040" s="15"/>
      <c r="BP1040" s="15"/>
      <c r="BQ1040" s="15"/>
      <c r="BR1040" s="15"/>
      <c r="BS1040" s="15"/>
      <c r="BT1040" s="15"/>
      <c r="BU1040" s="15"/>
      <c r="BV1040" s="15"/>
      <c r="BW1040" s="15"/>
      <c r="BX1040" s="15"/>
      <c r="BY1040" s="15"/>
      <c r="BZ1040" s="15"/>
      <c r="CA1040" s="15"/>
      <c r="CB1040" s="15"/>
      <c r="CC1040" s="15"/>
      <c r="CD1040" s="15"/>
      <c r="CE1040" s="15"/>
      <c r="CF1040" s="15"/>
      <c r="CG1040" s="15"/>
      <c r="CH1040" s="15"/>
      <c r="CI1040" s="15"/>
      <c r="CJ1040" s="15"/>
      <c r="CK1040" s="15"/>
      <c r="CL1040" s="15"/>
      <c r="CM1040" s="15"/>
      <c r="CN1040" s="15"/>
      <c r="CO1040" s="15"/>
      <c r="CP1040" s="15"/>
      <c r="CQ1040" s="15"/>
      <c r="CR1040" s="15"/>
      <c r="CS1040" s="15"/>
      <c r="CT1040" s="15"/>
      <c r="CU1040" s="15"/>
      <c r="CV1040" s="15"/>
      <c r="CW1040" s="15"/>
      <c r="CX1040" s="15"/>
      <c r="CY1040" s="15"/>
      <c r="CZ1040" s="15"/>
      <c r="DA1040" s="15"/>
      <c r="DB1040" s="15"/>
      <c r="DC1040" s="15"/>
      <c r="DD1040" s="15"/>
      <c r="DE1040" s="15"/>
      <c r="DF1040" s="15"/>
      <c r="DG1040" s="15"/>
    </row>
    <row r="1041" spans="1:111" ht="15.75" customHeight="1">
      <c r="A1041" s="15"/>
      <c r="B1041" s="2"/>
      <c r="C1041" s="15"/>
      <c r="D1041" s="15"/>
      <c r="E1041" s="15"/>
      <c r="F1041" s="15"/>
      <c r="G1041" s="15"/>
      <c r="H1041" s="15"/>
      <c r="I1041" s="78"/>
      <c r="J1041" s="78"/>
      <c r="K1041" s="78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  <c r="AL1041" s="15"/>
      <c r="AM1041" s="15"/>
      <c r="AN1041" s="15"/>
      <c r="AO1041" s="15"/>
      <c r="AP1041" s="15"/>
      <c r="AQ1041" s="15"/>
      <c r="AR1041" s="15"/>
      <c r="AS1041" s="15"/>
      <c r="AT1041" s="15"/>
      <c r="AU1041" s="15"/>
      <c r="AV1041" s="15"/>
      <c r="AW1041" s="15"/>
      <c r="AX1041" s="15"/>
      <c r="AY1041" s="15"/>
      <c r="AZ1041" s="15"/>
      <c r="BA1041" s="15"/>
      <c r="BB1041" s="15"/>
      <c r="BC1041" s="15"/>
      <c r="BD1041" s="15"/>
      <c r="BE1041" s="15"/>
      <c r="BF1041" s="15"/>
      <c r="BG1041" s="15"/>
      <c r="BH1041" s="15"/>
      <c r="BI1041" s="15"/>
      <c r="BJ1041" s="15"/>
      <c r="BK1041" s="15"/>
      <c r="BL1041" s="15"/>
      <c r="BM1041" s="15"/>
      <c r="BN1041" s="15"/>
      <c r="BO1041" s="15"/>
      <c r="BP1041" s="15"/>
      <c r="BQ1041" s="15"/>
      <c r="BR1041" s="15"/>
      <c r="BS1041" s="15"/>
      <c r="BT1041" s="15"/>
      <c r="BU1041" s="15"/>
      <c r="BV1041" s="15"/>
      <c r="BW1041" s="15"/>
      <c r="BX1041" s="15"/>
      <c r="BY1041" s="15"/>
      <c r="BZ1041" s="15"/>
      <c r="CA1041" s="15"/>
      <c r="CB1041" s="15"/>
      <c r="CC1041" s="15"/>
      <c r="CD1041" s="15"/>
      <c r="CE1041" s="15"/>
      <c r="CF1041" s="15"/>
      <c r="CG1041" s="15"/>
      <c r="CH1041" s="15"/>
      <c r="CI1041" s="15"/>
      <c r="CJ1041" s="15"/>
      <c r="CK1041" s="15"/>
      <c r="CL1041" s="15"/>
      <c r="CM1041" s="15"/>
      <c r="CN1041" s="15"/>
      <c r="CO1041" s="15"/>
      <c r="CP1041" s="15"/>
      <c r="CQ1041" s="15"/>
      <c r="CR1041" s="15"/>
      <c r="CS1041" s="15"/>
      <c r="CT1041" s="15"/>
      <c r="CU1041" s="15"/>
      <c r="CV1041" s="15"/>
      <c r="CW1041" s="15"/>
      <c r="CX1041" s="15"/>
      <c r="CY1041" s="15"/>
      <c r="CZ1041" s="15"/>
      <c r="DA1041" s="15"/>
      <c r="DB1041" s="15"/>
      <c r="DC1041" s="15"/>
      <c r="DD1041" s="15"/>
      <c r="DE1041" s="15"/>
      <c r="DF1041" s="15"/>
      <c r="DG1041" s="15"/>
    </row>
    <row r="1042" spans="1:111" ht="15.75" customHeight="1">
      <c r="A1042" s="15"/>
      <c r="B1042" s="2"/>
      <c r="C1042" s="15"/>
      <c r="D1042" s="15"/>
      <c r="E1042" s="15"/>
      <c r="F1042" s="15"/>
      <c r="G1042" s="15"/>
      <c r="H1042" s="15"/>
      <c r="I1042" s="78"/>
      <c r="J1042" s="78"/>
      <c r="K1042" s="78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5"/>
      <c r="AV1042" s="15"/>
      <c r="AW1042" s="15"/>
      <c r="AX1042" s="15"/>
      <c r="AY1042" s="15"/>
      <c r="AZ1042" s="15"/>
      <c r="BA1042" s="15"/>
      <c r="BB1042" s="15"/>
      <c r="BC1042" s="15"/>
      <c r="BD1042" s="15"/>
      <c r="BE1042" s="15"/>
      <c r="BF1042" s="15"/>
      <c r="BG1042" s="15"/>
      <c r="BH1042" s="15"/>
      <c r="BI1042" s="15"/>
      <c r="BJ1042" s="15"/>
      <c r="BK1042" s="15"/>
      <c r="BL1042" s="15"/>
      <c r="BM1042" s="15"/>
      <c r="BN1042" s="15"/>
      <c r="BO1042" s="15"/>
      <c r="BP1042" s="15"/>
      <c r="BQ1042" s="15"/>
      <c r="BR1042" s="15"/>
      <c r="BS1042" s="15"/>
      <c r="BT1042" s="15"/>
      <c r="BU1042" s="15"/>
      <c r="BV1042" s="15"/>
      <c r="BW1042" s="15"/>
      <c r="BX1042" s="15"/>
      <c r="BY1042" s="15"/>
      <c r="BZ1042" s="15"/>
      <c r="CA1042" s="15"/>
      <c r="CB1042" s="15"/>
      <c r="CC1042" s="15"/>
      <c r="CD1042" s="15"/>
      <c r="CE1042" s="15"/>
      <c r="CF1042" s="15"/>
      <c r="CG1042" s="15"/>
      <c r="CH1042" s="15"/>
      <c r="CI1042" s="15"/>
      <c r="CJ1042" s="15"/>
      <c r="CK1042" s="15"/>
      <c r="CL1042" s="15"/>
      <c r="CM1042" s="15"/>
      <c r="CN1042" s="15"/>
      <c r="CO1042" s="15"/>
      <c r="CP1042" s="15"/>
      <c r="CQ1042" s="15"/>
      <c r="CR1042" s="15"/>
      <c r="CS1042" s="15"/>
      <c r="CT1042" s="15"/>
      <c r="CU1042" s="15"/>
      <c r="CV1042" s="15"/>
      <c r="CW1042" s="15"/>
      <c r="CX1042" s="15"/>
      <c r="CY1042" s="15"/>
      <c r="CZ1042" s="15"/>
      <c r="DA1042" s="15"/>
      <c r="DB1042" s="15"/>
      <c r="DC1042" s="15"/>
      <c r="DD1042" s="15"/>
      <c r="DE1042" s="15"/>
      <c r="DF1042" s="15"/>
      <c r="DG1042" s="15"/>
    </row>
    <row r="1043" spans="1:111" ht="15.75" customHeight="1">
      <c r="A1043" s="15"/>
      <c r="B1043" s="2"/>
      <c r="C1043" s="15"/>
      <c r="D1043" s="15"/>
      <c r="E1043" s="15"/>
      <c r="F1043" s="15"/>
      <c r="G1043" s="15"/>
      <c r="H1043" s="15"/>
      <c r="I1043" s="78"/>
      <c r="J1043" s="78"/>
      <c r="K1043" s="78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5"/>
      <c r="AV1043" s="15"/>
      <c r="AW1043" s="15"/>
      <c r="AX1043" s="15"/>
      <c r="AY1043" s="15"/>
      <c r="AZ1043" s="15"/>
      <c r="BA1043" s="15"/>
      <c r="BB1043" s="15"/>
      <c r="BC1043" s="15"/>
      <c r="BD1043" s="15"/>
      <c r="BE1043" s="15"/>
      <c r="BF1043" s="15"/>
      <c r="BG1043" s="15"/>
      <c r="BH1043" s="15"/>
      <c r="BI1043" s="15"/>
      <c r="BJ1043" s="15"/>
      <c r="BK1043" s="15"/>
      <c r="BL1043" s="15"/>
      <c r="BM1043" s="15"/>
      <c r="BN1043" s="15"/>
      <c r="BO1043" s="15"/>
      <c r="BP1043" s="15"/>
      <c r="BQ1043" s="15"/>
      <c r="BR1043" s="15"/>
      <c r="BS1043" s="15"/>
      <c r="BT1043" s="15"/>
      <c r="BU1043" s="15"/>
      <c r="BV1043" s="15"/>
      <c r="BW1043" s="15"/>
      <c r="BX1043" s="15"/>
      <c r="BY1043" s="15"/>
      <c r="BZ1043" s="15"/>
      <c r="CA1043" s="15"/>
      <c r="CB1043" s="15"/>
      <c r="CC1043" s="15"/>
      <c r="CD1043" s="15"/>
      <c r="CE1043" s="15"/>
      <c r="CF1043" s="15"/>
      <c r="CG1043" s="15"/>
      <c r="CH1043" s="15"/>
      <c r="CI1043" s="15"/>
      <c r="CJ1043" s="15"/>
      <c r="CK1043" s="15"/>
      <c r="CL1043" s="15"/>
      <c r="CM1043" s="15"/>
      <c r="CN1043" s="15"/>
      <c r="CO1043" s="15"/>
      <c r="CP1043" s="15"/>
      <c r="CQ1043" s="15"/>
      <c r="CR1043" s="15"/>
      <c r="CS1043" s="15"/>
      <c r="CT1043" s="15"/>
      <c r="CU1043" s="15"/>
      <c r="CV1043" s="15"/>
      <c r="CW1043" s="15"/>
      <c r="CX1043" s="15"/>
      <c r="CY1043" s="15"/>
      <c r="CZ1043" s="15"/>
      <c r="DA1043" s="15"/>
      <c r="DB1043" s="15"/>
      <c r="DC1043" s="15"/>
      <c r="DD1043" s="15"/>
      <c r="DE1043" s="15"/>
      <c r="DF1043" s="15"/>
      <c r="DG1043" s="15"/>
    </row>
    <row r="1044" spans="1:111" ht="15.75" customHeight="1">
      <c r="A1044" s="15"/>
      <c r="B1044" s="2"/>
      <c r="C1044" s="15"/>
      <c r="D1044" s="15"/>
      <c r="E1044" s="15"/>
      <c r="F1044" s="15"/>
      <c r="G1044" s="15"/>
      <c r="H1044" s="15"/>
      <c r="I1044" s="78"/>
      <c r="J1044" s="78"/>
      <c r="K1044" s="78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5"/>
      <c r="AV1044" s="15"/>
      <c r="AW1044" s="15"/>
      <c r="AX1044" s="15"/>
      <c r="AY1044" s="15"/>
      <c r="AZ1044" s="15"/>
      <c r="BA1044" s="15"/>
      <c r="BB1044" s="15"/>
      <c r="BC1044" s="15"/>
      <c r="BD1044" s="15"/>
      <c r="BE1044" s="15"/>
      <c r="BF1044" s="15"/>
      <c r="BG1044" s="15"/>
      <c r="BH1044" s="15"/>
      <c r="BI1044" s="15"/>
      <c r="BJ1044" s="15"/>
      <c r="BK1044" s="15"/>
      <c r="BL1044" s="15"/>
      <c r="BM1044" s="15"/>
      <c r="BN1044" s="15"/>
      <c r="BO1044" s="15"/>
      <c r="BP1044" s="15"/>
      <c r="BQ1044" s="15"/>
      <c r="BR1044" s="15"/>
      <c r="BS1044" s="15"/>
      <c r="BT1044" s="15"/>
      <c r="BU1044" s="15"/>
      <c r="BV1044" s="15"/>
      <c r="BW1044" s="15"/>
      <c r="BX1044" s="15"/>
      <c r="BY1044" s="15"/>
      <c r="BZ1044" s="15"/>
      <c r="CA1044" s="15"/>
      <c r="CB1044" s="15"/>
      <c r="CC1044" s="15"/>
      <c r="CD1044" s="15"/>
      <c r="CE1044" s="15"/>
      <c r="CF1044" s="15"/>
      <c r="CG1044" s="15"/>
      <c r="CH1044" s="15"/>
      <c r="CI1044" s="15"/>
      <c r="CJ1044" s="15"/>
      <c r="CK1044" s="15"/>
      <c r="CL1044" s="15"/>
      <c r="CM1044" s="15"/>
      <c r="CN1044" s="15"/>
      <c r="CO1044" s="15"/>
      <c r="CP1044" s="15"/>
      <c r="CQ1044" s="15"/>
      <c r="CR1044" s="15"/>
      <c r="CS1044" s="15"/>
      <c r="CT1044" s="15"/>
      <c r="CU1044" s="15"/>
      <c r="CV1044" s="15"/>
      <c r="CW1044" s="15"/>
      <c r="CX1044" s="15"/>
      <c r="CY1044" s="15"/>
      <c r="CZ1044" s="15"/>
      <c r="DA1044" s="15"/>
      <c r="DB1044" s="15"/>
      <c r="DC1044" s="15"/>
      <c r="DD1044" s="15"/>
      <c r="DE1044" s="15"/>
      <c r="DF1044" s="15"/>
      <c r="DG1044" s="15"/>
    </row>
    <row r="1045" spans="1:111" ht="15.75" customHeight="1">
      <c r="A1045" s="15"/>
      <c r="B1045" s="2"/>
      <c r="C1045" s="15"/>
      <c r="D1045" s="15"/>
      <c r="E1045" s="15"/>
      <c r="F1045" s="15"/>
      <c r="G1045" s="15"/>
      <c r="H1045" s="15"/>
      <c r="I1045" s="78"/>
      <c r="J1045" s="78"/>
      <c r="K1045" s="78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5"/>
      <c r="AV1045" s="15"/>
      <c r="AW1045" s="15"/>
      <c r="AX1045" s="15"/>
      <c r="AY1045" s="15"/>
      <c r="AZ1045" s="15"/>
      <c r="BA1045" s="15"/>
      <c r="BB1045" s="15"/>
      <c r="BC1045" s="15"/>
      <c r="BD1045" s="15"/>
      <c r="BE1045" s="15"/>
      <c r="BF1045" s="15"/>
      <c r="BG1045" s="15"/>
      <c r="BH1045" s="15"/>
      <c r="BI1045" s="15"/>
      <c r="BJ1045" s="15"/>
      <c r="BK1045" s="15"/>
      <c r="BL1045" s="15"/>
      <c r="BM1045" s="15"/>
      <c r="BN1045" s="15"/>
      <c r="BO1045" s="15"/>
      <c r="BP1045" s="15"/>
      <c r="BQ1045" s="15"/>
      <c r="BR1045" s="15"/>
      <c r="BS1045" s="15"/>
      <c r="BT1045" s="15"/>
      <c r="BU1045" s="15"/>
      <c r="BV1045" s="15"/>
      <c r="BW1045" s="15"/>
      <c r="BX1045" s="15"/>
      <c r="BY1045" s="15"/>
      <c r="BZ1045" s="15"/>
      <c r="CA1045" s="15"/>
      <c r="CB1045" s="15"/>
      <c r="CC1045" s="15"/>
      <c r="CD1045" s="15"/>
      <c r="CE1045" s="15"/>
      <c r="CF1045" s="15"/>
      <c r="CG1045" s="15"/>
      <c r="CH1045" s="15"/>
      <c r="CI1045" s="15"/>
      <c r="CJ1045" s="15"/>
      <c r="CK1045" s="15"/>
      <c r="CL1045" s="15"/>
      <c r="CM1045" s="15"/>
      <c r="CN1045" s="15"/>
      <c r="CO1045" s="15"/>
      <c r="CP1045" s="15"/>
      <c r="CQ1045" s="15"/>
      <c r="CR1045" s="15"/>
      <c r="CS1045" s="15"/>
      <c r="CT1045" s="15"/>
      <c r="CU1045" s="15"/>
      <c r="CV1045" s="15"/>
      <c r="CW1045" s="15"/>
      <c r="CX1045" s="15"/>
      <c r="CY1045" s="15"/>
      <c r="CZ1045" s="15"/>
      <c r="DA1045" s="15"/>
      <c r="DB1045" s="15"/>
      <c r="DC1045" s="15"/>
      <c r="DD1045" s="15"/>
      <c r="DE1045" s="15"/>
      <c r="DF1045" s="15"/>
      <c r="DG1045" s="15"/>
    </row>
  </sheetData>
  <mergeCells count="15">
    <mergeCell ref="A68:DF68"/>
    <mergeCell ref="DF5:DF6"/>
    <mergeCell ref="CR5:CR6"/>
    <mergeCell ref="CS5:CT5"/>
    <mergeCell ref="CU5:CU6"/>
    <mergeCell ref="CV5:CV6"/>
    <mergeCell ref="CW5:CX5"/>
    <mergeCell ref="CY5:CY6"/>
    <mergeCell ref="CZ5:CZ6"/>
    <mergeCell ref="DA5:DA6"/>
    <mergeCell ref="DB5:DB6"/>
    <mergeCell ref="DC5:DC6"/>
    <mergeCell ref="DD5:DD6"/>
    <mergeCell ref="DE5:DE6"/>
    <mergeCell ref="CQ5:CQ6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85"/>
  <sheetViews>
    <sheetView tabSelected="1" topLeftCell="A12" zoomScale="70" zoomScaleNormal="70" workbookViewId="0">
      <pane xSplit="6" topLeftCell="R1" activePane="topRight" state="frozen"/>
      <selection pane="topRight" activeCell="E45" sqref="E45"/>
    </sheetView>
  </sheetViews>
  <sheetFormatPr baseColWidth="10" defaultColWidth="14.42578125" defaultRowHeight="15" customHeight="1"/>
  <cols>
    <col min="1" max="1" width="13.7109375" customWidth="1"/>
    <col min="2" max="2" width="17.5703125" customWidth="1"/>
    <col min="3" max="3" width="13.85546875" customWidth="1"/>
    <col min="4" max="4" width="16.85546875" customWidth="1"/>
    <col min="5" max="5" width="35" customWidth="1"/>
    <col min="6" max="6" width="23.5703125" customWidth="1"/>
    <col min="7" max="8" width="8" customWidth="1"/>
    <col min="9" max="10" width="11.28515625" customWidth="1"/>
    <col min="11" max="11" width="10" customWidth="1"/>
    <col min="12" max="12" width="9.140625" customWidth="1"/>
    <col min="13" max="13" width="12.140625" customWidth="1"/>
    <col min="14" max="14" width="9.85546875" customWidth="1"/>
    <col min="15" max="15" width="9.42578125" customWidth="1"/>
    <col min="16" max="16" width="9.140625" customWidth="1"/>
    <col min="17" max="18" width="11.42578125" customWidth="1"/>
    <col min="19" max="20" width="14.85546875" customWidth="1"/>
    <col min="21" max="22" width="19.28515625" customWidth="1"/>
    <col min="23" max="28" width="11.42578125" customWidth="1"/>
  </cols>
  <sheetData>
    <row r="1" spans="1:28" ht="15" customHeight="1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</row>
    <row r="2" spans="1:28" ht="15" customHeight="1">
      <c r="A2" s="258" t="s">
        <v>110</v>
      </c>
      <c r="B2" s="258" t="s">
        <v>111</v>
      </c>
      <c r="C2" s="258" t="s">
        <v>112</v>
      </c>
      <c r="D2" s="261" t="s">
        <v>113</v>
      </c>
      <c r="E2" s="264" t="s">
        <v>114</v>
      </c>
      <c r="F2" s="267" t="s">
        <v>115</v>
      </c>
      <c r="G2" s="270" t="s">
        <v>116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2"/>
    </row>
    <row r="3" spans="1:28" ht="15" customHeight="1" thickBot="1">
      <c r="A3" s="259"/>
      <c r="B3" s="259"/>
      <c r="C3" s="259"/>
      <c r="D3" s="262"/>
      <c r="E3" s="265"/>
      <c r="F3" s="268"/>
      <c r="G3" s="252" t="s">
        <v>287</v>
      </c>
      <c r="H3" s="253"/>
      <c r="I3" s="254" t="s">
        <v>287</v>
      </c>
      <c r="J3" s="255"/>
      <c r="K3" s="255"/>
      <c r="L3" s="255"/>
      <c r="M3" s="255"/>
      <c r="N3" s="255"/>
      <c r="O3" s="255"/>
      <c r="P3" s="256"/>
      <c r="Q3" s="252" t="s">
        <v>288</v>
      </c>
      <c r="R3" s="257"/>
      <c r="S3" s="273" t="s">
        <v>289</v>
      </c>
      <c r="T3" s="274"/>
      <c r="U3" s="274"/>
      <c r="V3" s="274"/>
      <c r="W3" s="274"/>
      <c r="X3" s="274"/>
      <c r="Y3" s="274"/>
      <c r="Z3" s="275"/>
      <c r="AA3" s="250" t="s">
        <v>290</v>
      </c>
      <c r="AB3" s="251"/>
    </row>
    <row r="4" spans="1:28" ht="34.5" customHeight="1" thickBot="1">
      <c r="A4" s="259"/>
      <c r="B4" s="259"/>
      <c r="C4" s="260"/>
      <c r="D4" s="263"/>
      <c r="E4" s="265"/>
      <c r="F4" s="268"/>
      <c r="G4" s="127" t="s">
        <v>117</v>
      </c>
      <c r="H4" s="128" t="s">
        <v>118</v>
      </c>
      <c r="I4" s="127" t="s">
        <v>119</v>
      </c>
      <c r="J4" s="129" t="s">
        <v>118</v>
      </c>
      <c r="K4" s="129" t="s">
        <v>120</v>
      </c>
      <c r="L4" s="129" t="s">
        <v>118</v>
      </c>
      <c r="M4" s="129" t="s">
        <v>121</v>
      </c>
      <c r="N4" s="129" t="s">
        <v>118</v>
      </c>
      <c r="O4" s="129" t="s">
        <v>122</v>
      </c>
      <c r="P4" s="129" t="s">
        <v>118</v>
      </c>
      <c r="Q4" s="129" t="s">
        <v>123</v>
      </c>
      <c r="R4" s="129" t="s">
        <v>118</v>
      </c>
      <c r="S4" s="129" t="s">
        <v>40</v>
      </c>
      <c r="T4" s="129" t="s">
        <v>118</v>
      </c>
      <c r="U4" s="129" t="s">
        <v>43</v>
      </c>
      <c r="V4" s="129" t="s">
        <v>118</v>
      </c>
      <c r="W4" s="129" t="s">
        <v>45</v>
      </c>
      <c r="X4" s="129" t="s">
        <v>118</v>
      </c>
      <c r="Y4" s="128" t="s">
        <v>124</v>
      </c>
      <c r="Z4" s="129" t="s">
        <v>118</v>
      </c>
      <c r="AA4" s="129" t="s">
        <v>125</v>
      </c>
      <c r="AB4" s="130" t="s">
        <v>118</v>
      </c>
    </row>
    <row r="5" spans="1:28" ht="15" customHeight="1" thickBot="1">
      <c r="A5" s="259"/>
      <c r="B5" s="259"/>
      <c r="C5" s="131" t="s">
        <v>126</v>
      </c>
      <c r="D5" s="132" t="s">
        <v>127</v>
      </c>
      <c r="E5" s="266"/>
      <c r="F5" s="269"/>
      <c r="G5" s="133" t="s">
        <v>128</v>
      </c>
      <c r="H5" s="134" t="s">
        <v>129</v>
      </c>
      <c r="I5" s="135" t="s">
        <v>130</v>
      </c>
      <c r="J5" s="136" t="s">
        <v>131</v>
      </c>
      <c r="K5" s="136" t="s">
        <v>132</v>
      </c>
      <c r="L5" s="136" t="s">
        <v>133</v>
      </c>
      <c r="M5" s="136" t="s">
        <v>134</v>
      </c>
      <c r="N5" s="136" t="s">
        <v>135</v>
      </c>
      <c r="O5" s="136" t="s">
        <v>136</v>
      </c>
      <c r="P5" s="136" t="s">
        <v>137</v>
      </c>
      <c r="Q5" s="136" t="s">
        <v>138</v>
      </c>
      <c r="R5" s="136" t="s">
        <v>138</v>
      </c>
      <c r="S5" s="136" t="s">
        <v>8</v>
      </c>
      <c r="T5" s="136" t="s">
        <v>8</v>
      </c>
      <c r="U5" s="136" t="s">
        <v>139</v>
      </c>
      <c r="V5" s="136" t="s">
        <v>139</v>
      </c>
      <c r="W5" s="136"/>
      <c r="X5" s="136"/>
      <c r="Y5" s="136" t="s">
        <v>140</v>
      </c>
      <c r="Z5" s="136" t="s">
        <v>140</v>
      </c>
      <c r="AA5" s="136" t="s">
        <v>141</v>
      </c>
      <c r="AB5" s="137" t="s">
        <v>141</v>
      </c>
    </row>
    <row r="6" spans="1:28" ht="14.25" customHeight="1" thickBot="1">
      <c r="A6" s="138">
        <f>'Solicitud 017'!E10</f>
        <v>44315</v>
      </c>
      <c r="B6" s="139" t="str">
        <f>'Solicitud 017'!F10</f>
        <v xml:space="preserve"> 10:33:00 </v>
      </c>
      <c r="C6" s="140" t="str">
        <f>'Solicitud 017'!G10</f>
        <v>2° 40' 12.731""</v>
      </c>
      <c r="D6" s="140" t="str">
        <f>'Solicitud 017'!H10</f>
        <v xml:space="preserve">78° 19' 10.102"" </v>
      </c>
      <c r="E6" s="141" t="str">
        <f>'Solicitud 017'!B10</f>
        <v>S - 06 MAREA BAJA</v>
      </c>
      <c r="F6" s="142" t="str">
        <f>'Solicitud 017'!A10</f>
        <v>SP-21-0208</v>
      </c>
      <c r="G6" s="144" t="str">
        <f>'Solicitud 017'!AD10</f>
        <v>MLD</v>
      </c>
      <c r="H6" s="145" t="str">
        <f>'Solicitud 017'!AK10</f>
        <v>999</v>
      </c>
      <c r="I6" s="146" t="e">
        <f>'Solicitud 017'!AM10</f>
        <v>#VALUE!</v>
      </c>
      <c r="J6" s="146" t="e">
        <f>'Solicitud 017'!AS10</f>
        <v>#VALUE!</v>
      </c>
      <c r="K6" s="146" t="e">
        <f>'Solicitud 017'!AU10</f>
        <v>#VALUE!</v>
      </c>
      <c r="L6" s="146" t="e">
        <f>'Solicitud 017'!BE10</f>
        <v>#VALUE!</v>
      </c>
      <c r="M6" s="146" t="e">
        <f>'Solicitud 017'!BG10</f>
        <v>#VALUE!</v>
      </c>
      <c r="N6" s="146" t="e">
        <f>'Solicitud 017'!BM10</f>
        <v>#VALUE!</v>
      </c>
      <c r="O6" s="147" t="e">
        <f>'Solicitud 017'!BO10</f>
        <v>#VALUE!</v>
      </c>
      <c r="P6" s="147" t="e">
        <f>'Solicitud 017'!BU10</f>
        <v>#VALUE!</v>
      </c>
      <c r="Q6" s="143">
        <f>'Solicitud 017'!BW10</f>
        <v>4.9868999999999994</v>
      </c>
      <c r="R6" s="143">
        <f>'Solicitud 017'!CF10</f>
        <v>0.24663011103667745</v>
      </c>
      <c r="S6" s="148">
        <f>AVERAGE('Solicitud 017'!L10:L11)</f>
        <v>35.700000000000003</v>
      </c>
      <c r="T6" s="148">
        <f>AVERAGE('Solicitud 017'!P10:P11)</f>
        <v>0.15471978767883965</v>
      </c>
      <c r="U6" s="148">
        <f>AVERAGE('Solicitud 017'!R10:R11)</f>
        <v>22.3</v>
      </c>
      <c r="V6" s="148">
        <f>AVERAGE('Solicitud 017'!V10:V11)</f>
        <v>9.5024134391476986E-2</v>
      </c>
      <c r="W6" s="147">
        <f>AVERAGE('Solicitud 017'!X10:X11)</f>
        <v>8.02</v>
      </c>
      <c r="X6" s="147">
        <f>AVERAGE('Solicitud 017'!AB10:AB11)</f>
        <v>2.9078927456812554E-2</v>
      </c>
      <c r="Y6" s="147">
        <f>'Solicitud 017'!CG10</f>
        <v>5.4063033132800564</v>
      </c>
      <c r="Z6" s="147">
        <f>'Solicitud 017'!CP10</f>
        <v>8.0765944360980196E-2</v>
      </c>
      <c r="AA6" s="149">
        <f>+'Solicitud 017'!CR10</f>
        <v>188.05000000000049</v>
      </c>
      <c r="AB6" s="150">
        <f>+'Solicitud 017'!DF10</f>
        <v>4.7576359763428631</v>
      </c>
    </row>
    <row r="7" spans="1:28" ht="14.25" customHeight="1" thickBot="1">
      <c r="A7" s="138">
        <f>'Solicitud 017'!E12</f>
        <v>44315</v>
      </c>
      <c r="B7" s="140">
        <f>'Solicitud 017'!F12</f>
        <v>0.47083333333333338</v>
      </c>
      <c r="C7" s="140" t="str">
        <f>'Solicitud 017'!G12</f>
        <v>2° 42' 9.912""</v>
      </c>
      <c r="D7" s="140" t="str">
        <f>'Solicitud 017'!H12</f>
        <v>78° 19' 10.208""</v>
      </c>
      <c r="E7" s="141" t="str">
        <f>'Solicitud 017'!B12</f>
        <v>S - 05 MAREA BAJA</v>
      </c>
      <c r="F7" s="142" t="str">
        <f>'Solicitud 017'!A12</f>
        <v>SP-21-0212</v>
      </c>
      <c r="G7" s="144" t="str">
        <f>'Solicitud 017'!AD12</f>
        <v>MLD</v>
      </c>
      <c r="H7" s="145" t="str">
        <f>'Solicitud 017'!AK12</f>
        <v>999</v>
      </c>
      <c r="I7" s="146" t="e">
        <f>'Solicitud 017'!AM12</f>
        <v>#VALUE!</v>
      </c>
      <c r="J7" s="146" t="e">
        <f>'Solicitud 017'!AS12</f>
        <v>#VALUE!</v>
      </c>
      <c r="K7" s="146" t="e">
        <f>'Solicitud 017'!AU12</f>
        <v>#VALUE!</v>
      </c>
      <c r="L7" s="146" t="e">
        <f>'Solicitud 017'!BE12</f>
        <v>#VALUE!</v>
      </c>
      <c r="M7" s="146" t="e">
        <f>'Solicitud 017'!BG12</f>
        <v>#VALUE!</v>
      </c>
      <c r="N7" s="146" t="e">
        <f>'Solicitud 017'!BM12</f>
        <v>#VALUE!</v>
      </c>
      <c r="O7" s="147" t="e">
        <f>'Solicitud 017'!BO12</f>
        <v>#VALUE!</v>
      </c>
      <c r="P7" s="147" t="e">
        <f>'Solicitud 017'!BU12</f>
        <v>#VALUE!</v>
      </c>
      <c r="Q7" s="148">
        <f>'Solicitud 017'!BW12</f>
        <v>3.6420325203252037</v>
      </c>
      <c r="R7" s="148">
        <f>'Solicitud 017'!CF12</f>
        <v>0.1808277402132894</v>
      </c>
      <c r="S7" s="148">
        <f>'Solicitud 017'!L12</f>
        <v>37.5</v>
      </c>
      <c r="T7" s="148">
        <f>'Solicitud 017'!P12</f>
        <v>0.15471978767883965</v>
      </c>
      <c r="U7" s="148">
        <f>'Solicitud 017'!R12</f>
        <v>23.6</v>
      </c>
      <c r="V7" s="148">
        <f>'Solicitud 017'!V12</f>
        <v>0.10056365792102498</v>
      </c>
      <c r="W7" s="147">
        <f>'Solicitud 017'!X12</f>
        <v>8.0399999999999991</v>
      </c>
      <c r="X7" s="147">
        <f>'Solicitud 017'!AB12</f>
        <v>2.9078927456812554E-2</v>
      </c>
      <c r="Y7" s="147">
        <f>'Solicitud 017'!CG12</f>
        <v>5.6002514142049025</v>
      </c>
      <c r="Z7" s="147">
        <f>'Solicitud 017'!CP12</f>
        <v>8.3663377342540035E-2</v>
      </c>
      <c r="AA7" s="149">
        <f>+'Solicitud 017'!CR12</f>
        <v>87.550000000000239</v>
      </c>
      <c r="AB7" s="150">
        <f>+'Solicitud 017'!DF12</f>
        <v>2.215001487523625</v>
      </c>
    </row>
    <row r="8" spans="1:28" ht="15" customHeight="1" thickBot="1">
      <c r="A8" s="138">
        <f>'Solicitud 017'!E13</f>
        <v>44315</v>
      </c>
      <c r="B8" s="140">
        <f>'Solicitud 017'!F13</f>
        <v>0.68263888888888891</v>
      </c>
      <c r="C8" s="140" t="str">
        <f>'Solicitud 017'!G13</f>
        <v>2° 40' 12.731""</v>
      </c>
      <c r="D8" s="140" t="str">
        <f>'Solicitud 017'!H13</f>
        <v xml:space="preserve">78° 19' 10.102"" </v>
      </c>
      <c r="E8" s="141" t="str">
        <f>'Solicitud 017'!B13</f>
        <v>S - 06 MAREA ALTA</v>
      </c>
      <c r="F8" s="142" t="str">
        <f>'Solicitud 017'!A13</f>
        <v>SP-21-0216</v>
      </c>
      <c r="G8" s="144" t="str">
        <f>'Solicitud 017'!AD13</f>
        <v>MLD</v>
      </c>
      <c r="H8" s="145" t="str">
        <f>'Solicitud 017'!AK13</f>
        <v>999</v>
      </c>
      <c r="I8" s="146" t="e">
        <f>'Solicitud 017'!AM13</f>
        <v>#VALUE!</v>
      </c>
      <c r="J8" s="146" t="e">
        <f>'Solicitud 017'!AS13</f>
        <v>#VALUE!</v>
      </c>
      <c r="K8" s="146" t="e">
        <f>'Solicitud 017'!AU13</f>
        <v>#VALUE!</v>
      </c>
      <c r="L8" s="146" t="e">
        <f>'Solicitud 017'!BE13</f>
        <v>#VALUE!</v>
      </c>
      <c r="M8" s="146" t="e">
        <f>'Solicitud 017'!BG13</f>
        <v>#VALUE!</v>
      </c>
      <c r="N8" s="146" t="e">
        <f>'Solicitud 017'!BM13</f>
        <v>#VALUE!</v>
      </c>
      <c r="O8" s="147" t="e">
        <f>'Solicitud 017'!BO13</f>
        <v>#VALUE!</v>
      </c>
      <c r="P8" s="147" t="e">
        <f>'Solicitud 017'!BU13</f>
        <v>#VALUE!</v>
      </c>
      <c r="Q8" s="148">
        <f>'Solicitud 017'!BW13</f>
        <v>1.5736999999999997</v>
      </c>
      <c r="R8" s="148">
        <f>'Solicitud 017'!CF13</f>
        <v>7.8134561727703569E-2</v>
      </c>
      <c r="S8" s="148">
        <f>'Solicitud 017'!L13</f>
        <v>38.299999999999997</v>
      </c>
      <c r="T8" s="148">
        <f>'Solicitud 017'!P13</f>
        <v>0.15471978767883965</v>
      </c>
      <c r="U8" s="148">
        <f>'Solicitud 017'!R13</f>
        <v>24.1</v>
      </c>
      <c r="V8" s="148">
        <f>'Solicitud 017'!V13</f>
        <v>0.10269424389392805</v>
      </c>
      <c r="W8" s="147">
        <f>'Solicitud 017'!X13</f>
        <v>8.18</v>
      </c>
      <c r="X8" s="147">
        <f>'Solicitud 017'!AB13</f>
        <v>2.9078927456812554E-2</v>
      </c>
      <c r="Y8" s="147">
        <f>'Solicitud 017'!CG13</f>
        <v>6.1174463500044896</v>
      </c>
      <c r="Z8" s="147">
        <f>'Solicitud 017'!CP13</f>
        <v>9.1389865293366249E-2</v>
      </c>
      <c r="AA8" s="149">
        <f>+'Solicitud 017'!CR13</f>
        <v>160.97014925373134</v>
      </c>
      <c r="AB8" s="150">
        <f>+'Solicitud 017'!DF13</f>
        <v>4.0725199319693193</v>
      </c>
    </row>
    <row r="9" spans="1:28" ht="14.25" customHeight="1" thickBot="1">
      <c r="A9" s="138">
        <f>'Solicitud 017'!E14</f>
        <v>44315</v>
      </c>
      <c r="B9" s="140">
        <f>'Solicitud 017'!F14</f>
        <v>0.71458333333333324</v>
      </c>
      <c r="C9" s="140" t="str">
        <f>'Solicitud 017'!G14</f>
        <v>2° 42' 9.912""</v>
      </c>
      <c r="D9" s="140" t="str">
        <f>'Solicitud 017'!H14</f>
        <v>78° 19' 10.208""</v>
      </c>
      <c r="E9" s="141" t="str">
        <f>'Solicitud 017'!B14</f>
        <v>S - 05 MAREA ALTA</v>
      </c>
      <c r="F9" s="142" t="str">
        <f>'Solicitud 017'!A14</f>
        <v>SP-21-0219</v>
      </c>
      <c r="G9" s="144" t="str">
        <f>'Solicitud 017'!AD14</f>
        <v>MLD</v>
      </c>
      <c r="H9" s="145" t="str">
        <f>'Solicitud 017'!AK14</f>
        <v>999</v>
      </c>
      <c r="I9" s="146" t="e">
        <f>'Solicitud 017'!AM14</f>
        <v>#VALUE!</v>
      </c>
      <c r="J9" s="146" t="e">
        <f>'Solicitud 017'!AS14</f>
        <v>#VALUE!</v>
      </c>
      <c r="K9" s="146" t="e">
        <f>'Solicitud 017'!AU14</f>
        <v>#VALUE!</v>
      </c>
      <c r="L9" s="146" t="e">
        <f>'Solicitud 017'!BE14</f>
        <v>#VALUE!</v>
      </c>
      <c r="M9" s="146" t="e">
        <f>'Solicitud 017'!BG14</f>
        <v>#VALUE!</v>
      </c>
      <c r="N9" s="146" t="e">
        <f>'Solicitud 017'!BM14</f>
        <v>#VALUE!</v>
      </c>
      <c r="O9" s="147" t="e">
        <f>'Solicitud 017'!BO14</f>
        <v>#VALUE!</v>
      </c>
      <c r="P9" s="147" t="e">
        <f>'Solicitud 017'!BU14</f>
        <v>#VALUE!</v>
      </c>
      <c r="Q9" s="148">
        <f>'Solicitud 017'!BW14</f>
        <v>1.1415500000000001</v>
      </c>
      <c r="R9" s="148">
        <f>'Solicitud 017'!CF14</f>
        <v>5.6678216267560554E-2</v>
      </c>
      <c r="S9" s="148">
        <f>'Solicitud 017'!L14</f>
        <v>42.6</v>
      </c>
      <c r="T9" s="148">
        <f>'Solicitud 017'!P14</f>
        <v>0.15471978767883965</v>
      </c>
      <c r="U9" s="148">
        <f>'Solicitud 017'!R14</f>
        <v>27.2</v>
      </c>
      <c r="V9" s="148">
        <f>'Solicitud 017'!V14</f>
        <v>0.11590387692592709</v>
      </c>
      <c r="W9" s="147">
        <f>'Solicitud 017'!X14</f>
        <v>8.1199999999999992</v>
      </c>
      <c r="X9" s="147">
        <f>'Solicitud 017'!AB14</f>
        <v>2.9078927456812554E-2</v>
      </c>
      <c r="Y9" s="147">
        <f>'Solicitud 017'!CG14</f>
        <v>6.6992906527790241</v>
      </c>
      <c r="Z9" s="147">
        <f>'Solicitud 017'!CP14</f>
        <v>0.10008216423804572</v>
      </c>
      <c r="AA9" s="149">
        <f>+'Solicitud 017'!CR14</f>
        <v>77.749999999999986</v>
      </c>
      <c r="AB9" s="150">
        <f>+'Solicitud 017'!DF14</f>
        <v>1.9670630000566687</v>
      </c>
    </row>
    <row r="10" spans="1:28" ht="14.25" customHeight="1" thickBot="1">
      <c r="A10" s="138">
        <f>'Solicitud 017'!E15</f>
        <v>44316</v>
      </c>
      <c r="B10" s="140">
        <f>'Solicitud 017'!F15</f>
        <v>0.27638888888888885</v>
      </c>
      <c r="C10" s="140" t="str">
        <f>'Solicitud 017'!G15</f>
        <v>2° 44' 7.094""</v>
      </c>
      <c r="D10" s="140" t="str">
        <f>'Solicitud 017'!H15</f>
        <v>78° 19' 10.314""</v>
      </c>
      <c r="E10" s="141" t="str">
        <f>'Solicitud 017'!B15</f>
        <v>S - 04 MAREA ALTA</v>
      </c>
      <c r="F10" s="142" t="str">
        <f>'Solicitud 017'!A15</f>
        <v>SP-21-0222</v>
      </c>
      <c r="G10" s="144" t="str">
        <f>'Solicitud 017'!AD15</f>
        <v>MLD</v>
      </c>
      <c r="H10" s="145" t="str">
        <f>'Solicitud 017'!AK15</f>
        <v>999</v>
      </c>
      <c r="I10" s="146" t="e">
        <f>'Solicitud 017'!AM15</f>
        <v>#VALUE!</v>
      </c>
      <c r="J10" s="146" t="e">
        <f>'Solicitud 017'!AS15</f>
        <v>#VALUE!</v>
      </c>
      <c r="K10" s="146" t="e">
        <f>'Solicitud 017'!AU15</f>
        <v>#VALUE!</v>
      </c>
      <c r="L10" s="146" t="e">
        <f>'Solicitud 017'!BE15</f>
        <v>#VALUE!</v>
      </c>
      <c r="M10" s="146" t="e">
        <f>'Solicitud 017'!BG15</f>
        <v>#VALUE!</v>
      </c>
      <c r="N10" s="146" t="e">
        <f>'Solicitud 017'!BM15</f>
        <v>#VALUE!</v>
      </c>
      <c r="O10" s="147" t="e">
        <f>'Solicitud 017'!BO15</f>
        <v>#VALUE!</v>
      </c>
      <c r="P10" s="147" t="e">
        <f>'Solicitud 017'!BU15</f>
        <v>#VALUE!</v>
      </c>
      <c r="Q10" s="148">
        <f>'Solicitud 017'!BW15</f>
        <v>0.73134999999999972</v>
      </c>
      <c r="R10" s="148">
        <f>'Solicitud 017'!CF15</f>
        <v>3.6311693283062843E-2</v>
      </c>
      <c r="S10" s="148">
        <f>'Solicitud 017'!L15</f>
        <v>46.6</v>
      </c>
      <c r="T10" s="148">
        <f>'Solicitud 017'!P15</f>
        <v>0.15471978767883965</v>
      </c>
      <c r="U10" s="148">
        <f>'Solicitud 017'!R15</f>
        <v>30</v>
      </c>
      <c r="V10" s="148">
        <f>'Solicitud 017'!V15</f>
        <v>0.1278351583741843</v>
      </c>
      <c r="W10" s="147">
        <f>'Solicitud 017'!X15</f>
        <v>8.16</v>
      </c>
      <c r="X10" s="147">
        <f>'Solicitud 017'!AB15</f>
        <v>2.9078927456812554E-2</v>
      </c>
      <c r="Y10" s="147">
        <f>'Solicitud 017'!CG15</f>
        <v>6.8505569667974182</v>
      </c>
      <c r="Z10" s="147">
        <f>'Solicitud 017'!CP15</f>
        <v>0.10234196469572443</v>
      </c>
      <c r="AA10" s="149">
        <f>+'Solicitud 017'!CR15</f>
        <v>22.600000000000176</v>
      </c>
      <c r="AB10" s="150">
        <f>+'Solicitud 017'!DF15</f>
        <v>0.57177651191358281</v>
      </c>
    </row>
    <row r="11" spans="1:28" ht="14.25" customHeight="1" thickBot="1">
      <c r="A11" s="138">
        <f>'Solicitud 017'!E16</f>
        <v>44316</v>
      </c>
      <c r="B11" s="140">
        <f>'Solicitud 017'!F16</f>
        <v>0.2951388888888889</v>
      </c>
      <c r="C11" s="140" t="str">
        <f>'Solicitud 017'!G16</f>
        <v>2° 46' 4.276""</v>
      </c>
      <c r="D11" s="140" t="str">
        <f>'Solicitud 017'!H16</f>
        <v xml:space="preserve">78° 19' 10.422"" </v>
      </c>
      <c r="E11" s="141" t="str">
        <f>'Solicitud 017'!B16</f>
        <v>S - 03 MAREA ALTA</v>
      </c>
      <c r="F11" s="142" t="str">
        <f>'Solicitud 017'!A16</f>
        <v>SP-21-0225</v>
      </c>
      <c r="G11" s="144" t="str">
        <f>'Solicitud 017'!AD16</f>
        <v>MLD</v>
      </c>
      <c r="H11" s="145" t="str">
        <f>'Solicitud 017'!AK16</f>
        <v>999</v>
      </c>
      <c r="I11" s="146" t="e">
        <f>'Solicitud 017'!AM16</f>
        <v>#VALUE!</v>
      </c>
      <c r="J11" s="146" t="e">
        <f>'Solicitud 017'!AS16</f>
        <v>#VALUE!</v>
      </c>
      <c r="K11" s="146" t="e">
        <f>'Solicitud 017'!AU16</f>
        <v>#VALUE!</v>
      </c>
      <c r="L11" s="146" t="e">
        <f>'Solicitud 017'!BE16</f>
        <v>#VALUE!</v>
      </c>
      <c r="M11" s="146" t="e">
        <f>'Solicitud 017'!BG16</f>
        <v>#VALUE!</v>
      </c>
      <c r="N11" s="146" t="e">
        <f>'Solicitud 017'!BM16</f>
        <v>#VALUE!</v>
      </c>
      <c r="O11" s="147" t="e">
        <f>'Solicitud 017'!BO16</f>
        <v>#VALUE!</v>
      </c>
      <c r="P11" s="147" t="e">
        <f>'Solicitud 017'!BU16</f>
        <v>#VALUE!</v>
      </c>
      <c r="Q11" s="148">
        <f>'Solicitud 017'!BW16</f>
        <v>0.74635000000000007</v>
      </c>
      <c r="R11" s="148">
        <f>'Solicitud 017'!CF16</f>
        <v>3.7056446683276088E-2</v>
      </c>
      <c r="S11" s="148">
        <f>'Solicitud 017'!L16</f>
        <v>46.7</v>
      </c>
      <c r="T11" s="148">
        <f>'Solicitud 017'!P16</f>
        <v>0.15471978767883965</v>
      </c>
      <c r="U11" s="148">
        <f>'Solicitud 017'!R16</f>
        <v>30</v>
      </c>
      <c r="V11" s="148">
        <f>'Solicitud 017'!V16</f>
        <v>0.1278351583741843</v>
      </c>
      <c r="W11" s="147">
        <f>'Solicitud 017'!X16</f>
        <v>8.19</v>
      </c>
      <c r="X11" s="147">
        <f>'Solicitud 017'!AB16</f>
        <v>2.9078927456812554E-2</v>
      </c>
      <c r="Y11" s="147">
        <f>'Solicitud 017'!CG16</f>
        <v>7.0363621675478205</v>
      </c>
      <c r="Z11" s="147">
        <f>'Solicitud 017'!CP16</f>
        <v>0.10511774911553771</v>
      </c>
      <c r="AA11" s="149">
        <f>+'Solicitud 017'!CR16</f>
        <v>27.15000000000023</v>
      </c>
      <c r="AB11" s="150">
        <f>+'Solicitud 017'!DF16</f>
        <v>0.68689080966609672</v>
      </c>
    </row>
    <row r="12" spans="1:28" ht="14.25" customHeight="1" thickBot="1">
      <c r="A12" s="138">
        <f>'Solicitud 017'!E17</f>
        <v>44316</v>
      </c>
      <c r="B12" s="140">
        <f>'Solicitud 017'!F17</f>
        <v>0.4993055555555555</v>
      </c>
      <c r="C12" s="140" t="str">
        <f>'Solicitud 017'!G17</f>
        <v>2° 44' 7.094""</v>
      </c>
      <c r="D12" s="140" t="str">
        <f>'Solicitud 017'!H17</f>
        <v>78° 19' 10.314""</v>
      </c>
      <c r="E12" s="141" t="str">
        <f>'Solicitud 017'!B17</f>
        <v>S - 04 MAREA BAJA</v>
      </c>
      <c r="F12" s="142" t="str">
        <f>'Solicitud 017'!A17</f>
        <v>SP-21-0228</v>
      </c>
      <c r="G12" s="144" t="str">
        <f>'Solicitud 017'!AD17</f>
        <v>MLD</v>
      </c>
      <c r="H12" s="145" t="str">
        <f>'Solicitud 017'!AK17</f>
        <v>999</v>
      </c>
      <c r="I12" s="146" t="e">
        <f>'Solicitud 017'!AM17</f>
        <v>#VALUE!</v>
      </c>
      <c r="J12" s="146" t="e">
        <f>'Solicitud 017'!AS17</f>
        <v>#VALUE!</v>
      </c>
      <c r="K12" s="146" t="e">
        <f>'Solicitud 017'!AU17</f>
        <v>#VALUE!</v>
      </c>
      <c r="L12" s="146" t="e">
        <f>'Solicitud 017'!BE17</f>
        <v>#VALUE!</v>
      </c>
      <c r="M12" s="146" t="e">
        <f>'Solicitud 017'!BG17</f>
        <v>#VALUE!</v>
      </c>
      <c r="N12" s="146" t="e">
        <f>'Solicitud 017'!BM17</f>
        <v>#VALUE!</v>
      </c>
      <c r="O12" s="147" t="e">
        <f>'Solicitud 017'!BO17</f>
        <v>#VALUE!</v>
      </c>
      <c r="P12" s="147" t="e">
        <f>'Solicitud 017'!BU17</f>
        <v>#VALUE!</v>
      </c>
      <c r="Q12" s="148">
        <f>'Solicitud 017'!BW17</f>
        <v>2.3928999999999996</v>
      </c>
      <c r="R12" s="148">
        <f>'Solicitud 017'!CF17</f>
        <v>0.1188080274246819</v>
      </c>
      <c r="S12" s="148">
        <f>'Solicitud 017'!L17</f>
        <v>39.4</v>
      </c>
      <c r="T12" s="148">
        <f>'Solicitud 017'!P17</f>
        <v>0.15471978767883965</v>
      </c>
      <c r="U12" s="148">
        <f>'Solicitud 017'!R17</f>
        <v>24.8</v>
      </c>
      <c r="V12" s="148">
        <f>'Solicitud 017'!V17</f>
        <v>0.10567706425599234</v>
      </c>
      <c r="W12" s="147">
        <f>'Solicitud 017'!X17</f>
        <v>8.1</v>
      </c>
      <c r="X12" s="147">
        <f>'Solicitud 017'!AB17</f>
        <v>2.9078927456812554E-2</v>
      </c>
      <c r="Y12" s="147">
        <f>'Solicitud 017'!CG17</f>
        <v>5.9134524760562615</v>
      </c>
      <c r="Z12" s="147">
        <f>'Solicitud 017'!CP17</f>
        <v>8.8342356317535703E-2</v>
      </c>
      <c r="AA12" s="149">
        <f>+'Solicitud 017'!CR17</f>
        <v>42.100000000000023</v>
      </c>
      <c r="AB12" s="150">
        <f>+'Solicitud 017'!DF17</f>
        <v>1.0651235022814896</v>
      </c>
    </row>
    <row r="13" spans="1:28" ht="14.25" customHeight="1" thickBot="1">
      <c r="A13" s="138">
        <f>'Solicitud 017'!E18</f>
        <v>44316</v>
      </c>
      <c r="B13" s="140">
        <f>'Solicitud 017'!F18</f>
        <v>0.52777777777777779</v>
      </c>
      <c r="C13" s="140" t="str">
        <f>'Solicitud 017'!G18</f>
        <v>2° 46' 4.276""</v>
      </c>
      <c r="D13" s="140" t="str">
        <f>'Solicitud 017'!H18</f>
        <v xml:space="preserve">78° 19' 10.422"" </v>
      </c>
      <c r="E13" s="141" t="str">
        <f>'Solicitud 017'!B18</f>
        <v>S - 03 MAREA BAJA</v>
      </c>
      <c r="F13" s="142" t="str">
        <f>'Solicitud 017'!A18</f>
        <v>SP-21-0232</v>
      </c>
      <c r="G13" s="144" t="str">
        <f>'Solicitud 017'!AD18</f>
        <v>MLD</v>
      </c>
      <c r="H13" s="145" t="str">
        <f>'Solicitud 017'!AK18</f>
        <v>999</v>
      </c>
      <c r="I13" s="146" t="e">
        <f>'Solicitud 017'!AM18</f>
        <v>#VALUE!</v>
      </c>
      <c r="J13" s="146" t="e">
        <f>'Solicitud 017'!AS18</f>
        <v>#VALUE!</v>
      </c>
      <c r="K13" s="146" t="e">
        <f>'Solicitud 017'!AU18</f>
        <v>#VALUE!</v>
      </c>
      <c r="L13" s="146" t="e">
        <f>'Solicitud 017'!BE18</f>
        <v>#VALUE!</v>
      </c>
      <c r="M13" s="146" t="e">
        <f>'Solicitud 017'!BG18</f>
        <v>#VALUE!</v>
      </c>
      <c r="N13" s="146" t="e">
        <f>'Solicitud 017'!BM18</f>
        <v>#VALUE!</v>
      </c>
      <c r="O13" s="147" t="e">
        <f>'Solicitud 017'!BO18</f>
        <v>#VALUE!</v>
      </c>
      <c r="P13" s="147" t="e">
        <f>'Solicitud 017'!BU18</f>
        <v>#VALUE!</v>
      </c>
      <c r="Q13" s="148">
        <f>'Solicitud 017'!BW18</f>
        <v>1.2258169934640524</v>
      </c>
      <c r="R13" s="148">
        <f>'Solicitud 017'!CF18</f>
        <v>6.0862091594767131E-2</v>
      </c>
      <c r="S13" s="148">
        <f>AVERAGE('Solicitud 017'!L18:L19)</f>
        <v>43.45</v>
      </c>
      <c r="T13" s="148">
        <f>AVERAGE('Solicitud 017'!P18:P19)</f>
        <v>0.15471978767883965</v>
      </c>
      <c r="U13" s="148">
        <f>AVERAGE('Solicitud 017'!R18:R19)</f>
        <v>24.7</v>
      </c>
      <c r="V13" s="148">
        <f>AVERAGE('Solicitud 017'!V18:V19)</f>
        <v>0.10525094706141172</v>
      </c>
      <c r="W13" s="147">
        <f>AVERAGE('Solicitud 017'!X18:X19)</f>
        <v>8.1149999999999984</v>
      </c>
      <c r="X13" s="147">
        <f>AVERAGE('Solicitud 017'!AB18:AB19)</f>
        <v>2.9078927456812554E-2</v>
      </c>
      <c r="Y13" s="147">
        <f>'Solicitud 017'!CG18</f>
        <v>6.2850628775570652</v>
      </c>
      <c r="Z13" s="147">
        <f>'Solicitud 017'!CP18</f>
        <v>9.3893925157162272E-2</v>
      </c>
      <c r="AA13" s="149">
        <f>+'Solicitud 017'!CR18</f>
        <v>35.800000000000054</v>
      </c>
      <c r="AB13" s="150">
        <f>+'Solicitud 017'!DF18</f>
        <v>0.90573447462416545</v>
      </c>
    </row>
    <row r="14" spans="1:28" ht="14.25" customHeight="1" thickBot="1">
      <c r="A14" s="138">
        <f>'Solicitud 017'!E20</f>
        <v>44317</v>
      </c>
      <c r="B14" s="140">
        <f>'Solicitud 017'!F20</f>
        <v>0.27916666666666667</v>
      </c>
      <c r="C14" s="140" t="str">
        <f>'Solicitud 017'!G20</f>
        <v>2° 37' 16.676""</v>
      </c>
      <c r="D14" s="140" t="str">
        <f>'Solicitud 017'!H20</f>
        <v>78° 24' 1.235""</v>
      </c>
      <c r="E14" s="141" t="str">
        <f>'Solicitud 017'!B20</f>
        <v>G - 06 MAREA ALTA</v>
      </c>
      <c r="F14" s="142" t="str">
        <f>'Solicitud 017'!A20</f>
        <v>SP-21-0236</v>
      </c>
      <c r="G14" s="144" t="str">
        <f>'Solicitud 017'!AD20</f>
        <v>MLD</v>
      </c>
      <c r="H14" s="145" t="str">
        <f>'Solicitud 017'!AK20</f>
        <v>999</v>
      </c>
      <c r="I14" s="146" t="e">
        <f>'Solicitud 017'!AM20</f>
        <v>#VALUE!</v>
      </c>
      <c r="J14" s="146" t="e">
        <f>'Solicitud 017'!AS20</f>
        <v>#VALUE!</v>
      </c>
      <c r="K14" s="146" t="e">
        <f>'Solicitud 017'!AU20</f>
        <v>#VALUE!</v>
      </c>
      <c r="L14" s="146" t="e">
        <f>'Solicitud 017'!BE20</f>
        <v>#VALUE!</v>
      </c>
      <c r="M14" s="146" t="e">
        <f>'Solicitud 017'!BG20</f>
        <v>#VALUE!</v>
      </c>
      <c r="N14" s="146" t="e">
        <f>'Solicitud 017'!BM20</f>
        <v>#VALUE!</v>
      </c>
      <c r="O14" s="147" t="e">
        <f>'Solicitud 017'!BO20</f>
        <v>#VALUE!</v>
      </c>
      <c r="P14" s="147" t="e">
        <f>'Solicitud 017'!BU20</f>
        <v>#VALUE!</v>
      </c>
      <c r="Q14" s="148">
        <f>'Solicitud 017'!BW20</f>
        <v>0.85900000000000021</v>
      </c>
      <c r="R14" s="148">
        <f>'Solicitud 017'!CF20</f>
        <v>4.264954471887742E-2</v>
      </c>
      <c r="S14" s="148">
        <f>'Solicitud 017'!L20</f>
        <v>45.5</v>
      </c>
      <c r="T14" s="148">
        <f>'Solicitud 017'!P20</f>
        <v>0.15471978767883965</v>
      </c>
      <c r="U14" s="148">
        <f>'Solicitud 017'!R20</f>
        <v>29.3</v>
      </c>
      <c r="V14" s="148">
        <f>'Solicitud 017'!V20</f>
        <v>0.12485233801211999</v>
      </c>
      <c r="W14" s="147">
        <f>'Solicitud 017'!X20</f>
        <v>8.14</v>
      </c>
      <c r="X14" s="147">
        <f>'Solicitud 017'!AB20</f>
        <v>2.9078927456812554E-2</v>
      </c>
      <c r="Y14" s="147">
        <f>'Solicitud 017'!CG20</f>
        <v>6.6228795284646358</v>
      </c>
      <c r="Z14" s="147">
        <f>'Solicitud 017'!CP20</f>
        <v>9.8940641785952382E-2</v>
      </c>
      <c r="AA14" s="149">
        <f>+'Solicitud 017'!CR20</f>
        <v>53.529411764705998</v>
      </c>
      <c r="AB14" s="150">
        <f>+'Solicitud 017'!DF20</f>
        <v>1.3542858559119142</v>
      </c>
    </row>
    <row r="15" spans="1:28" ht="14.25" customHeight="1" thickBot="1">
      <c r="A15" s="138">
        <f>'Solicitud 017'!E21</f>
        <v>44317</v>
      </c>
      <c r="B15" s="140">
        <f>'Solicitud 017'!F21</f>
        <v>0.29791666666666666</v>
      </c>
      <c r="C15" s="140" t="str">
        <f>'Solicitud 017'!G21</f>
        <v>2° 39' 13.855""</v>
      </c>
      <c r="D15" s="140" t="str">
        <f>'Solicitud 017'!H21</f>
        <v>78° 24' 1.346""</v>
      </c>
      <c r="E15" s="141" t="str">
        <f>'Solicitud 017'!B21</f>
        <v>G - 05 MAREA ALTA</v>
      </c>
      <c r="F15" s="142" t="str">
        <f>'Solicitud 017'!A21</f>
        <v>SP-21-0239</v>
      </c>
      <c r="G15" s="144" t="str">
        <f>'Solicitud 017'!AD21</f>
        <v>MLD</v>
      </c>
      <c r="H15" s="145" t="str">
        <f>'Solicitud 017'!AK21</f>
        <v>999</v>
      </c>
      <c r="I15" s="146" t="e">
        <f>'Solicitud 017'!AM21</f>
        <v>#VALUE!</v>
      </c>
      <c r="J15" s="146" t="e">
        <f>'Solicitud 017'!AS21</f>
        <v>#VALUE!</v>
      </c>
      <c r="K15" s="146" t="e">
        <f>'Solicitud 017'!AU21</f>
        <v>#VALUE!</v>
      </c>
      <c r="L15" s="146" t="e">
        <f>'Solicitud 017'!BE21</f>
        <v>#VALUE!</v>
      </c>
      <c r="M15" s="146" t="e">
        <f>'Solicitud 017'!BG21</f>
        <v>#VALUE!</v>
      </c>
      <c r="N15" s="146" t="e">
        <f>'Solicitud 017'!BM21</f>
        <v>#VALUE!</v>
      </c>
      <c r="O15" s="147" t="e">
        <f>'Solicitud 017'!BO21</f>
        <v>#VALUE!</v>
      </c>
      <c r="P15" s="147" t="e">
        <f>'Solicitud 017'!BU21</f>
        <v>#VALUE!</v>
      </c>
      <c r="Q15" s="148">
        <f>'Solicitud 017'!BW21</f>
        <v>0.73054999999999992</v>
      </c>
      <c r="R15" s="148">
        <f>'Solicitud 017'!CF21</f>
        <v>3.6271973101718147E-2</v>
      </c>
      <c r="S15" s="148">
        <f>'Solicitud 017'!L21</f>
        <v>47</v>
      </c>
      <c r="T15" s="148">
        <f>'Solicitud 017'!P21</f>
        <v>0.15471978767883965</v>
      </c>
      <c r="U15" s="148">
        <f>'Solicitud 017'!R21</f>
        <v>30.4</v>
      </c>
      <c r="V15" s="148">
        <f>'Solicitud 017'!V21</f>
        <v>0.12953962715250675</v>
      </c>
      <c r="W15" s="147">
        <f>'Solicitud 017'!X21</f>
        <v>8.16</v>
      </c>
      <c r="X15" s="147">
        <f>'Solicitud 017'!AB21</f>
        <v>2.9078927456812554E-2</v>
      </c>
      <c r="Y15" s="147">
        <f>'Solicitud 017'!CG21</f>
        <v>6.776523864289822</v>
      </c>
      <c r="Z15" s="147">
        <f>'Solicitud 017'!CP21</f>
        <v>0.10123596803007091</v>
      </c>
      <c r="AA15" s="149">
        <f>+'Solicitud 017'!CR21</f>
        <v>34.949999999999818</v>
      </c>
      <c r="AB15" s="150">
        <f>+'Solicitud 017'!DF21</f>
        <v>0.8842296058132505</v>
      </c>
    </row>
    <row r="16" spans="1:28" ht="14.25" customHeight="1" thickBot="1">
      <c r="A16" s="138">
        <f>'Solicitud 017'!E22</f>
        <v>44317</v>
      </c>
      <c r="B16" s="140">
        <f>'Solicitud 017'!F22</f>
        <v>0.31458333333333333</v>
      </c>
      <c r="C16" s="140" t="str">
        <f>'Solicitud 017'!G22</f>
        <v>2° 41' 11.034""</v>
      </c>
      <c r="D16" s="140" t="str">
        <f>'Solicitud 017'!H22</f>
        <v>78° 24' 1.459""</v>
      </c>
      <c r="E16" s="141" t="str">
        <f>'Solicitud 017'!B22</f>
        <v>G - 04 MAREA ALTA</v>
      </c>
      <c r="F16" s="142" t="str">
        <f>'Solicitud 017'!A22</f>
        <v>SP-21-0242</v>
      </c>
      <c r="G16" s="144" t="str">
        <f>'Solicitud 017'!AD22</f>
        <v>MLD</v>
      </c>
      <c r="H16" s="145" t="str">
        <f>'Solicitud 017'!AK22</f>
        <v>999</v>
      </c>
      <c r="I16" s="146" t="e">
        <f>'Solicitud 017'!AM22</f>
        <v>#VALUE!</v>
      </c>
      <c r="J16" s="146" t="e">
        <f>'Solicitud 017'!AS22</f>
        <v>#VALUE!</v>
      </c>
      <c r="K16" s="146" t="e">
        <f>'Solicitud 017'!AU22</f>
        <v>#VALUE!</v>
      </c>
      <c r="L16" s="146" t="e">
        <f>'Solicitud 017'!BE22</f>
        <v>#VALUE!</v>
      </c>
      <c r="M16" s="146" t="e">
        <f>'Solicitud 017'!BG22</f>
        <v>#VALUE!</v>
      </c>
      <c r="N16" s="146" t="e">
        <f>'Solicitud 017'!BM22</f>
        <v>#VALUE!</v>
      </c>
      <c r="O16" s="147" t="e">
        <f>'Solicitud 017'!BO22</f>
        <v>#VALUE!</v>
      </c>
      <c r="P16" s="147" t="e">
        <f>'Solicitud 017'!BU22</f>
        <v>#VALUE!</v>
      </c>
      <c r="Q16" s="148">
        <f>'Solicitud 017'!BW22</f>
        <v>0.32390000000000002</v>
      </c>
      <c r="R16" s="148">
        <f>'Solicitud 017'!CF22</f>
        <v>1.6081708421937596E-2</v>
      </c>
      <c r="S16" s="148">
        <f>'Solicitud 017'!L22</f>
        <v>48.7</v>
      </c>
      <c r="T16" s="148">
        <f>'Solicitud 017'!P22</f>
        <v>0.15471978767883965</v>
      </c>
      <c r="U16" s="148">
        <f>'Solicitud 017'!R22</f>
        <v>31.6</v>
      </c>
      <c r="V16" s="148">
        <f>'Solicitud 017'!V22</f>
        <v>0.13465303348747412</v>
      </c>
      <c r="W16" s="147">
        <f>'Solicitud 017'!X22</f>
        <v>8.18</v>
      </c>
      <c r="X16" s="147">
        <f>'Solicitud 017'!AB22</f>
        <v>2.9078927456812554E-2</v>
      </c>
      <c r="Y16" s="147">
        <f>'Solicitud 017'!CG22</f>
        <v>7.1889376078205887</v>
      </c>
      <c r="Z16" s="147">
        <f>'Solicitud 017'!CP22</f>
        <v>0.10739710689586285</v>
      </c>
      <c r="AA16" s="149">
        <f>+'Solicitud 017'!CR22</f>
        <v>24.100000000000232</v>
      </c>
      <c r="AB16" s="150">
        <f>+'Solicitud 017'!DF22</f>
        <v>0.60972628040342358</v>
      </c>
    </row>
    <row r="17" spans="1:28" ht="14.25" customHeight="1" thickBot="1">
      <c r="A17" s="138">
        <f>'Solicitud 017'!E23</f>
        <v>44317</v>
      </c>
      <c r="B17" s="140">
        <f>'Solicitud 017'!F23</f>
        <v>0.53749999999999998</v>
      </c>
      <c r="C17" s="140" t="str">
        <f>'Solicitud 017'!G23</f>
        <v>2° 37' 16.676""</v>
      </c>
      <c r="D17" s="140" t="str">
        <f>'Solicitud 017'!H23</f>
        <v>78° 24' 1.235""</v>
      </c>
      <c r="E17" s="141" t="str">
        <f>'Solicitud 017'!B23</f>
        <v>G - 06 MAREA BAJA</v>
      </c>
      <c r="F17" s="142" t="str">
        <f>'Solicitud 017'!A23</f>
        <v>SP-21-0245</v>
      </c>
      <c r="G17" s="144" t="str">
        <f>'Solicitud 017'!AD23</f>
        <v>MLD</v>
      </c>
      <c r="H17" s="145" t="str">
        <f>'Solicitud 017'!AK23</f>
        <v>999</v>
      </c>
      <c r="I17" s="146" t="e">
        <f>'Solicitud 017'!AM23</f>
        <v>#VALUE!</v>
      </c>
      <c r="J17" s="146" t="e">
        <f>'Solicitud 017'!AS23</f>
        <v>#VALUE!</v>
      </c>
      <c r="K17" s="146" t="e">
        <f>'Solicitud 017'!AU23</f>
        <v>#VALUE!</v>
      </c>
      <c r="L17" s="146" t="e">
        <f>'Solicitud 017'!BE23</f>
        <v>#VALUE!</v>
      </c>
      <c r="M17" s="146" t="e">
        <f>'Solicitud 017'!BG23</f>
        <v>#VALUE!</v>
      </c>
      <c r="N17" s="146" t="e">
        <f>'Solicitud 017'!BM23</f>
        <v>#VALUE!</v>
      </c>
      <c r="O17" s="147" t="e">
        <f>'Solicitud 017'!BO23</f>
        <v>#VALUE!</v>
      </c>
      <c r="P17" s="147" t="e">
        <f>'Solicitud 017'!BU23</f>
        <v>#VALUE!</v>
      </c>
      <c r="Q17" s="148">
        <f>'Solicitud 017'!BW23</f>
        <v>1.3789090909090909</v>
      </c>
      <c r="R17" s="148">
        <f>'Solicitud 017'!CF23</f>
        <v>6.8463148935964932E-2</v>
      </c>
      <c r="S17" s="148">
        <f>'Solicitud 017'!L23</f>
        <v>30.2</v>
      </c>
      <c r="T17" s="148">
        <f>'Solicitud 017'!P23</f>
        <v>0.15471978767883965</v>
      </c>
      <c r="U17" s="148">
        <f>'Solicitud 017'!R23</f>
        <v>18.5</v>
      </c>
      <c r="V17" s="148">
        <f>'Solicitud 017'!V23</f>
        <v>7.8831680997413639E-2</v>
      </c>
      <c r="W17" s="147">
        <f>'Solicitud 017'!X23</f>
        <v>7.87</v>
      </c>
      <c r="X17" s="147">
        <f>'Solicitud 017'!AB23</f>
        <v>2.9078927456812554E-2</v>
      </c>
      <c r="Y17" s="147">
        <f>'Solicitud 017'!CG23</f>
        <v>5.8708309373203003</v>
      </c>
      <c r="Z17" s="147">
        <f>'Solicitud 017'!CP23</f>
        <v>8.7705623854214196E-2</v>
      </c>
      <c r="AA17" s="149">
        <f>+'Solicitud 017'!CR23</f>
        <v>77.000000000000398</v>
      </c>
      <c r="AB17" s="150">
        <f>+'Solicitud 017'!DF23</f>
        <v>1.9480881158117596</v>
      </c>
    </row>
    <row r="18" spans="1:28" ht="14.25" customHeight="1" thickBot="1">
      <c r="A18" s="138">
        <f>'Solicitud 017'!E24</f>
        <v>44317</v>
      </c>
      <c r="B18" s="140">
        <f>'Solicitud 017'!F24</f>
        <v>0.56111111111111112</v>
      </c>
      <c r="C18" s="140" t="str">
        <f>'Solicitud 017'!G24</f>
        <v>2° 39' 13.855""</v>
      </c>
      <c r="D18" s="140" t="str">
        <f>'Solicitud 017'!H24</f>
        <v>78° 24' 1.346""</v>
      </c>
      <c r="E18" s="141" t="str">
        <f>'Solicitud 017'!B24</f>
        <v>G - 05 MAREA BAJA</v>
      </c>
      <c r="F18" s="142" t="str">
        <f>'Solicitud 017'!A24</f>
        <v>SP-21-0249</v>
      </c>
      <c r="G18" s="144" t="str">
        <f>'Solicitud 017'!AD24</f>
        <v>MLD</v>
      </c>
      <c r="H18" s="145" t="str">
        <f>'Solicitud 017'!AK24</f>
        <v>999</v>
      </c>
      <c r="I18" s="146" t="e">
        <f>'Solicitud 017'!AM24</f>
        <v>#VALUE!</v>
      </c>
      <c r="J18" s="146" t="e">
        <f>'Solicitud 017'!AS24</f>
        <v>#VALUE!</v>
      </c>
      <c r="K18" s="146" t="e">
        <f>'Solicitud 017'!AU24</f>
        <v>#VALUE!</v>
      </c>
      <c r="L18" s="146" t="e">
        <f>'Solicitud 017'!BE24</f>
        <v>#VALUE!</v>
      </c>
      <c r="M18" s="146" t="e">
        <f>'Solicitud 017'!BG24</f>
        <v>#VALUE!</v>
      </c>
      <c r="N18" s="146" t="e">
        <f>'Solicitud 017'!BM24</f>
        <v>#VALUE!</v>
      </c>
      <c r="O18" s="147" t="e">
        <f>'Solicitud 017'!BO24</f>
        <v>#VALUE!</v>
      </c>
      <c r="P18" s="147" t="e">
        <f>'Solicitud 017'!BU24</f>
        <v>#VALUE!</v>
      </c>
      <c r="Q18" s="148">
        <f>'Solicitud 017'!BW24</f>
        <v>1.5732236842105258</v>
      </c>
      <c r="R18" s="148">
        <f>'Solicitud 017'!CF24</f>
        <v>7.8110912540784519E-2</v>
      </c>
      <c r="S18" s="148">
        <f>'Solicitud 017'!L24</f>
        <v>32.1</v>
      </c>
      <c r="T18" s="148">
        <f>'Solicitud 017'!P24</f>
        <v>0.15471978767883965</v>
      </c>
      <c r="U18" s="148">
        <f>'Solicitud 017'!R24</f>
        <v>19.3</v>
      </c>
      <c r="V18" s="148">
        <f>'Solicitud 017'!V24</f>
        <v>8.2240618554058564E-2</v>
      </c>
      <c r="W18" s="147">
        <f>'Solicitud 017'!X24</f>
        <v>7.96</v>
      </c>
      <c r="X18" s="147">
        <f>'Solicitud 017'!AB24</f>
        <v>2.9078927456812554E-2</v>
      </c>
      <c r="Y18" s="147">
        <f>'Solicitud 017'!CG24</f>
        <v>6.0568214491086847</v>
      </c>
      <c r="Z18" s="147">
        <f>'Solicitud 017'!CP24</f>
        <v>9.048417667604193E-2</v>
      </c>
      <c r="AA18" s="149">
        <f>+'Solicitud 017'!CR24</f>
        <v>72.000000000000213</v>
      </c>
      <c r="AB18" s="150">
        <f>+'Solicitud 017'!DF24</f>
        <v>1.8215888875122905</v>
      </c>
    </row>
    <row r="19" spans="1:28" ht="14.25" customHeight="1" thickBot="1">
      <c r="A19" s="138">
        <f>'Solicitud 017'!E25</f>
        <v>44317</v>
      </c>
      <c r="B19" s="140">
        <f>'Solicitud 017'!F25</f>
        <v>0.57986111111111105</v>
      </c>
      <c r="C19" s="140" t="str">
        <f>'Solicitud 017'!G25</f>
        <v>2° 41' 11.034""</v>
      </c>
      <c r="D19" s="140" t="str">
        <f>'Solicitud 017'!H25</f>
        <v>78° 24' 1.459""</v>
      </c>
      <c r="E19" s="141" t="str">
        <f>'Solicitud 017'!B25</f>
        <v>G - 04 MAREA BAJA</v>
      </c>
      <c r="F19" s="142" t="str">
        <f>'Solicitud 017'!A25</f>
        <v>SP-21-0253</v>
      </c>
      <c r="G19" s="144" t="str">
        <f>'Solicitud 017'!AD25</f>
        <v>MLD</v>
      </c>
      <c r="H19" s="145" t="str">
        <f>'Solicitud 017'!AK25</f>
        <v>999</v>
      </c>
      <c r="I19" s="146" t="e">
        <f>'Solicitud 017'!AM25</f>
        <v>#VALUE!</v>
      </c>
      <c r="J19" s="146" t="e">
        <f>'Solicitud 017'!AS25</f>
        <v>#VALUE!</v>
      </c>
      <c r="K19" s="146" t="e">
        <f>'Solicitud 017'!AU25</f>
        <v>#VALUE!</v>
      </c>
      <c r="L19" s="146" t="e">
        <f>'Solicitud 017'!BE25</f>
        <v>#VALUE!</v>
      </c>
      <c r="M19" s="146" t="e">
        <f>'Solicitud 017'!BG25</f>
        <v>#VALUE!</v>
      </c>
      <c r="N19" s="146" t="e">
        <f>'Solicitud 017'!BM25</f>
        <v>#VALUE!</v>
      </c>
      <c r="O19" s="147" t="e">
        <f>'Solicitud 017'!BO25</f>
        <v>#VALUE!</v>
      </c>
      <c r="P19" s="147" t="e">
        <f>'Solicitud 017'!BU25</f>
        <v>#VALUE!</v>
      </c>
      <c r="Q19" s="148">
        <f>'Solicitud 017'!BW25</f>
        <v>1.3416806722689074</v>
      </c>
      <c r="R19" s="148">
        <f>'Solicitud 017'!CF25</f>
        <v>6.6614749511509058E-2</v>
      </c>
      <c r="S19" s="148">
        <f>AVERAGE('Solicitud 017'!L25:L26)</f>
        <v>30.2</v>
      </c>
      <c r="T19" s="148">
        <f>AVERAGE('Solicitud 017'!P25:P26)</f>
        <v>0.15471978767883965</v>
      </c>
      <c r="U19" s="148">
        <f>AVERAGE('Solicitud 017'!R25:R26)</f>
        <v>18.5</v>
      </c>
      <c r="V19" s="148">
        <f>AVERAGE('Solicitud 017'!V25:V26)</f>
        <v>7.8831680997413639E-2</v>
      </c>
      <c r="W19" s="147">
        <f>AVERAGE('Solicitud 017'!X25:X26)</f>
        <v>7.95</v>
      </c>
      <c r="X19" s="147">
        <f>AVERAGE('Solicitud 017'!AB25:AB26)</f>
        <v>2.9078927456812554E-2</v>
      </c>
      <c r="Y19" s="147">
        <f>'Solicitud 017'!CG25</f>
        <v>6.4773217366302482</v>
      </c>
      <c r="Z19" s="147">
        <f>'Solicitud 017'!CP25</f>
        <v>9.6766122186261114E-2</v>
      </c>
      <c r="AA19" s="149">
        <f>+'Solicitud 017'!CR25</f>
        <v>50.375000000000284</v>
      </c>
      <c r="AB19" s="150">
        <f>+'Solicitud 017'!DF25</f>
        <v>1.2744797251171096</v>
      </c>
    </row>
    <row r="20" spans="1:28" ht="14.25" customHeight="1" thickBot="1">
      <c r="A20" s="138">
        <f>'Solicitud 017'!E27</f>
        <v>44318</v>
      </c>
      <c r="B20" s="140">
        <f>'Solicitud 017'!F27</f>
        <v>0.31805555555555554</v>
      </c>
      <c r="C20" s="140" t="str">
        <f>'Solicitud 017'!G27</f>
        <v xml:space="preserve">2° 43' 8.213"" </v>
      </c>
      <c r="D20" s="140" t="str">
        <f>'Solicitud 017'!H27</f>
        <v xml:space="preserve">78° 24' 1.573"" </v>
      </c>
      <c r="E20" s="141" t="str">
        <f>'Solicitud 017'!B27</f>
        <v>G - 03 MAREA ALTA</v>
      </c>
      <c r="F20" s="142" t="str">
        <f>'Solicitud 017'!A27</f>
        <v>SP-21-0257</v>
      </c>
      <c r="G20" s="144" t="str">
        <f>'Solicitud 017'!AD27</f>
        <v>MLD</v>
      </c>
      <c r="H20" s="145" t="str">
        <f>'Solicitud 017'!AK27</f>
        <v>999</v>
      </c>
      <c r="I20" s="146" t="e">
        <f>'Solicitud 017'!AM27</f>
        <v>#VALUE!</v>
      </c>
      <c r="J20" s="146" t="e">
        <f>'Solicitud 017'!AS27</f>
        <v>#VALUE!</v>
      </c>
      <c r="K20" s="146" t="e">
        <f>'Solicitud 017'!AU27</f>
        <v>#VALUE!</v>
      </c>
      <c r="L20" s="146" t="e">
        <f>'Solicitud 017'!BE27</f>
        <v>#VALUE!</v>
      </c>
      <c r="M20" s="146" t="e">
        <f>'Solicitud 017'!BG27</f>
        <v>#VALUE!</v>
      </c>
      <c r="N20" s="146" t="e">
        <f>'Solicitud 017'!BM27</f>
        <v>#VALUE!</v>
      </c>
      <c r="O20" s="147" t="e">
        <f>'Solicitud 017'!BO27</f>
        <v>#VALUE!</v>
      </c>
      <c r="P20" s="147" t="e">
        <f>'Solicitud 017'!BU27</f>
        <v>#VALUE!</v>
      </c>
      <c r="Q20" s="148">
        <f>'Solicitud 017'!BW27</f>
        <v>0.68749999999999989</v>
      </c>
      <c r="R20" s="148">
        <f>'Solicitud 017'!CF27</f>
        <v>3.4134530843106192E-2</v>
      </c>
      <c r="S20" s="148">
        <f>'Solicitud 017'!L27</f>
        <v>48.8</v>
      </c>
      <c r="T20" s="148">
        <f>'Solicitud 017'!P27</f>
        <v>0.15471978767883965</v>
      </c>
      <c r="U20" s="148">
        <f>'Solicitud 017'!R27</f>
        <v>31.6</v>
      </c>
      <c r="V20" s="148">
        <f>'Solicitud 017'!V27</f>
        <v>0.13465303348747412</v>
      </c>
      <c r="W20" s="147">
        <f>'Solicitud 017'!X27</f>
        <v>8.24</v>
      </c>
      <c r="X20" s="147">
        <f>'Solicitud 017'!AB27</f>
        <v>2.9078927456812554E-2</v>
      </c>
      <c r="Y20" s="147">
        <f>'Solicitud 017'!CG27</f>
        <v>7.2883991407436701</v>
      </c>
      <c r="Z20" s="147">
        <f>'Solicitud 017'!CP27</f>
        <v>0.10888298442966508</v>
      </c>
      <c r="AA20" s="149">
        <f>+'Solicitud 017'!CR27</f>
        <v>27.199999999999669</v>
      </c>
      <c r="AB20" s="150">
        <f>+'Solicitud 017'!DF27</f>
        <v>0.68815580194907711</v>
      </c>
    </row>
    <row r="21" spans="1:28" ht="14.25" customHeight="1" thickBot="1">
      <c r="A21" s="138">
        <f>'Solicitud 017'!E28</f>
        <v>44318</v>
      </c>
      <c r="B21" s="140">
        <f>'Solicitud 017'!F28</f>
        <v>0.33402777777777781</v>
      </c>
      <c r="C21" s="140" t="str">
        <f>'Solicitud 017'!G28</f>
        <v>2° 45' 5.391""</v>
      </c>
      <c r="D21" s="140" t="str">
        <f>'Solicitud 017'!H28</f>
        <v>78° 24' 1.688""</v>
      </c>
      <c r="E21" s="141" t="str">
        <f>'Solicitud 017'!B28</f>
        <v>G - 02 MAREA ALTA</v>
      </c>
      <c r="F21" s="142" t="str">
        <f>'Solicitud 017'!A28</f>
        <v>SP-21-0260</v>
      </c>
      <c r="G21" s="144" t="str">
        <f>'Solicitud 017'!AD28</f>
        <v>MLD</v>
      </c>
      <c r="H21" s="145" t="str">
        <f>'Solicitud 017'!AK28</f>
        <v>999</v>
      </c>
      <c r="I21" s="146" t="e">
        <f>'Solicitud 017'!AM28</f>
        <v>#VALUE!</v>
      </c>
      <c r="J21" s="146" t="e">
        <f>'Solicitud 017'!AS28</f>
        <v>#VALUE!</v>
      </c>
      <c r="K21" s="146" t="e">
        <f>'Solicitud 017'!AU28</f>
        <v>#VALUE!</v>
      </c>
      <c r="L21" s="146" t="e">
        <f>'Solicitud 017'!BE28</f>
        <v>#VALUE!</v>
      </c>
      <c r="M21" s="146" t="e">
        <f>'Solicitud 017'!BG28</f>
        <v>#VALUE!</v>
      </c>
      <c r="N21" s="146" t="e">
        <f>'Solicitud 017'!BM28</f>
        <v>#VALUE!</v>
      </c>
      <c r="O21" s="147" t="e">
        <f>'Solicitud 017'!BO28</f>
        <v>#VALUE!</v>
      </c>
      <c r="P21" s="147" t="e">
        <f>'Solicitud 017'!BU28</f>
        <v>#VALUE!</v>
      </c>
      <c r="Q21" s="148">
        <f>'Solicitud 017'!BW28</f>
        <v>0.73865000000000003</v>
      </c>
      <c r="R21" s="148">
        <f>'Solicitud 017'!CF28</f>
        <v>3.6674139937833299E-2</v>
      </c>
      <c r="S21" s="148">
        <f>'Solicitud 017'!L28</f>
        <v>48.7</v>
      </c>
      <c r="T21" s="148">
        <f>'Solicitud 017'!P28</f>
        <v>0.15471978767883965</v>
      </c>
      <c r="U21" s="148">
        <f>'Solicitud 017'!R28</f>
        <v>31.6</v>
      </c>
      <c r="V21" s="148">
        <f>'Solicitud 017'!V28</f>
        <v>0.13465303348747412</v>
      </c>
      <c r="W21" s="147">
        <f>'Solicitud 017'!X28</f>
        <v>8.2200000000000006</v>
      </c>
      <c r="X21" s="147">
        <f>'Solicitud 017'!AB28</f>
        <v>2.9078927456812554E-2</v>
      </c>
      <c r="Y21" s="147">
        <f>'Solicitud 017'!CG28</f>
        <v>7.6281469364276147</v>
      </c>
      <c r="Z21" s="147">
        <f>'Solicitud 017'!CP28</f>
        <v>0.11395855085146966</v>
      </c>
      <c r="AA21" s="149">
        <f>+'Solicitud 017'!CR28</f>
        <v>21.849999999999703</v>
      </c>
      <c r="AB21" s="150">
        <f>+'Solicitud 017'!DF28</f>
        <v>0.55280162766865126</v>
      </c>
    </row>
    <row r="22" spans="1:28" ht="14.25" customHeight="1" thickBot="1">
      <c r="A22" s="138">
        <f>'Solicitud 017'!E29</f>
        <v>44318</v>
      </c>
      <c r="B22" s="140">
        <f>'Solicitud 017'!F29</f>
        <v>0.3527777777777778</v>
      </c>
      <c r="C22" s="140" t="str">
        <f>'Solicitud 017'!G29</f>
        <v>2° 47' 2.513""</v>
      </c>
      <c r="D22" s="140" t="str">
        <f>'Solicitud 017'!H29</f>
        <v>78° 24' 1.902""</v>
      </c>
      <c r="E22" s="141" t="str">
        <f>'Solicitud 017'!B29</f>
        <v>G - 01 MAREA ALTA</v>
      </c>
      <c r="F22" s="142" t="str">
        <f>'Solicitud 017'!A29</f>
        <v>SP-21-0263</v>
      </c>
      <c r="G22" s="144" t="str">
        <f>'Solicitud 017'!AD29</f>
        <v>MLD</v>
      </c>
      <c r="H22" s="145" t="str">
        <f>'Solicitud 017'!AK29</f>
        <v>999</v>
      </c>
      <c r="I22" s="146" t="e">
        <f>'Solicitud 017'!AM29</f>
        <v>#VALUE!</v>
      </c>
      <c r="J22" s="146" t="e">
        <f>'Solicitud 017'!AS29</f>
        <v>#VALUE!</v>
      </c>
      <c r="K22" s="146" t="e">
        <f>'Solicitud 017'!AU29</f>
        <v>#VALUE!</v>
      </c>
      <c r="L22" s="146" t="e">
        <f>'Solicitud 017'!BE29</f>
        <v>#VALUE!</v>
      </c>
      <c r="M22" s="146" t="e">
        <f>'Solicitud 017'!BG29</f>
        <v>#VALUE!</v>
      </c>
      <c r="N22" s="146" t="e">
        <f>'Solicitud 017'!BM29</f>
        <v>#VALUE!</v>
      </c>
      <c r="O22" s="147" t="e">
        <f>'Solicitud 017'!BO29</f>
        <v>#VALUE!</v>
      </c>
      <c r="P22" s="147" t="e">
        <f>'Solicitud 017'!BU29</f>
        <v>#VALUE!</v>
      </c>
      <c r="Q22" s="148">
        <f>'Solicitud 017'!BW29</f>
        <v>0.78979999999999984</v>
      </c>
      <c r="R22" s="148">
        <f>'Solicitud 017'!CF29</f>
        <v>3.9213749032560391E-2</v>
      </c>
      <c r="S22" s="148">
        <f>'Solicitud 017'!L29</f>
        <v>48.9</v>
      </c>
      <c r="T22" s="148">
        <f>'Solicitud 017'!P29</f>
        <v>0.15471978767883965</v>
      </c>
      <c r="U22" s="148">
        <f>'Solicitud 017'!R29</f>
        <v>31.8</v>
      </c>
      <c r="V22" s="148">
        <f>'Solicitud 017'!V29</f>
        <v>0.13550526787663533</v>
      </c>
      <c r="W22" s="147">
        <f>'Solicitud 017'!X29</f>
        <v>8.2100000000000009</v>
      </c>
      <c r="X22" s="147">
        <f>'Solicitud 017'!AB29</f>
        <v>2.9078927456812554E-2</v>
      </c>
      <c r="Y22" s="147">
        <f>'Solicitud 017'!CG29</f>
        <v>8.0649655308784016</v>
      </c>
      <c r="Z22" s="147">
        <f>'Solicitud 017'!CP29</f>
        <v>0.12048427910807558</v>
      </c>
      <c r="AA22" s="149">
        <f>+'Solicitud 017'!CR29</f>
        <v>20.599999999999952</v>
      </c>
      <c r="AB22" s="150">
        <f>+'Solicitud 017'!DF29</f>
        <v>0.52117682059379145</v>
      </c>
    </row>
    <row r="23" spans="1:28" ht="14.25" customHeight="1" thickBot="1">
      <c r="A23" s="138">
        <f>'Solicitud 017'!E30</f>
        <v>44318</v>
      </c>
      <c r="B23" s="140">
        <f>'Solicitud 017'!F30</f>
        <v>0.57361111111111118</v>
      </c>
      <c r="C23" s="140" t="str">
        <f>'Solicitud 017'!G30</f>
        <v xml:space="preserve">2° 43' 8.213"" </v>
      </c>
      <c r="D23" s="140" t="str">
        <f>'Solicitud 017'!H30</f>
        <v xml:space="preserve">78° 24' 1.573"" </v>
      </c>
      <c r="E23" s="141" t="str">
        <f>'Solicitud 017'!B30</f>
        <v>G - 03 MAREA BAJA</v>
      </c>
      <c r="F23" s="142" t="str">
        <f>'Solicitud 017'!A30</f>
        <v>SP-21-0266</v>
      </c>
      <c r="G23" s="144" t="str">
        <f>'Solicitud 017'!AD30</f>
        <v>MLD</v>
      </c>
      <c r="H23" s="145" t="str">
        <f>'Solicitud 017'!AK30</f>
        <v>999</v>
      </c>
      <c r="I23" s="146" t="e">
        <f>'Solicitud 017'!AM30</f>
        <v>#VALUE!</v>
      </c>
      <c r="J23" s="146" t="e">
        <f>'Solicitud 017'!AS30</f>
        <v>#VALUE!</v>
      </c>
      <c r="K23" s="146" t="e">
        <f>'Solicitud 017'!AU30</f>
        <v>#VALUE!</v>
      </c>
      <c r="L23" s="146" t="e">
        <f>'Solicitud 017'!BE30</f>
        <v>#VALUE!</v>
      </c>
      <c r="M23" s="146" t="e">
        <f>'Solicitud 017'!BG30</f>
        <v>#VALUE!</v>
      </c>
      <c r="N23" s="146" t="e">
        <f>'Solicitud 017'!BM30</f>
        <v>#VALUE!</v>
      </c>
      <c r="O23" s="147" t="e">
        <f>'Solicitud 017'!BO30</f>
        <v>#VALUE!</v>
      </c>
      <c r="P23" s="147" t="e">
        <f>'Solicitud 017'!BU30</f>
        <v>#VALUE!</v>
      </c>
      <c r="Q23" s="148">
        <f>'Solicitud 017'!BW30</f>
        <v>0.94161538461538441</v>
      </c>
      <c r="R23" s="148">
        <f>'Solicitud 017'!CF30</f>
        <v>4.675141729235948E-2</v>
      </c>
      <c r="S23" s="148">
        <f>'Solicitud 017'!L30</f>
        <v>42.6</v>
      </c>
      <c r="T23" s="148">
        <f>'Solicitud 017'!P30</f>
        <v>0.15471978767883965</v>
      </c>
      <c r="U23" s="148">
        <f>'Solicitud 017'!R30</f>
        <v>27.2</v>
      </c>
      <c r="V23" s="148">
        <f>'Solicitud 017'!V30</f>
        <v>0.11590387692592709</v>
      </c>
      <c r="W23" s="147">
        <f>'Solicitud 017'!X30</f>
        <v>8.16</v>
      </c>
      <c r="X23" s="147">
        <f>'Solicitud 017'!AB30</f>
        <v>2.9078927456812554E-2</v>
      </c>
      <c r="Y23" s="147">
        <f>'Solicitud 017'!CG30</f>
        <v>6.8354020798317432</v>
      </c>
      <c r="Z23" s="147">
        <f>'Solicitud 017'!CP30</f>
        <v>0.10211556253392562</v>
      </c>
      <c r="AA23" s="149">
        <f>+'Solicitud 017'!CR30</f>
        <v>37.099999999999689</v>
      </c>
      <c r="AB23" s="150">
        <f>+'Solicitud 017'!DF30</f>
        <v>0.93862427398201687</v>
      </c>
    </row>
    <row r="24" spans="1:28" ht="14.25" customHeight="1" thickBot="1">
      <c r="A24" s="138">
        <f>'Solicitud 017'!E31</f>
        <v>44318</v>
      </c>
      <c r="B24" s="140">
        <f>'Solicitud 017'!F31</f>
        <v>0.59722222222222221</v>
      </c>
      <c r="C24" s="140" t="str">
        <f>'Solicitud 017'!G31</f>
        <v>2° 45' 5.391""</v>
      </c>
      <c r="D24" s="140" t="str">
        <f>'Solicitud 017'!H31</f>
        <v>78° 24' 1.688""</v>
      </c>
      <c r="E24" s="141" t="str">
        <f>'Solicitud 017'!B31</f>
        <v>G - 02 MAREA BAJA</v>
      </c>
      <c r="F24" s="142" t="str">
        <f>'Solicitud 017'!A31</f>
        <v>SP-21-0269</v>
      </c>
      <c r="G24" s="144" t="str">
        <f>'Solicitud 017'!AD31</f>
        <v>MLD</v>
      </c>
      <c r="H24" s="145" t="str">
        <f>'Solicitud 017'!AK31</f>
        <v>999</v>
      </c>
      <c r="I24" s="146" t="e">
        <f>'Solicitud 017'!AM31</f>
        <v>#VALUE!</v>
      </c>
      <c r="J24" s="146" t="e">
        <f>'Solicitud 017'!AS31</f>
        <v>#VALUE!</v>
      </c>
      <c r="K24" s="146" t="e">
        <f>'Solicitud 017'!AU31</f>
        <v>#VALUE!</v>
      </c>
      <c r="L24" s="146" t="e">
        <f>'Solicitud 017'!BE31</f>
        <v>#VALUE!</v>
      </c>
      <c r="M24" s="146" t="e">
        <f>'Solicitud 017'!BG31</f>
        <v>#VALUE!</v>
      </c>
      <c r="N24" s="146" t="e">
        <f>'Solicitud 017'!BM31</f>
        <v>#VALUE!</v>
      </c>
      <c r="O24" s="147" t="e">
        <f>'Solicitud 017'!BO31</f>
        <v>#VALUE!</v>
      </c>
      <c r="P24" s="147" t="e">
        <f>'Solicitud 017'!BU31</f>
        <v>#VALUE!</v>
      </c>
      <c r="Q24" s="148">
        <f>'Solicitud 017'!BW31</f>
        <v>1.4746666666666668</v>
      </c>
      <c r="R24" s="148">
        <f>'Solicitud 017'!CF31</f>
        <v>7.3217534278740282E-2</v>
      </c>
      <c r="S24" s="148">
        <f>'Solicitud 017'!L31</f>
        <v>42.3</v>
      </c>
      <c r="T24" s="148">
        <f>'Solicitud 017'!P31</f>
        <v>0.15471978767883965</v>
      </c>
      <c r="U24" s="148">
        <f>'Solicitud 017'!R31</f>
        <v>27</v>
      </c>
      <c r="V24" s="148">
        <f>'Solicitud 017'!V31</f>
        <v>0.11505164253676586</v>
      </c>
      <c r="W24" s="147">
        <f>'Solicitud 017'!X31</f>
        <v>8.18</v>
      </c>
      <c r="X24" s="147">
        <f>'Solicitud 017'!AB31</f>
        <v>2.9078927456812554E-2</v>
      </c>
      <c r="Y24" s="147">
        <f>'Solicitud 017'!CG31</f>
        <v>7.2479529745908202</v>
      </c>
      <c r="Z24" s="147">
        <f>'Solicitud 017'!CP31</f>
        <v>0.10827875033183121</v>
      </c>
      <c r="AA24" s="149">
        <f>+'Solicitud 017'!CR31</f>
        <v>34.899999999999935</v>
      </c>
      <c r="AB24" s="150">
        <f>+'Solicitud 017'!DF31</f>
        <v>0.88296461353025879</v>
      </c>
    </row>
    <row r="25" spans="1:28" ht="14.25" customHeight="1" thickBot="1">
      <c r="A25" s="138">
        <f>'Solicitud 017'!E32</f>
        <v>44318</v>
      </c>
      <c r="B25" s="140">
        <f>'Solicitud 017'!F32</f>
        <v>0.61319444444444449</v>
      </c>
      <c r="C25" s="140" t="str">
        <f>'Solicitud 017'!G32</f>
        <v>2° 47' 2.513""</v>
      </c>
      <c r="D25" s="140" t="str">
        <f>'Solicitud 017'!H32</f>
        <v>78° 24' 1.902""</v>
      </c>
      <c r="E25" s="141" t="str">
        <f>'Solicitud 017'!B32</f>
        <v>G - 01 MAREA BAJA</v>
      </c>
      <c r="F25" s="142" t="str">
        <f>'Solicitud 017'!A32</f>
        <v>SP-21-0272</v>
      </c>
      <c r="G25" s="144" t="str">
        <f>'Solicitud 017'!AD32</f>
        <v>MLD</v>
      </c>
      <c r="H25" s="145" t="str">
        <f>'Solicitud 017'!AK32</f>
        <v>999</v>
      </c>
      <c r="I25" s="146" t="e">
        <f>'Solicitud 017'!AM32</f>
        <v>#VALUE!</v>
      </c>
      <c r="J25" s="146" t="e">
        <f>'Solicitud 017'!AS32</f>
        <v>#VALUE!</v>
      </c>
      <c r="K25" s="146" t="e">
        <f>'Solicitud 017'!AU32</f>
        <v>#VALUE!</v>
      </c>
      <c r="L25" s="146" t="e">
        <f>'Solicitud 017'!BE32</f>
        <v>#VALUE!</v>
      </c>
      <c r="M25" s="146" t="e">
        <f>'Solicitud 017'!BG32</f>
        <v>#VALUE!</v>
      </c>
      <c r="N25" s="146" t="e">
        <f>'Solicitud 017'!BM32</f>
        <v>#VALUE!</v>
      </c>
      <c r="O25" s="147" t="e">
        <f>'Solicitud 017'!BO32</f>
        <v>#VALUE!</v>
      </c>
      <c r="P25" s="147" t="e">
        <f>'Solicitud 017'!BU32</f>
        <v>#VALUE!</v>
      </c>
      <c r="Q25" s="148">
        <f>'Solicitud 017'!BW32</f>
        <v>1.5743023255813955</v>
      </c>
      <c r="R25" s="148">
        <f>'Solicitud 017'!CF32</f>
        <v>7.8164467329355572E-2</v>
      </c>
      <c r="S25" s="148">
        <f>AVERAGE('Solicitud 017'!L32:L33)</f>
        <v>42.6</v>
      </c>
      <c r="T25" s="148">
        <f>AVERAGE('Solicitud 017'!P32:P33)</f>
        <v>0.15471978767883965</v>
      </c>
      <c r="U25" s="148">
        <f>AVERAGE('Solicitud 017'!R32:R33)</f>
        <v>27.2</v>
      </c>
      <c r="V25" s="148">
        <f>AVERAGE('Solicitud 017'!V32:V33)</f>
        <v>0.11590387692592709</v>
      </c>
      <c r="W25" s="147">
        <f>AVERAGE('Solicitud 017'!X32:X33)</f>
        <v>8.2349999999999994</v>
      </c>
      <c r="X25" s="147">
        <f>AVERAGE('Solicitud 017'!AB32:AB33)</f>
        <v>2.9078927456812554E-2</v>
      </c>
      <c r="Y25" s="147">
        <f>'Solicitud 017'!CG32</f>
        <v>7.6038792367359047</v>
      </c>
      <c r="Z25" s="147">
        <f>'Solicitud 017'!CP32</f>
        <v>0.11359601039276934</v>
      </c>
      <c r="AA25" s="149">
        <f>+'Solicitud 017'!CR32</f>
        <v>27.84999999999993</v>
      </c>
      <c r="AB25" s="150">
        <f>+'Solicitud 017'!DF32</f>
        <v>0.70460070162801414</v>
      </c>
    </row>
    <row r="26" spans="1:28" ht="14.25" customHeight="1" thickBot="1">
      <c r="A26" s="138">
        <f>'Solicitud 017'!E34</f>
        <v>44319</v>
      </c>
      <c r="B26" s="140">
        <f>'Solicitud 017'!F34</f>
        <v>0.34722222222222227</v>
      </c>
      <c r="C26" s="140" t="str">
        <f>'Solicitud 017'!G34</f>
        <v>2° 41' 11.647""</v>
      </c>
      <c r="D26" s="140" t="str">
        <f>'Solicitud 017'!H34</f>
        <v>78° 13' 20.561""</v>
      </c>
      <c r="E26" s="141" t="str">
        <f>'Solicitud 017'!B34</f>
        <v>A - 06 MAREA ALTA</v>
      </c>
      <c r="F26" s="142" t="str">
        <f>'Solicitud 017'!A34</f>
        <v>SP-21-0275</v>
      </c>
      <c r="G26" s="144" t="str">
        <f>'Solicitud 017'!AD34</f>
        <v>MLD</v>
      </c>
      <c r="H26" s="145" t="str">
        <f>'Solicitud 017'!AK34</f>
        <v>999</v>
      </c>
      <c r="I26" s="146" t="e">
        <f>'Solicitud 017'!AM34</f>
        <v>#VALUE!</v>
      </c>
      <c r="J26" s="146" t="e">
        <f>'Solicitud 017'!AS34</f>
        <v>#VALUE!</v>
      </c>
      <c r="K26" s="146" t="e">
        <f>'Solicitud 017'!AU34</f>
        <v>#VALUE!</v>
      </c>
      <c r="L26" s="146" t="e">
        <f>'Solicitud 017'!BE34</f>
        <v>#VALUE!</v>
      </c>
      <c r="M26" s="146" t="e">
        <f>'Solicitud 017'!BG34</f>
        <v>#VALUE!</v>
      </c>
      <c r="N26" s="146" t="e">
        <f>'Solicitud 017'!BM34</f>
        <v>#VALUE!</v>
      </c>
      <c r="O26" s="147" t="e">
        <f>'Solicitud 017'!BO34</f>
        <v>#VALUE!</v>
      </c>
      <c r="P26" s="147" t="e">
        <f>'Solicitud 017'!BU34</f>
        <v>#VALUE!</v>
      </c>
      <c r="Q26" s="148">
        <f>'Solicitud 017'!BW34</f>
        <v>4.5989411764705874</v>
      </c>
      <c r="R26" s="148">
        <f>'Solicitud 017'!CF34</f>
        <v>0.2283384719038056</v>
      </c>
      <c r="S26" s="148">
        <f>'Solicitud 017'!L34</f>
        <v>43.2</v>
      </c>
      <c r="T26" s="148">
        <f>'Solicitud 017'!P34</f>
        <v>0.15471978767883965</v>
      </c>
      <c r="U26" s="148">
        <f>'Solicitud 017'!R34</f>
        <v>27.4</v>
      </c>
      <c r="V26" s="148">
        <f>'Solicitud 017'!V34</f>
        <v>0.11675611131508831</v>
      </c>
      <c r="W26" s="147">
        <f>'Solicitud 017'!X34</f>
        <v>8.14</v>
      </c>
      <c r="X26" s="147">
        <f>'Solicitud 017'!AB34</f>
        <v>2.9078927456812554E-2</v>
      </c>
      <c r="Y26" s="147">
        <f>'Solicitud 017'!CG34</f>
        <v>6.3303223249907701</v>
      </c>
      <c r="Z26" s="147">
        <f>'Solicitud 017'!CP34</f>
        <v>9.4570065913871224E-2</v>
      </c>
      <c r="AA26" s="149">
        <f>+'Solicitud 017'!CR34</f>
        <v>37.74999999999995</v>
      </c>
      <c r="AB26" s="150">
        <f>+'Solicitud 017'!DF34</f>
        <v>0.95506917366095379</v>
      </c>
    </row>
    <row r="27" spans="1:28" ht="14.25" customHeight="1" thickBot="1">
      <c r="A27" s="138">
        <f>'Solicitud 017'!E35</f>
        <v>44319</v>
      </c>
      <c r="B27" s="140">
        <f>'Solicitud 017'!F35</f>
        <v>0.36319444444444443</v>
      </c>
      <c r="C27" s="140" t="str">
        <f>'Solicitud 017'!G35</f>
        <v>2° 43' 8.831""</v>
      </c>
      <c r="D27" s="140" t="str">
        <f>'Solicitud 017'!H35</f>
        <v>78° 13' 20.661""</v>
      </c>
      <c r="E27" s="141" t="str">
        <f>'Solicitud 017'!B35</f>
        <v>A - 05 MAREA ALTA</v>
      </c>
      <c r="F27" s="142" t="str">
        <f>'Solicitud 017'!A35</f>
        <v>SP-21-0278</v>
      </c>
      <c r="G27" s="144" t="str">
        <f>'Solicitud 017'!AD35</f>
        <v>MLD</v>
      </c>
      <c r="H27" s="145" t="str">
        <f>'Solicitud 017'!AK35</f>
        <v>999</v>
      </c>
      <c r="I27" s="146" t="e">
        <f>'Solicitud 017'!AM35</f>
        <v>#VALUE!</v>
      </c>
      <c r="J27" s="146" t="e">
        <f>'Solicitud 017'!AS35</f>
        <v>#VALUE!</v>
      </c>
      <c r="K27" s="146" t="e">
        <f>'Solicitud 017'!AU35</f>
        <v>#VALUE!</v>
      </c>
      <c r="L27" s="146" t="e">
        <f>'Solicitud 017'!BE35</f>
        <v>#VALUE!</v>
      </c>
      <c r="M27" s="146" t="e">
        <f>'Solicitud 017'!BG35</f>
        <v>#VALUE!</v>
      </c>
      <c r="N27" s="146" t="e">
        <f>'Solicitud 017'!BM35</f>
        <v>#VALUE!</v>
      </c>
      <c r="O27" s="147" t="e">
        <f>'Solicitud 017'!BO35</f>
        <v>#VALUE!</v>
      </c>
      <c r="P27" s="147" t="e">
        <f>'Solicitud 017'!BU35</f>
        <v>#VALUE!</v>
      </c>
      <c r="Q27" s="148">
        <f>'Solicitud 017'!BW35</f>
        <v>0.56859999999999999</v>
      </c>
      <c r="R27" s="148">
        <f>'Solicitud 017'!CF35</f>
        <v>2.8231118890749356E-2</v>
      </c>
      <c r="S27" s="148">
        <f>'Solicitud 017'!L35</f>
        <v>44.4</v>
      </c>
      <c r="T27" s="148">
        <f>'Solicitud 017'!P35</f>
        <v>0.15471978767883965</v>
      </c>
      <c r="U27" s="148">
        <f>'Solicitud 017'!R35</f>
        <v>28.3</v>
      </c>
      <c r="V27" s="148">
        <f>'Solicitud 017'!V35</f>
        <v>0.12059116606631384</v>
      </c>
      <c r="W27" s="147">
        <f>'Solicitud 017'!X35</f>
        <v>8.16</v>
      </c>
      <c r="X27" s="147">
        <f>'Solicitud 017'!AB35</f>
        <v>2.9078927456812554E-2</v>
      </c>
      <c r="Y27" s="147">
        <f>'Solicitud 017'!CG35</f>
        <v>6.8409629222691555</v>
      </c>
      <c r="Z27" s="147">
        <f>'Solicitud 017'!CP35</f>
        <v>0.10219863717196841</v>
      </c>
      <c r="AA27" s="149">
        <f>+'Solicitud 017'!CR35</f>
        <v>25.850000000000151</v>
      </c>
      <c r="AB27" s="150">
        <f>+'Solicitud 017'!DF35</f>
        <v>0.65400101030823399</v>
      </c>
    </row>
    <row r="28" spans="1:28" ht="14.25" customHeight="1" thickBot="1">
      <c r="A28" s="138">
        <f>'Solicitud 017'!E36</f>
        <v>44319</v>
      </c>
      <c r="B28" s="140">
        <f>'Solicitud 017'!F36</f>
        <v>0.37986111111111115</v>
      </c>
      <c r="C28" s="140" t="str">
        <f>'Solicitud 017'!G36</f>
        <v>2° 45' 6.015""</v>
      </c>
      <c r="D28" s="140" t="str">
        <f>'Solicitud 017'!H36</f>
        <v>78° 13' 20.761""</v>
      </c>
      <c r="E28" s="141" t="str">
        <f>'Solicitud 017'!B36</f>
        <v>A - 04 MAREA ALTA</v>
      </c>
      <c r="F28" s="142" t="str">
        <f>'Solicitud 017'!A36</f>
        <v>SP-21-0281</v>
      </c>
      <c r="G28" s="144" t="str">
        <f>'Solicitud 017'!AD36</f>
        <v>MLD</v>
      </c>
      <c r="H28" s="145" t="str">
        <f>'Solicitud 017'!AK36</f>
        <v>999</v>
      </c>
      <c r="I28" s="146" t="e">
        <f>'Solicitud 017'!AM36</f>
        <v>#VALUE!</v>
      </c>
      <c r="J28" s="146" t="e">
        <f>'Solicitud 017'!AS36</f>
        <v>#VALUE!</v>
      </c>
      <c r="K28" s="146" t="e">
        <f>'Solicitud 017'!AU36</f>
        <v>#VALUE!</v>
      </c>
      <c r="L28" s="146" t="e">
        <f>'Solicitud 017'!BE36</f>
        <v>#VALUE!</v>
      </c>
      <c r="M28" s="146" t="e">
        <f>'Solicitud 017'!BG36</f>
        <v>#VALUE!</v>
      </c>
      <c r="N28" s="146" t="e">
        <f>'Solicitud 017'!BM36</f>
        <v>#VALUE!</v>
      </c>
      <c r="O28" s="147" t="e">
        <f>'Solicitud 017'!BO36</f>
        <v>#VALUE!</v>
      </c>
      <c r="P28" s="147" t="e">
        <f>'Solicitud 017'!BU36</f>
        <v>#VALUE!</v>
      </c>
      <c r="Q28" s="148">
        <f>'Solicitud 017'!BW36</f>
        <v>0.50165000000000004</v>
      </c>
      <c r="R28" s="148">
        <f>'Solicitud 017'!CF36</f>
        <v>2.4907036214464325E-2</v>
      </c>
      <c r="S28" s="148">
        <f>'Solicitud 017'!L36</f>
        <v>47.9</v>
      </c>
      <c r="T28" s="148">
        <f>'Solicitud 017'!P36</f>
        <v>0.15471978767883965</v>
      </c>
      <c r="U28" s="148">
        <f>'Solicitud 017'!R36</f>
        <v>30.8</v>
      </c>
      <c r="V28" s="148">
        <f>'Solicitud 017'!V36</f>
        <v>0.1312440959308292</v>
      </c>
      <c r="W28" s="147">
        <f>'Solicitud 017'!X36</f>
        <v>8.23</v>
      </c>
      <c r="X28" s="147">
        <f>'Solicitud 017'!AB36</f>
        <v>2.9078927456812554E-2</v>
      </c>
      <c r="Y28" s="147">
        <f>'Solicitud 017'!CG36</f>
        <v>7.5785548961157101</v>
      </c>
      <c r="Z28" s="147">
        <f>'Solicitud 017'!CP36</f>
        <v>0.1132176845447754</v>
      </c>
      <c r="AA28" s="149">
        <f>+'Solicitud 017'!CR36</f>
        <v>23.049999999999571</v>
      </c>
      <c r="AB28" s="150">
        <f>+'Solicitud 017'!DF36</f>
        <v>0.58316144246051937</v>
      </c>
    </row>
    <row r="29" spans="1:28" ht="14.25" customHeight="1" thickBot="1">
      <c r="A29" s="138">
        <f>'Solicitud 017'!E37</f>
        <v>44319</v>
      </c>
      <c r="B29" s="140">
        <f>'Solicitud 017'!F37</f>
        <v>0.39513888888888887</v>
      </c>
      <c r="C29" s="140" t="str">
        <f>'Solicitud 017'!G37</f>
        <v>2° 47' 3.199""</v>
      </c>
      <c r="D29" s="140" t="str">
        <f>'Solicitud 017'!H37</f>
        <v>78° 13' 20.862""</v>
      </c>
      <c r="E29" s="141" t="str">
        <f>'Solicitud 017'!B37</f>
        <v>A - 03 MAREA ALTA</v>
      </c>
      <c r="F29" s="142" t="str">
        <f>'Solicitud 017'!A37</f>
        <v>SP-21-0284</v>
      </c>
      <c r="G29" s="144" t="str">
        <f>'Solicitud 017'!AD37</f>
        <v>MLD</v>
      </c>
      <c r="H29" s="145" t="str">
        <f>'Solicitud 017'!AK37</f>
        <v>999</v>
      </c>
      <c r="I29" s="146" t="e">
        <f>'Solicitud 017'!AM37</f>
        <v>#VALUE!</v>
      </c>
      <c r="J29" s="146" t="e">
        <f>'Solicitud 017'!AS37</f>
        <v>#VALUE!</v>
      </c>
      <c r="K29" s="146" t="e">
        <f>'Solicitud 017'!AU37</f>
        <v>#VALUE!</v>
      </c>
      <c r="L29" s="146" t="e">
        <f>'Solicitud 017'!BE37</f>
        <v>#VALUE!</v>
      </c>
      <c r="M29" s="146" t="e">
        <f>'Solicitud 017'!BG37</f>
        <v>#VALUE!</v>
      </c>
      <c r="N29" s="146" t="e">
        <f>'Solicitud 017'!BM37</f>
        <v>#VALUE!</v>
      </c>
      <c r="O29" s="147" t="e">
        <f>'Solicitud 017'!BO37</f>
        <v>#VALUE!</v>
      </c>
      <c r="P29" s="147" t="e">
        <f>'Solicitud 017'!BU37</f>
        <v>#VALUE!</v>
      </c>
      <c r="Q29" s="148">
        <f>'Solicitud 017'!BW37</f>
        <v>0.50205</v>
      </c>
      <c r="R29" s="148">
        <f>'Solicitud 017'!CF37</f>
        <v>2.4926896305136677E-2</v>
      </c>
      <c r="S29" s="148">
        <f>'Solicitud 017'!L37</f>
        <v>48</v>
      </c>
      <c r="T29" s="148">
        <f>'Solicitud 017'!P37</f>
        <v>0.15471978767883965</v>
      </c>
      <c r="U29" s="148">
        <f>'Solicitud 017'!R37</f>
        <v>31</v>
      </c>
      <c r="V29" s="148">
        <f>'Solicitud 017'!V37</f>
        <v>0.13209633031999043</v>
      </c>
      <c r="W29" s="147">
        <f>'Solicitud 017'!X37</f>
        <v>8.2799999999999994</v>
      </c>
      <c r="X29" s="147">
        <f>'Solicitud 017'!AB37</f>
        <v>2.9078927456812554E-2</v>
      </c>
      <c r="Y29" s="147">
        <f>'Solicitud 017'!CG37</f>
        <v>7.8055062726838802</v>
      </c>
      <c r="Z29" s="147">
        <f>'Solicitud 017'!CP37</f>
        <v>0.11660816065948523</v>
      </c>
      <c r="AA29" s="149">
        <f>+'Solicitud 017'!CR37</f>
        <v>17.300000000000537</v>
      </c>
      <c r="AB29" s="150">
        <f>+'Solicitud 017'!DF37</f>
        <v>0.55177503833206532</v>
      </c>
    </row>
    <row r="30" spans="1:28" ht="14.25" customHeight="1" thickBot="1">
      <c r="A30" s="138">
        <f>'Solicitud 017'!E38</f>
        <v>44319</v>
      </c>
      <c r="B30" s="140">
        <f>'Solicitud 017'!F38</f>
        <v>0.59652777777777777</v>
      </c>
      <c r="C30" s="140" t="str">
        <f>'Solicitud 017'!G38</f>
        <v>2° 41' 11.647""</v>
      </c>
      <c r="D30" s="140" t="str">
        <f>'Solicitud 017'!H38</f>
        <v>78° 13' 20.561""</v>
      </c>
      <c r="E30" s="141" t="str">
        <f>'Solicitud 017'!B38</f>
        <v>A - 06 MAREA BAJA</v>
      </c>
      <c r="F30" s="142" t="str">
        <f>'Solicitud 017'!A38</f>
        <v>SP-21-0287</v>
      </c>
      <c r="G30" s="144" t="str">
        <f>'Solicitud 017'!AD38</f>
        <v>MLD</v>
      </c>
      <c r="H30" s="145" t="str">
        <f>'Solicitud 017'!AK38</f>
        <v>999</v>
      </c>
      <c r="I30" s="146" t="e">
        <f>'Solicitud 017'!AM38</f>
        <v>#VALUE!</v>
      </c>
      <c r="J30" s="146" t="e">
        <f>'Solicitud 017'!AS38</f>
        <v>#VALUE!</v>
      </c>
      <c r="K30" s="146" t="e">
        <f>'Solicitud 017'!AU38</f>
        <v>#VALUE!</v>
      </c>
      <c r="L30" s="146" t="e">
        <f>'Solicitud 017'!BE38</f>
        <v>#VALUE!</v>
      </c>
      <c r="M30" s="146" t="e">
        <f>'Solicitud 017'!BG38</f>
        <v>#VALUE!</v>
      </c>
      <c r="N30" s="146" t="e">
        <f>'Solicitud 017'!BM38</f>
        <v>#VALUE!</v>
      </c>
      <c r="O30" s="147" t="e">
        <f>'Solicitud 017'!BO38</f>
        <v>#VALUE!</v>
      </c>
      <c r="P30" s="147" t="e">
        <f>'Solicitud 017'!BU38</f>
        <v>#VALUE!</v>
      </c>
      <c r="Q30" s="148">
        <f>'Solicitud 017'!BW38</f>
        <v>4.7346499999999994</v>
      </c>
      <c r="R30" s="148">
        <f>'Solicitud 017'!CF38</f>
        <v>0.23507644575463668</v>
      </c>
      <c r="S30" s="148">
        <f>'Solicitud 017'!L38</f>
        <v>40.4</v>
      </c>
      <c r="T30" s="148">
        <f>'Solicitud 017'!P38</f>
        <v>0.15471978767883965</v>
      </c>
      <c r="U30" s="148">
        <f>'Solicitud 017'!R38</f>
        <v>25.8</v>
      </c>
      <c r="V30" s="148">
        <f>'Solicitud 017'!V38</f>
        <v>0.10993823620179849</v>
      </c>
      <c r="W30" s="147">
        <f>'Solicitud 017'!X38</f>
        <v>8.16</v>
      </c>
      <c r="X30" s="147">
        <f>'Solicitud 017'!AB38</f>
        <v>2.9078927456812554E-2</v>
      </c>
      <c r="Y30" s="147">
        <f>'Solicitud 017'!CG38</f>
        <v>6.1601087925646407</v>
      </c>
      <c r="Z30" s="147">
        <f>'Solicitud 017'!CP38</f>
        <v>9.2027208827838825E-2</v>
      </c>
      <c r="AA30" s="149">
        <f>+'Solicitud 017'!CR38</f>
        <v>49.900000000000055</v>
      </c>
      <c r="AB30" s="150">
        <f>+'Solicitud 017'!DF38</f>
        <v>1.2624622984286547</v>
      </c>
    </row>
    <row r="31" spans="1:28" ht="14.25" customHeight="1" thickBot="1">
      <c r="A31" s="138">
        <f>'Solicitud 017'!E39</f>
        <v>44319</v>
      </c>
      <c r="B31" s="140">
        <f>'Solicitud 017'!F39</f>
        <v>0.61736111111111114</v>
      </c>
      <c r="C31" s="140" t="str">
        <f>'Solicitud 017'!G39</f>
        <v>2° 43' 8.831""</v>
      </c>
      <c r="D31" s="140" t="str">
        <f>'Solicitud 017'!H39</f>
        <v>78° 13' 20.661""</v>
      </c>
      <c r="E31" s="141" t="str">
        <f>'Solicitud 017'!B39</f>
        <v>A - 05 MAREA BAJA</v>
      </c>
      <c r="F31" s="142" t="str">
        <f>'Solicitud 017'!A39</f>
        <v>SP-21-0291</v>
      </c>
      <c r="G31" s="144" t="str">
        <f>'Solicitud 017'!AD39</f>
        <v>MLD</v>
      </c>
      <c r="H31" s="145" t="str">
        <f>'Solicitud 017'!AK39</f>
        <v>999</v>
      </c>
      <c r="I31" s="146" t="e">
        <f>'Solicitud 017'!AM39</f>
        <v>#VALUE!</v>
      </c>
      <c r="J31" s="146" t="e">
        <f>'Solicitud 017'!AS39</f>
        <v>#VALUE!</v>
      </c>
      <c r="K31" s="146" t="e">
        <f>'Solicitud 017'!AU39</f>
        <v>#VALUE!</v>
      </c>
      <c r="L31" s="146" t="e">
        <f>'Solicitud 017'!BE39</f>
        <v>#VALUE!</v>
      </c>
      <c r="M31" s="146" t="e">
        <f>'Solicitud 017'!BG39</f>
        <v>#VALUE!</v>
      </c>
      <c r="N31" s="146" t="e">
        <f>'Solicitud 017'!BM39</f>
        <v>#VALUE!</v>
      </c>
      <c r="O31" s="147" t="e">
        <f>'Solicitud 017'!BO39</f>
        <v>#VALUE!</v>
      </c>
      <c r="P31" s="147" t="e">
        <f>'Solicitud 017'!BU39</f>
        <v>#VALUE!</v>
      </c>
      <c r="Q31" s="148">
        <f>'Solicitud 017'!BW39</f>
        <v>3.0016000000000003</v>
      </c>
      <c r="R31" s="148">
        <f>'Solicitud 017'!CF39</f>
        <v>0.14903012040533464</v>
      </c>
      <c r="S31" s="148">
        <f>'Solicitud 017'!L39</f>
        <v>42</v>
      </c>
      <c r="T31" s="148">
        <f>'Solicitud 017'!P39</f>
        <v>0.15471978767883965</v>
      </c>
      <c r="U31" s="148">
        <f>'Solicitud 017'!R39</f>
        <v>26.7</v>
      </c>
      <c r="V31" s="148">
        <f>'Solicitud 017'!V39</f>
        <v>0.11377329095302401</v>
      </c>
      <c r="W31" s="147">
        <f>'Solicitud 017'!X39</f>
        <v>8.19</v>
      </c>
      <c r="X31" s="147">
        <f>'Solicitud 017'!AB39</f>
        <v>2.9078927456812554E-2</v>
      </c>
      <c r="Y31" s="147">
        <f>'Solicitud 017'!CG39</f>
        <v>6.3060061060727506</v>
      </c>
      <c r="Z31" s="147">
        <f>'Solicitud 017'!CP39</f>
        <v>9.4206800615866573E-2</v>
      </c>
      <c r="AA31" s="149">
        <f>+'Solicitud 017'!CR39</f>
        <v>35.950000000000145</v>
      </c>
      <c r="AB31" s="150">
        <f>+'Solicitud 017'!DF39</f>
        <v>0.90952945147315167</v>
      </c>
    </row>
    <row r="32" spans="1:28" ht="14.25" customHeight="1" thickBot="1">
      <c r="A32" s="138">
        <f>'Solicitud 017'!E40</f>
        <v>44319</v>
      </c>
      <c r="B32" s="140">
        <f>'Solicitud 017'!F40</f>
        <v>0.63680555555555551</v>
      </c>
      <c r="C32" s="140" t="str">
        <f>'Solicitud 017'!G40</f>
        <v>2° 45' 6.015""</v>
      </c>
      <c r="D32" s="140" t="str">
        <f>'Solicitud 017'!H40</f>
        <v>78° 13' 20.761""</v>
      </c>
      <c r="E32" s="141" t="str">
        <f>'Solicitud 017'!B40</f>
        <v>A - 04 MAREA BAJA</v>
      </c>
      <c r="F32" s="142" t="str">
        <f>'Solicitud 017'!A40</f>
        <v>SP-21-0295</v>
      </c>
      <c r="G32" s="144" t="str">
        <f>'Solicitud 017'!AD40</f>
        <v>MLD</v>
      </c>
      <c r="H32" s="145" t="str">
        <f>'Solicitud 017'!AK40</f>
        <v>999</v>
      </c>
      <c r="I32" s="146" t="e">
        <f>'Solicitud 017'!AM40</f>
        <v>#VALUE!</v>
      </c>
      <c r="J32" s="146" t="e">
        <f>'Solicitud 017'!AS40</f>
        <v>#VALUE!</v>
      </c>
      <c r="K32" s="146" t="e">
        <f>'Solicitud 017'!AU40</f>
        <v>#VALUE!</v>
      </c>
      <c r="L32" s="146" t="e">
        <f>'Solicitud 017'!BE40</f>
        <v>#VALUE!</v>
      </c>
      <c r="M32" s="146" t="e">
        <f>'Solicitud 017'!BG40</f>
        <v>#VALUE!</v>
      </c>
      <c r="N32" s="146" t="e">
        <f>'Solicitud 017'!BM40</f>
        <v>#VALUE!</v>
      </c>
      <c r="O32" s="147" t="e">
        <f>'Solicitud 017'!BO40</f>
        <v>#VALUE!</v>
      </c>
      <c r="P32" s="147" t="e">
        <f>'Solicitud 017'!BU40</f>
        <v>#VALUE!</v>
      </c>
      <c r="Q32" s="148">
        <f>'Solicitud 017'!BW40</f>
        <v>1.5004</v>
      </c>
      <c r="R32" s="148">
        <f>'Solicitud 017'!CF40</f>
        <v>7.4495200111994953E-2</v>
      </c>
      <c r="S32" s="148">
        <f>'Solicitud 017'!L40</f>
        <v>43.2</v>
      </c>
      <c r="T32" s="148">
        <f>'Solicitud 017'!P40</f>
        <v>0.15471978767883965</v>
      </c>
      <c r="U32" s="148">
        <f>'Solicitud 017'!R40</f>
        <v>27.4</v>
      </c>
      <c r="V32" s="148">
        <f>'Solicitud 017'!V40</f>
        <v>0.11675611131508831</v>
      </c>
      <c r="W32" s="147">
        <f>'Solicitud 017'!X40</f>
        <v>8.1999999999999993</v>
      </c>
      <c r="X32" s="147">
        <f>'Solicitud 017'!AB40</f>
        <v>2.9078927456812554E-2</v>
      </c>
      <c r="Y32" s="147">
        <f>'Solicitud 017'!CG40</f>
        <v>6.3870601691328126</v>
      </c>
      <c r="Z32" s="147">
        <f>'Solicitud 017'!CP40</f>
        <v>9.5417684942548681E-2</v>
      </c>
      <c r="AA32" s="149">
        <f>+'Solicitud 017'!CR40</f>
        <v>28.300000000000214</v>
      </c>
      <c r="AB32" s="150">
        <f>+'Solicitud 017'!DF40</f>
        <v>0.71598563217497302</v>
      </c>
    </row>
    <row r="33" spans="1:28" ht="14.25" customHeight="1" thickBot="1">
      <c r="A33" s="138">
        <f>'Solicitud 017'!E41</f>
        <v>44319</v>
      </c>
      <c r="B33" s="140">
        <f>'Solicitud 017'!F41</f>
        <v>0.65694444444444444</v>
      </c>
      <c r="C33" s="140" t="str">
        <f>'Solicitud 017'!G41</f>
        <v>2° 47' 3.199""</v>
      </c>
      <c r="D33" s="140" t="str">
        <f>'Solicitud 017'!H41</f>
        <v>78° 13' 20.862""</v>
      </c>
      <c r="E33" s="141" t="str">
        <f>'Solicitud 017'!B41</f>
        <v>A - 03 MAREA BAJA</v>
      </c>
      <c r="F33" s="142" t="str">
        <f>'Solicitud 017'!A41</f>
        <v>SP-21-0299</v>
      </c>
      <c r="G33" s="144" t="str">
        <f>'Solicitud 017'!AD41</f>
        <v>MLD</v>
      </c>
      <c r="H33" s="145" t="str">
        <f>'Solicitud 017'!AK41</f>
        <v>999</v>
      </c>
      <c r="I33" s="146" t="e">
        <f>'Solicitud 017'!AM41</f>
        <v>#VALUE!</v>
      </c>
      <c r="J33" s="146" t="e">
        <f>'Solicitud 017'!AS41</f>
        <v>#VALUE!</v>
      </c>
      <c r="K33" s="146" t="e">
        <f>'Solicitud 017'!AU41</f>
        <v>#VALUE!</v>
      </c>
      <c r="L33" s="146" t="e">
        <f>'Solicitud 017'!BE41</f>
        <v>#VALUE!</v>
      </c>
      <c r="M33" s="146" t="e">
        <f>'Solicitud 017'!BG41</f>
        <v>#VALUE!</v>
      </c>
      <c r="N33" s="146" t="e">
        <f>'Solicitud 017'!BM41</f>
        <v>#VALUE!</v>
      </c>
      <c r="O33" s="147" t="e">
        <f>'Solicitud 017'!BO41</f>
        <v>#VALUE!</v>
      </c>
      <c r="P33" s="147" t="e">
        <f>'Solicitud 017'!BU41</f>
        <v>#VALUE!</v>
      </c>
      <c r="Q33" s="148">
        <f>'Solicitud 017'!BW41</f>
        <v>1.5961999999999998</v>
      </c>
      <c r="R33" s="148">
        <f>'Solicitud 017'!CF41</f>
        <v>7.9251691828023427E-2</v>
      </c>
      <c r="S33" s="148">
        <f>AVERAGE('Solicitud 017'!L41:L42)</f>
        <v>45.05</v>
      </c>
      <c r="T33" s="148">
        <f>AVERAGE('Solicitud 017'!P41:P42)</f>
        <v>0.15471978767883965</v>
      </c>
      <c r="U33" s="148">
        <f>AVERAGE('Solicitud 017'!R41:R42)</f>
        <v>28.85</v>
      </c>
      <c r="V33" s="148">
        <f>AVERAGE('Solicitud 017'!V41:V42)</f>
        <v>0.12293481063650721</v>
      </c>
      <c r="W33" s="147">
        <f>AVERAGE('Solicitud 017'!X41:X42)</f>
        <v>8.23</v>
      </c>
      <c r="X33" s="147">
        <f>AVERAGE('Solicitud 017'!AB41:AB42)</f>
        <v>2.9078927456812554E-2</v>
      </c>
      <c r="Y33" s="147">
        <f>'Solicitud 017'!CG41</f>
        <v>6.476219638498879</v>
      </c>
      <c r="Z33" s="147">
        <f>'Solicitud 017'!CP41</f>
        <v>9.6749657701898972E-2</v>
      </c>
      <c r="AA33" s="149">
        <f>+'Solicitud 017'!CR41</f>
        <v>28.000000000000025</v>
      </c>
      <c r="AB33" s="150">
        <f>+'Solicitud 017'!DF41</f>
        <v>0.70839567847700047</v>
      </c>
    </row>
    <row r="34" spans="1:28" ht="14.25" customHeight="1" thickBot="1">
      <c r="A34" s="138">
        <f>'Solicitud 017'!E43</f>
        <v>44320</v>
      </c>
      <c r="B34" s="140">
        <f>'Solicitud 017'!F43</f>
        <v>0.3979166666666667</v>
      </c>
      <c r="C34" s="140" t="str">
        <f>'Solicitud 017'!G43</f>
        <v>2° 48' 1.457""</v>
      </c>
      <c r="D34" s="140" t="str">
        <f>'Solicitud 017'!H43</f>
        <v>78° 19' 10.531""</v>
      </c>
      <c r="E34" s="141" t="str">
        <f>'Solicitud 017'!B43</f>
        <v>S - 02 MAREA ALTA</v>
      </c>
      <c r="F34" s="142" t="str">
        <f>'Solicitud 017'!A43</f>
        <v>SP-21-0303</v>
      </c>
      <c r="G34" s="144" t="str">
        <f>'Solicitud 017'!AD43</f>
        <v>MLD</v>
      </c>
      <c r="H34" s="145" t="str">
        <f>'Solicitud 017'!AK43</f>
        <v>999</v>
      </c>
      <c r="I34" s="146" t="e">
        <f>'Solicitud 017'!AM43</f>
        <v>#VALUE!</v>
      </c>
      <c r="J34" s="146" t="e">
        <f>'Solicitud 017'!AS43</f>
        <v>#VALUE!</v>
      </c>
      <c r="K34" s="146" t="e">
        <f>'Solicitud 017'!AU43</f>
        <v>#VALUE!</v>
      </c>
      <c r="L34" s="146" t="e">
        <f>'Solicitud 017'!BE43</f>
        <v>#VALUE!</v>
      </c>
      <c r="M34" s="146" t="e">
        <f>'Solicitud 017'!BG43</f>
        <v>#VALUE!</v>
      </c>
      <c r="N34" s="146" t="e">
        <f>'Solicitud 017'!BM43</f>
        <v>#VALUE!</v>
      </c>
      <c r="O34" s="147" t="e">
        <f>'Solicitud 017'!BO43</f>
        <v>#VALUE!</v>
      </c>
      <c r="P34" s="147" t="e">
        <f>'Solicitud 017'!BU43</f>
        <v>#VALUE!</v>
      </c>
      <c r="Q34" s="148">
        <f>'Solicitud 017'!BW43</f>
        <v>1.0702499999999999</v>
      </c>
      <c r="R34" s="148">
        <f>'Solicitud 017'!CF43</f>
        <v>5.3138155105213677E-2</v>
      </c>
      <c r="S34" s="148">
        <f>'Solicitud 017'!L43</f>
        <v>47.9</v>
      </c>
      <c r="T34" s="148">
        <f>'Solicitud 017'!P43</f>
        <v>0.15471978767883965</v>
      </c>
      <c r="U34" s="148">
        <f>'Solicitud 017'!R43</f>
        <v>30.8</v>
      </c>
      <c r="V34" s="148">
        <f>'Solicitud 017'!V43</f>
        <v>0.1312440959308292</v>
      </c>
      <c r="W34" s="147">
        <f>'Solicitud 017'!X43</f>
        <v>8.2100000000000009</v>
      </c>
      <c r="X34" s="147">
        <f>'Solicitud 017'!AB43</f>
        <v>2.9078927456812554E-2</v>
      </c>
      <c r="Y34" s="147">
        <f>'Solicitud 017'!CG43</f>
        <v>7.3727278462190098</v>
      </c>
      <c r="Z34" s="147">
        <f>'Solicitud 017'!CP43</f>
        <v>0.11014278935361829</v>
      </c>
      <c r="AA34" s="149">
        <f>+'Solicitud 017'!CR43</f>
        <v>19.950000000000134</v>
      </c>
      <c r="AB34" s="150">
        <f>+'Solicitud 017'!DF43</f>
        <v>0.63629549218060311</v>
      </c>
    </row>
    <row r="35" spans="1:28" ht="14.25" customHeight="1" thickBot="1">
      <c r="A35" s="138">
        <f>'Solicitud 017'!E44</f>
        <v>44320</v>
      </c>
      <c r="B35" s="140">
        <f>'Solicitud 017'!F44</f>
        <v>0.4152777777777778</v>
      </c>
      <c r="C35" s="140" t="str">
        <f>'Solicitud 017'!G44</f>
        <v>2° 49' 58.568""</v>
      </c>
      <c r="D35" s="140" t="str">
        <f>'Solicitud 017'!H44</f>
        <v>78° 19' 10.763""</v>
      </c>
      <c r="E35" s="141" t="str">
        <f>'Solicitud 017'!B44</f>
        <v>S - 01  MAREA ALTA</v>
      </c>
      <c r="F35" s="142" t="str">
        <f>'Solicitud 017'!A44</f>
        <v>SP-21-0306</v>
      </c>
      <c r="G35" s="144" t="str">
        <f>'Solicitud 017'!AD44</f>
        <v>MLD</v>
      </c>
      <c r="H35" s="145" t="str">
        <f>'Solicitud 017'!AK44</f>
        <v>999</v>
      </c>
      <c r="I35" s="146" t="e">
        <f>'Solicitud 017'!AM44</f>
        <v>#VALUE!</v>
      </c>
      <c r="J35" s="146" t="e">
        <f>'Solicitud 017'!AS44</f>
        <v>#VALUE!</v>
      </c>
      <c r="K35" s="146" t="e">
        <f>'Solicitud 017'!AU44</f>
        <v>#VALUE!</v>
      </c>
      <c r="L35" s="146" t="e">
        <f>'Solicitud 017'!BE44</f>
        <v>#VALUE!</v>
      </c>
      <c r="M35" s="146" t="e">
        <f>'Solicitud 017'!BG44</f>
        <v>#VALUE!</v>
      </c>
      <c r="N35" s="146" t="e">
        <f>'Solicitud 017'!BM44</f>
        <v>#VALUE!</v>
      </c>
      <c r="O35" s="147" t="e">
        <f>'Solicitud 017'!BO44</f>
        <v>#VALUE!</v>
      </c>
      <c r="P35" s="147" t="e">
        <f>'Solicitud 017'!BU44</f>
        <v>#VALUE!</v>
      </c>
      <c r="Q35" s="148">
        <f>'Solicitud 017'!BW44</f>
        <v>1.1294999999999999</v>
      </c>
      <c r="R35" s="148">
        <f>'Solicitud 017'!CF44</f>
        <v>5.6079931036055922E-2</v>
      </c>
      <c r="S35" s="148">
        <f>'Solicitud 017'!L44</f>
        <v>48.4</v>
      </c>
      <c r="T35" s="148">
        <f>'Solicitud 017'!P44</f>
        <v>0.15471978767883965</v>
      </c>
      <c r="U35" s="148">
        <f>'Solicitud 017'!R44</f>
        <v>31.4</v>
      </c>
      <c r="V35" s="148">
        <f>'Solicitud 017'!V44</f>
        <v>0.13380079909831288</v>
      </c>
      <c r="W35" s="147">
        <f>'Solicitud 017'!X44</f>
        <v>8.2200000000000006</v>
      </c>
      <c r="X35" s="147">
        <f>'Solicitud 017'!AB44</f>
        <v>2.9078927456812554E-2</v>
      </c>
      <c r="Y35" s="147">
        <f>'Solicitud 017'!CG44</f>
        <v>7.6647170678514449</v>
      </c>
      <c r="Z35" s="147">
        <f>'Solicitud 017'!CP44</f>
        <v>0.11450488002108831</v>
      </c>
      <c r="AA35" s="149">
        <f>+'Solicitud 017'!CR44</f>
        <v>16.300000000000203</v>
      </c>
      <c r="AB35" s="150">
        <f>+'Solicitud 017'!DF44</f>
        <v>0.51988052744580904</v>
      </c>
    </row>
    <row r="36" spans="1:28" ht="14.25" customHeight="1" thickBot="1">
      <c r="A36" s="138">
        <f>'Solicitud 017'!E45</f>
        <v>44320</v>
      </c>
      <c r="B36" s="140">
        <f>'Solicitud 017'!F45</f>
        <v>0.45833333333333331</v>
      </c>
      <c r="C36" s="140" t="str">
        <f>'Solicitud 017'!G45</f>
        <v>2° 49' 0.383""</v>
      </c>
      <c r="D36" s="140" t="str">
        <f>'Solicitud 017'!H45</f>
        <v>78° 13' 20.965""</v>
      </c>
      <c r="E36" s="141" t="str">
        <f>'Solicitud 017'!B45</f>
        <v>A - 02 MAREA ALTA</v>
      </c>
      <c r="F36" s="142" t="str">
        <f>'Solicitud 017'!A45</f>
        <v>SP-21-0312</v>
      </c>
      <c r="G36" s="144" t="str">
        <f>'Solicitud 017'!AD45</f>
        <v>MLD</v>
      </c>
      <c r="H36" s="145" t="str">
        <f>'Solicitud 017'!AK45</f>
        <v>999</v>
      </c>
      <c r="I36" s="146" t="e">
        <f>'Solicitud 017'!AM45</f>
        <v>#VALUE!</v>
      </c>
      <c r="J36" s="146" t="e">
        <f>'Solicitud 017'!AS45</f>
        <v>#VALUE!</v>
      </c>
      <c r="K36" s="146" t="e">
        <f>'Solicitud 017'!AU45</f>
        <v>#VALUE!</v>
      </c>
      <c r="L36" s="146" t="e">
        <f>'Solicitud 017'!BE45</f>
        <v>#VALUE!</v>
      </c>
      <c r="M36" s="146" t="e">
        <f>'Solicitud 017'!BG45</f>
        <v>#VALUE!</v>
      </c>
      <c r="N36" s="146" t="e">
        <f>'Solicitud 017'!BM45</f>
        <v>#VALUE!</v>
      </c>
      <c r="O36" s="147" t="e">
        <f>'Solicitud 017'!BO45</f>
        <v>#VALUE!</v>
      </c>
      <c r="P36" s="147" t="e">
        <f>'Solicitud 017'!BU45</f>
        <v>#VALUE!</v>
      </c>
      <c r="Q36" s="148">
        <f>'Solicitud 017'!BW45</f>
        <v>0.83284999999999998</v>
      </c>
      <c r="R36" s="148">
        <f>'Solicitud 017'!CF45</f>
        <v>4.1351191291172353E-2</v>
      </c>
      <c r="S36" s="148">
        <f>'Solicitud 017'!L45</f>
        <v>48.2</v>
      </c>
      <c r="T36" s="148">
        <f>'Solicitud 017'!P45</f>
        <v>0.15471978767883965</v>
      </c>
      <c r="U36" s="148">
        <f>'Solicitud 017'!R45</f>
        <v>31.3</v>
      </c>
      <c r="V36" s="148">
        <f>'Solicitud 017'!V45</f>
        <v>0.13337468190373228</v>
      </c>
      <c r="W36" s="147">
        <f>'Solicitud 017'!X45</f>
        <v>8.26</v>
      </c>
      <c r="X36" s="147">
        <f>'Solicitud 017'!AB45</f>
        <v>2.9078927456812554E-2</v>
      </c>
      <c r="Y36" s="147">
        <f>'Solicitud 017'!CG45</f>
        <v>7.4132819047790708</v>
      </c>
      <c r="Z36" s="147">
        <f>'Solicitud 017'!CP45</f>
        <v>0.1107486352796558</v>
      </c>
      <c r="AA36" s="149">
        <f>+'Solicitud 017'!CR45</f>
        <v>23.999999999999577</v>
      </c>
      <c r="AB36" s="150">
        <f>+'Solicitud 017'!DF45</f>
        <v>0.60719629583741774</v>
      </c>
    </row>
    <row r="37" spans="1:28" ht="14.25" customHeight="1" thickBot="1">
      <c r="A37" s="138">
        <f>'Solicitud 017'!E46</f>
        <v>44320</v>
      </c>
      <c r="B37" s="140">
        <f>'Solicitud 017'!F46</f>
        <v>0.44375000000000003</v>
      </c>
      <c r="C37" s="140" t="str">
        <f>'Solicitud 017'!G46</f>
        <v xml:space="preserve">2° 50' 57.483"" </v>
      </c>
      <c r="D37" s="140" t="str">
        <f>'Solicitud 017'!H46</f>
        <v xml:space="preserve">78° 13' 21.223"" </v>
      </c>
      <c r="E37" s="141" t="str">
        <f>'Solicitud 017'!B46</f>
        <v>A - 01  MAREA ALTA</v>
      </c>
      <c r="F37" s="142" t="str">
        <f>'Solicitud 017'!A46</f>
        <v>SP-21-0309</v>
      </c>
      <c r="G37" s="144" t="str">
        <f>'Solicitud 017'!AD46</f>
        <v>MLD</v>
      </c>
      <c r="H37" s="145" t="str">
        <f>'Solicitud 017'!AK46</f>
        <v>999</v>
      </c>
      <c r="I37" s="146" t="e">
        <f>'Solicitud 017'!AM46</f>
        <v>#VALUE!</v>
      </c>
      <c r="J37" s="146" t="e">
        <f>'Solicitud 017'!AS46</f>
        <v>#VALUE!</v>
      </c>
      <c r="K37" s="146" t="e">
        <f>'Solicitud 017'!AU46</f>
        <v>#VALUE!</v>
      </c>
      <c r="L37" s="146" t="e">
        <f>'Solicitud 017'!BE46</f>
        <v>#VALUE!</v>
      </c>
      <c r="M37" s="146" t="e">
        <f>'Solicitud 017'!BG46</f>
        <v>#VALUE!</v>
      </c>
      <c r="N37" s="146" t="e">
        <f>'Solicitud 017'!BM46</f>
        <v>#VALUE!</v>
      </c>
      <c r="O37" s="147" t="e">
        <f>'Solicitud 017'!BO46</f>
        <v>#VALUE!</v>
      </c>
      <c r="P37" s="147" t="e">
        <f>'Solicitud 017'!BU46</f>
        <v>#VALUE!</v>
      </c>
      <c r="Q37" s="148">
        <f>'Solicitud 017'!BW46</f>
        <v>0.84984999999999988</v>
      </c>
      <c r="R37" s="148">
        <f>'Solicitud 017'!CF46</f>
        <v>4.2195245144747338E-2</v>
      </c>
      <c r="S37" s="148">
        <f>'Solicitud 017'!L46</f>
        <v>48.4</v>
      </c>
      <c r="T37" s="148">
        <f>'Solicitud 017'!P46</f>
        <v>0.15471978767883965</v>
      </c>
      <c r="U37" s="148">
        <f>'Solicitud 017'!R46</f>
        <v>31.4</v>
      </c>
      <c r="V37" s="148">
        <f>'Solicitud 017'!V46</f>
        <v>0.13380079909831288</v>
      </c>
      <c r="W37" s="147">
        <f>'Solicitud 017'!X46</f>
        <v>8.2899999999999991</v>
      </c>
      <c r="X37" s="147">
        <f>'Solicitud 017'!AB46</f>
        <v>2.9078927456812554E-2</v>
      </c>
      <c r="Y37" s="147">
        <f>'Solicitud 017'!CG46</f>
        <v>7.7296035615475436</v>
      </c>
      <c r="Z37" s="147">
        <f>'Solicitud 017'!CP46</f>
        <v>0.11547423350274834</v>
      </c>
      <c r="AA37" s="149">
        <f>+'Solicitud 017'!CR46</f>
        <v>49.850000000000172</v>
      </c>
      <c r="AB37" s="150">
        <f>+'Solicitud 017'!DF46</f>
        <v>1.2611973061456629</v>
      </c>
    </row>
    <row r="38" spans="1:28" ht="14.25" customHeight="1" thickBot="1">
      <c r="A38" s="138">
        <f>'Solicitud 017'!E47</f>
        <v>44320</v>
      </c>
      <c r="B38" s="140">
        <f>'Solicitud 017'!F47</f>
        <v>0.65277777777777779</v>
      </c>
      <c r="C38" s="140" t="str">
        <f>'Solicitud 017'!G47</f>
        <v>2° 48' 1.457""</v>
      </c>
      <c r="D38" s="140" t="str">
        <f>'Solicitud 017'!H47</f>
        <v>78° 19' 10.531""</v>
      </c>
      <c r="E38" s="141" t="str">
        <f>'Solicitud 017'!B47</f>
        <v>S - 02 MAREA BAJA</v>
      </c>
      <c r="F38" s="142" t="str">
        <f>'Solicitud 017'!A47</f>
        <v>SP-21-0315</v>
      </c>
      <c r="G38" s="144" t="str">
        <f>'Solicitud 017'!AD47</f>
        <v>MLD</v>
      </c>
      <c r="H38" s="145" t="str">
        <f>'Solicitud 017'!AK47</f>
        <v>999</v>
      </c>
      <c r="I38" s="146" t="e">
        <f>'Solicitud 017'!AM47</f>
        <v>#VALUE!</v>
      </c>
      <c r="J38" s="146" t="e">
        <f>'Solicitud 017'!AS47</f>
        <v>#VALUE!</v>
      </c>
      <c r="K38" s="146" t="e">
        <f>'Solicitud 017'!AU47</f>
        <v>#VALUE!</v>
      </c>
      <c r="L38" s="146" t="e">
        <f>'Solicitud 017'!BE47</f>
        <v>#VALUE!</v>
      </c>
      <c r="M38" s="146" t="e">
        <f>'Solicitud 017'!BG47</f>
        <v>#VALUE!</v>
      </c>
      <c r="N38" s="146" t="e">
        <f>'Solicitud 017'!BM47</f>
        <v>#VALUE!</v>
      </c>
      <c r="O38" s="147" t="e">
        <f>'Solicitud 017'!BO47</f>
        <v>#VALUE!</v>
      </c>
      <c r="P38" s="147" t="e">
        <f>'Solicitud 017'!BU47</f>
        <v>#VALUE!</v>
      </c>
      <c r="Q38" s="148">
        <f>'Solicitud 017'!BW47</f>
        <v>0.84089743589743582</v>
      </c>
      <c r="R38" s="148">
        <f>'Solicitud 017'!CF47</f>
        <v>4.1750748307679907E-2</v>
      </c>
      <c r="S38" s="148">
        <f>'Solicitud 017'!L47</f>
        <v>44.4</v>
      </c>
      <c r="T38" s="148">
        <f>'Solicitud 017'!P47</f>
        <v>0.15471978767883965</v>
      </c>
      <c r="U38" s="148">
        <f>'Solicitud 017'!R47</f>
        <v>28.2</v>
      </c>
      <c r="V38" s="148">
        <f>'Solicitud 017'!V47</f>
        <v>0.12016504887173322</v>
      </c>
      <c r="W38" s="147">
        <f>'Solicitud 017'!X47</f>
        <v>8.17</v>
      </c>
      <c r="X38" s="147">
        <f>'Solicitud 017'!AB47</f>
        <v>2.9078927456812554E-2</v>
      </c>
      <c r="Y38" s="147">
        <f>'Solicitud 017'!CG47</f>
        <v>6.9266332020583423</v>
      </c>
      <c r="Z38" s="147">
        <f>'Solicitud 017'!CP47</f>
        <v>0.10347848416720573</v>
      </c>
      <c r="AA38" s="149">
        <f>AVERAGE('Solicitud 017'!CR47,'Solicitud 017'!CR52)</f>
        <v>31.300000000000104</v>
      </c>
      <c r="AB38" s="150">
        <f>AVERAGE('Solicitud 017'!DF52,'Solicitud 017'!DF47)</f>
        <v>0.7918851691546489</v>
      </c>
    </row>
    <row r="39" spans="1:28" ht="14.25" customHeight="1" thickBot="1">
      <c r="A39" s="138">
        <f>'Solicitud 017'!E48</f>
        <v>44320</v>
      </c>
      <c r="B39" s="140">
        <f>'Solicitud 017'!F48</f>
        <v>0.66875000000000007</v>
      </c>
      <c r="C39" s="140" t="str">
        <f>'Solicitud 017'!G48</f>
        <v>2° 49' 58.568""</v>
      </c>
      <c r="D39" s="140" t="str">
        <f>'Solicitud 017'!H48</f>
        <v>78° 19' 10.763""</v>
      </c>
      <c r="E39" s="141" t="str">
        <f>'Solicitud 017'!B48</f>
        <v>S - 01  MAREA BAJA</v>
      </c>
      <c r="F39" s="142" t="str">
        <f>'Solicitud 017'!A48</f>
        <v>SP-21-0318</v>
      </c>
      <c r="G39" s="144" t="str">
        <f>'Solicitud 017'!AD48</f>
        <v>MLD</v>
      </c>
      <c r="H39" s="145" t="str">
        <f>'Solicitud 017'!AK48</f>
        <v>999</v>
      </c>
      <c r="I39" s="146" t="e">
        <f>'Solicitud 017'!AM48</f>
        <v>#VALUE!</v>
      </c>
      <c r="J39" s="146" t="e">
        <f>'Solicitud 017'!AS48</f>
        <v>#VALUE!</v>
      </c>
      <c r="K39" s="146" t="e">
        <f>'Solicitud 017'!AU48</f>
        <v>#VALUE!</v>
      </c>
      <c r="L39" s="146" t="e">
        <f>'Solicitud 017'!BE48</f>
        <v>#VALUE!</v>
      </c>
      <c r="M39" s="146" t="e">
        <f>'Solicitud 017'!BG48</f>
        <v>#VALUE!</v>
      </c>
      <c r="N39" s="146" t="e">
        <f>'Solicitud 017'!BM48</f>
        <v>#VALUE!</v>
      </c>
      <c r="O39" s="147" t="e">
        <f>'Solicitud 017'!BO48</f>
        <v>#VALUE!</v>
      </c>
      <c r="P39" s="147" t="e">
        <f>'Solicitud 017'!BU48</f>
        <v>#VALUE!</v>
      </c>
      <c r="Q39" s="148">
        <f>'Solicitud 017'!BW48</f>
        <v>0.81119205298013242</v>
      </c>
      <c r="R39" s="148">
        <f>'Solicitud 017'!CF48</f>
        <v>4.0275869312193402E-2</v>
      </c>
      <c r="S39" s="148">
        <f>'Solicitud 017'!L48</f>
        <v>44.7</v>
      </c>
      <c r="T39" s="148">
        <f>'Solicitud 017'!P48</f>
        <v>0.15471978767883965</v>
      </c>
      <c r="U39" s="148">
        <f>'Solicitud 017'!R48</f>
        <v>28.5</v>
      </c>
      <c r="V39" s="148">
        <f>'Solicitud 017'!V48</f>
        <v>0.12144340045547507</v>
      </c>
      <c r="W39" s="147">
        <f>'Solicitud 017'!X48</f>
        <v>8.2200000000000006</v>
      </c>
      <c r="X39" s="147">
        <f>'Solicitud 017'!AB48</f>
        <v>2.9078927456812554E-2</v>
      </c>
      <c r="Y39" s="147">
        <f>'Solicitud 017'!CG48</f>
        <v>7.0482953777385262</v>
      </c>
      <c r="Z39" s="147">
        <f>'Solicitud 017'!CP48</f>
        <v>0.10529602194531827</v>
      </c>
      <c r="AA39" s="149">
        <f>AVERAGE('Solicitud 017'!CR48,'Solicitud 017'!CR53)</f>
        <v>18.124999999999947</v>
      </c>
      <c r="AB39" s="150">
        <f>AVERAGE('Solicitud 017'!DF53,'Solicitud 017'!DF48)</f>
        <v>0.57808800981319908</v>
      </c>
    </row>
    <row r="40" spans="1:28" ht="14.25" customHeight="1" thickBot="1">
      <c r="A40" s="138">
        <f>'Solicitud 017'!E49</f>
        <v>44320</v>
      </c>
      <c r="B40" s="140">
        <f>'Solicitud 017'!F49</f>
        <v>0.69097222222222221</v>
      </c>
      <c r="C40" s="140" t="str">
        <f>'Solicitud 017'!G49</f>
        <v>2° 49' 0.383""</v>
      </c>
      <c r="D40" s="140" t="str">
        <f>'Solicitud 017'!H49</f>
        <v>78° 13' 20.965""</v>
      </c>
      <c r="E40" s="141" t="str">
        <f>'Solicitud 017'!B49</f>
        <v>A - 02 MAREA BAJA</v>
      </c>
      <c r="F40" s="142" t="str">
        <f>'Solicitud 017'!A49</f>
        <v>SP-21-0321</v>
      </c>
      <c r="G40" s="144" t="str">
        <f>'Solicitud 017'!AD49</f>
        <v>MLD</v>
      </c>
      <c r="H40" s="145" t="str">
        <f>'Solicitud 017'!AK49</f>
        <v>999</v>
      </c>
      <c r="I40" s="146" t="e">
        <f>'Solicitud 017'!AM49</f>
        <v>#VALUE!</v>
      </c>
      <c r="J40" s="146" t="e">
        <f>'Solicitud 017'!AS49</f>
        <v>#VALUE!</v>
      </c>
      <c r="K40" s="146" t="e">
        <f>'Solicitud 017'!AU49</f>
        <v>#VALUE!</v>
      </c>
      <c r="L40" s="146" t="e">
        <f>'Solicitud 017'!BE49</f>
        <v>#VALUE!</v>
      </c>
      <c r="M40" s="146" t="e">
        <f>'Solicitud 017'!BG49</f>
        <v>#VALUE!</v>
      </c>
      <c r="N40" s="146" t="e">
        <f>'Solicitud 017'!BM49</f>
        <v>#VALUE!</v>
      </c>
      <c r="O40" s="147" t="e">
        <f>'Solicitud 017'!BO49</f>
        <v>#VALUE!</v>
      </c>
      <c r="P40" s="147" t="e">
        <f>'Solicitud 017'!BU49</f>
        <v>#VALUE!</v>
      </c>
      <c r="Q40" s="148">
        <f>'Solicitud 017'!BW49</f>
        <v>1.8565000000000003</v>
      </c>
      <c r="R40" s="148">
        <f>'Solicitud 017'!CF49</f>
        <v>9.2175645833056957E-2</v>
      </c>
      <c r="S40" s="148">
        <f>'Solicitud 017'!L49</f>
        <v>45.6</v>
      </c>
      <c r="T40" s="148">
        <f>'Solicitud 017'!P49</f>
        <v>0.15471978767883965</v>
      </c>
      <c r="U40" s="148">
        <f>'Solicitud 017'!R49</f>
        <v>29.5</v>
      </c>
      <c r="V40" s="148">
        <f>'Solicitud 017'!V49</f>
        <v>0.12570457240128122</v>
      </c>
      <c r="W40" s="147">
        <f>'Solicitud 017'!X49</f>
        <v>8.25</v>
      </c>
      <c r="X40" s="147">
        <f>'Solicitud 017'!AB49</f>
        <v>2.9078927456812554E-2</v>
      </c>
      <c r="Y40" s="147">
        <f>'Solicitud 017'!CG49</f>
        <v>7.1861791768427308</v>
      </c>
      <c r="Z40" s="147">
        <f>'Solicitud 017'!CP49</f>
        <v>0.10735589809384577</v>
      </c>
      <c r="AA40" s="149">
        <f>AVERAGE('Solicitud 017'!CR49,'Solicitud 017'!CR54)</f>
        <v>18.249999999999879</v>
      </c>
      <c r="AB40" s="150">
        <f>AVERAGE('Solicitud 017'!DF54,'Solicitud 017'!DF49)</f>
        <v>0.58207482367397745</v>
      </c>
    </row>
    <row r="41" spans="1:28" ht="14.25" customHeight="1">
      <c r="A41" s="138">
        <f>'Solicitud 017'!E50</f>
        <v>44320</v>
      </c>
      <c r="B41" s="140">
        <f>'Solicitud 017'!F50</f>
        <v>0.70416666666666661</v>
      </c>
      <c r="C41" s="140" t="str">
        <f>'Solicitud 017'!G50</f>
        <v xml:space="preserve">2° 50' 57.483"" </v>
      </c>
      <c r="D41" s="140" t="str">
        <f>'Solicitud 017'!H50</f>
        <v xml:space="preserve">78° 13' 21.223"" </v>
      </c>
      <c r="E41" s="141" t="str">
        <f>'Solicitud 017'!B50</f>
        <v>A - 01  MAREA BAJA</v>
      </c>
      <c r="F41" s="142" t="str">
        <f>'Solicitud 017'!A50</f>
        <v>SP-21-0324</v>
      </c>
      <c r="G41" s="144" t="str">
        <f>'Solicitud 017'!AD50</f>
        <v>MLD</v>
      </c>
      <c r="H41" s="145" t="str">
        <f>'Solicitud 017'!AK50</f>
        <v>999</v>
      </c>
      <c r="I41" s="146" t="e">
        <f>'Solicitud 017'!AM50</f>
        <v>#VALUE!</v>
      </c>
      <c r="J41" s="146" t="e">
        <f>'Solicitud 017'!AS50</f>
        <v>#VALUE!</v>
      </c>
      <c r="K41" s="146" t="e">
        <f>'Solicitud 017'!AU50</f>
        <v>#VALUE!</v>
      </c>
      <c r="L41" s="146" t="e">
        <f>'Solicitud 017'!BE50</f>
        <v>#VALUE!</v>
      </c>
      <c r="M41" s="146" t="e">
        <f>'Solicitud 017'!BG50</f>
        <v>#VALUE!</v>
      </c>
      <c r="N41" s="146" t="e">
        <f>'Solicitud 017'!BM50</f>
        <v>#VALUE!</v>
      </c>
      <c r="O41" s="147" t="e">
        <f>'Solicitud 017'!BO50</f>
        <v>#VALUE!</v>
      </c>
      <c r="P41" s="147" t="e">
        <f>'Solicitud 017'!BU50</f>
        <v>#VALUE!</v>
      </c>
      <c r="Q41" s="148">
        <f>'Solicitud 017'!BW50</f>
        <v>1.6984962406015036</v>
      </c>
      <c r="R41" s="148">
        <f>'Solicitud 017'!CF50</f>
        <v>8.4330723362490104E-2</v>
      </c>
      <c r="S41" s="148">
        <f>AVERAGE('Solicitud 017'!L50:L51)</f>
        <v>45.5</v>
      </c>
      <c r="T41" s="148">
        <f>AVERAGE('Solicitud 017'!P50:P51)</f>
        <v>0.15471978767883965</v>
      </c>
      <c r="U41" s="148">
        <f>AVERAGE('Solicitud 017'!R50:R51)</f>
        <v>29.3</v>
      </c>
      <c r="V41" s="148">
        <f>AVERAGE('Solicitud 017'!V50:V51)</f>
        <v>0.12485233801211999</v>
      </c>
      <c r="W41" s="147">
        <f>AVERAGE('Solicitud 017'!X50:X51)</f>
        <v>8.25</v>
      </c>
      <c r="X41" s="147">
        <f>AVERAGE('Solicitud 017'!AB50:AB51)</f>
        <v>2.9078927456812554E-2</v>
      </c>
      <c r="Y41" s="147">
        <f>'Solicitud 017'!CG50</f>
        <v>7.5187224570352269</v>
      </c>
      <c r="Z41" s="147">
        <f>'Solicitud 017'!CP50</f>
        <v>0.1123238346873533</v>
      </c>
      <c r="AA41" s="149">
        <f>AVERAGE('Solicitud 017'!CR50,'Solicitud 017'!CR55)</f>
        <v>14.674999999999772</v>
      </c>
      <c r="AB41" s="150">
        <f>AVERAGE('Solicitud 017'!DF55,'Solicitud 017'!DF50)</f>
        <v>0.46805194725564625</v>
      </c>
    </row>
    <row r="42" spans="1:28" ht="14.25" customHeight="1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 spans="1:28" ht="14.25" customHeight="1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</row>
    <row r="44" spans="1:28" ht="14.25" customHeight="1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</row>
    <row r="45" spans="1:28" ht="14.25" customHeight="1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</row>
    <row r="46" spans="1:28" ht="14.25" customHeight="1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</row>
    <row r="47" spans="1:28" ht="14.25" customHeight="1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</row>
    <row r="48" spans="1:28" ht="14.25" customHeight="1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</row>
    <row r="49" spans="1:28" ht="14.25" customHeight="1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</row>
    <row r="50" spans="1:28" ht="14.25" customHeight="1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</row>
    <row r="51" spans="1:28" ht="14.25" customHeight="1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</row>
    <row r="52" spans="1:28" ht="14.25" customHeight="1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</row>
    <row r="53" spans="1:28" ht="14.25" customHeight="1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</row>
    <row r="54" spans="1:28" ht="14.25" customHeight="1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</row>
    <row r="55" spans="1:28" ht="14.25" customHeight="1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</row>
    <row r="56" spans="1:28" ht="14.25" customHeight="1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</row>
    <row r="57" spans="1:28" ht="14.25" customHeight="1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</row>
    <row r="58" spans="1:28" ht="14.25" customHeight="1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</row>
    <row r="59" spans="1:28" ht="14.25" customHeight="1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</row>
    <row r="60" spans="1:28" ht="14.25" customHeight="1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</row>
    <row r="61" spans="1:28" ht="14.25" customHeight="1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</row>
    <row r="62" spans="1:28" ht="14.25" customHeight="1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</row>
    <row r="63" spans="1:28" ht="14.25" customHeight="1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</row>
    <row r="64" spans="1:28" ht="14.25" customHeight="1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</row>
    <row r="65" spans="1:28" ht="14.25" customHeight="1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</row>
    <row r="66" spans="1:28" ht="14.25" customHeight="1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</row>
    <row r="67" spans="1:28" ht="14.25" customHeight="1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</row>
    <row r="68" spans="1:28" ht="14.25" customHeight="1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</row>
    <row r="69" spans="1:28" ht="14.25" customHeight="1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</row>
    <row r="70" spans="1:28" ht="14.25" customHeight="1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</row>
    <row r="71" spans="1:28" ht="14.25" customHeight="1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</row>
    <row r="72" spans="1:28" ht="14.25" customHeight="1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</row>
    <row r="73" spans="1:28" ht="14.25" customHeight="1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</row>
    <row r="74" spans="1:28" ht="14.25" customHeight="1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</row>
    <row r="75" spans="1:28" ht="14.25" customHeight="1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</row>
    <row r="76" spans="1:28" ht="14.25" customHeight="1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</row>
    <row r="77" spans="1:28" ht="14.25" customHeight="1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</row>
    <row r="78" spans="1:28" ht="14.25" customHeight="1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</row>
    <row r="79" spans="1:28" ht="14.25" customHeight="1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</row>
    <row r="80" spans="1:28" ht="14.25" customHeight="1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</row>
    <row r="81" spans="1:28" ht="14.25" customHeight="1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</row>
    <row r="82" spans="1:28" ht="14.25" customHeight="1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</row>
    <row r="83" spans="1:28" ht="14.25" customHeight="1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</row>
    <row r="84" spans="1:28" ht="14.25" customHeight="1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</row>
    <row r="85" spans="1:28" ht="14.25" customHeight="1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</row>
    <row r="86" spans="1:28" ht="14.25" customHeight="1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</row>
    <row r="87" spans="1:28" ht="14.25" customHeight="1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</row>
    <row r="88" spans="1:28" ht="14.25" customHeight="1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</row>
    <row r="89" spans="1:28" ht="14.25" customHeight="1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</row>
    <row r="90" spans="1:28" ht="14.25" customHeight="1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</row>
    <row r="91" spans="1:28" ht="14.25" customHeight="1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</row>
    <row r="92" spans="1:28" ht="14.25" customHeight="1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</row>
    <row r="93" spans="1:28" ht="14.25" customHeight="1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</row>
    <row r="94" spans="1:28" ht="14.25" customHeight="1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</row>
    <row r="95" spans="1:28" ht="14.25" customHeight="1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</row>
    <row r="96" spans="1:28" ht="14.25" customHeight="1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</row>
    <row r="97" spans="1:28" ht="14.25" customHeight="1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</row>
    <row r="98" spans="1:28" ht="14.25" customHeight="1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</row>
    <row r="99" spans="1:28" ht="14.25" customHeight="1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</row>
    <row r="100" spans="1:28" ht="14.25" customHeight="1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</row>
    <row r="101" spans="1:28" ht="14.25" customHeight="1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</row>
    <row r="102" spans="1:28" ht="14.25" customHeight="1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</row>
    <row r="103" spans="1:28" ht="14.25" customHeight="1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</row>
    <row r="104" spans="1:28" ht="14.25" customHeight="1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</row>
    <row r="105" spans="1:28" ht="14.25" customHeight="1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</row>
    <row r="106" spans="1:28" ht="14.25" customHeight="1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</row>
    <row r="107" spans="1:28" ht="14.25" customHeight="1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</row>
    <row r="108" spans="1:28" ht="14.25" customHeight="1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</row>
    <row r="109" spans="1:28" ht="14.25" customHeight="1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</row>
    <row r="110" spans="1:28" ht="14.25" customHeight="1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</row>
    <row r="111" spans="1:28" ht="14.25" customHeight="1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</row>
    <row r="112" spans="1:28" ht="14.25" customHeight="1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</row>
    <row r="113" spans="1:28" ht="14.25" customHeight="1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</row>
    <row r="114" spans="1:28" ht="14.25" customHeight="1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</row>
    <row r="115" spans="1:28" ht="14.25" customHeight="1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</row>
    <row r="116" spans="1:28" ht="14.25" customHeight="1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</row>
    <row r="117" spans="1:28" ht="14.25" customHeight="1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</row>
    <row r="118" spans="1:28" ht="14.25" customHeight="1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</row>
    <row r="119" spans="1:28" ht="14.25" customHeight="1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</row>
    <row r="120" spans="1:28" ht="14.25" customHeight="1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</row>
    <row r="121" spans="1:28" ht="14.25" customHeight="1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</row>
    <row r="122" spans="1:28" ht="14.25" customHeight="1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</row>
    <row r="123" spans="1:28" ht="14.25" customHeight="1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</row>
    <row r="124" spans="1:28" ht="14.25" customHeight="1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</row>
    <row r="125" spans="1:28" ht="14.25" customHeight="1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</row>
    <row r="126" spans="1:28" ht="14.25" customHeight="1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</row>
    <row r="127" spans="1:28" ht="14.25" customHeight="1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</row>
    <row r="128" spans="1:28" ht="14.25" customHeight="1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</row>
    <row r="129" spans="1:28" ht="14.25" customHeight="1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</row>
    <row r="130" spans="1:28" ht="14.25" customHeight="1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</row>
    <row r="131" spans="1:28" ht="14.25" customHeight="1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</row>
    <row r="132" spans="1:28" ht="14.25" customHeight="1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</row>
    <row r="133" spans="1:28" ht="14.25" customHeight="1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</row>
    <row r="134" spans="1:28" ht="14.25" customHeight="1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</row>
    <row r="135" spans="1:28" ht="14.25" customHeight="1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</row>
    <row r="136" spans="1:28" ht="14.25" customHeight="1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</row>
    <row r="137" spans="1:28" ht="14.25" customHeight="1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</row>
    <row r="138" spans="1:28" ht="14.25" customHeight="1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</row>
    <row r="139" spans="1:28" ht="14.25" customHeight="1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</row>
    <row r="140" spans="1:28" ht="14.25" customHeight="1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</row>
    <row r="141" spans="1:28" ht="14.25" customHeight="1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</row>
    <row r="142" spans="1:28" ht="14.25" customHeight="1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</row>
    <row r="143" spans="1:28" ht="14.25" customHeight="1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</row>
    <row r="144" spans="1:28" ht="14.25" customHeight="1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</row>
    <row r="145" spans="1:28" ht="14.25" customHeight="1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</row>
    <row r="146" spans="1:28" ht="14.25" customHeight="1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</row>
    <row r="147" spans="1:28" ht="14.25" customHeight="1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</row>
    <row r="148" spans="1:28" ht="14.25" customHeight="1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</row>
    <row r="149" spans="1:28" ht="14.25" customHeight="1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</row>
    <row r="150" spans="1:28" ht="14.25" customHeight="1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</row>
    <row r="151" spans="1:28" ht="14.25" customHeight="1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</row>
    <row r="152" spans="1:28" ht="14.25" customHeight="1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</row>
    <row r="153" spans="1:28" ht="14.25" customHeight="1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</row>
    <row r="154" spans="1:28" ht="14.25" customHeight="1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</row>
    <row r="155" spans="1:28" ht="14.25" customHeight="1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</row>
    <row r="156" spans="1:28" ht="14.25" customHeight="1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</row>
    <row r="157" spans="1:28" ht="14.25" customHeight="1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</row>
    <row r="158" spans="1:28" ht="14.25" customHeight="1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</row>
    <row r="159" spans="1:28" ht="14.25" customHeight="1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</row>
    <row r="160" spans="1:28" ht="14.25" customHeight="1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</row>
    <row r="161" spans="1:28" ht="14.25" customHeight="1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</row>
    <row r="162" spans="1:28" ht="14.25" customHeight="1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</row>
    <row r="163" spans="1:28" ht="14.25" customHeight="1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</row>
    <row r="164" spans="1:28" ht="14.25" customHeight="1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</row>
    <row r="165" spans="1:28" ht="14.25" customHeight="1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</row>
    <row r="166" spans="1:28" ht="14.25" customHeight="1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</row>
    <row r="167" spans="1:28" ht="14.25" customHeight="1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</row>
    <row r="168" spans="1:28" ht="14.25" customHeight="1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</row>
    <row r="169" spans="1:28" ht="14.25" customHeight="1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</row>
    <row r="170" spans="1:28" ht="14.25" customHeight="1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</row>
    <row r="171" spans="1:28" ht="14.25" customHeight="1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</row>
    <row r="172" spans="1:28" ht="14.25" customHeight="1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</row>
    <row r="173" spans="1:28" ht="14.25" customHeight="1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</row>
    <row r="174" spans="1:28" ht="14.25" customHeight="1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</row>
    <row r="175" spans="1:28" ht="14.25" customHeight="1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</row>
    <row r="176" spans="1:28" ht="14.25" customHeight="1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</row>
    <row r="177" spans="1:28" ht="14.25" customHeight="1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</row>
    <row r="178" spans="1:28" ht="14.25" customHeight="1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</row>
    <row r="179" spans="1:28" ht="14.25" customHeight="1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</row>
    <row r="180" spans="1:28" ht="14.25" customHeight="1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</row>
    <row r="181" spans="1:28" ht="14.25" customHeight="1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</row>
    <row r="182" spans="1:28" ht="14.25" customHeight="1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</row>
    <row r="183" spans="1:28" ht="14.25" customHeight="1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</row>
    <row r="184" spans="1:28" ht="14.25" customHeight="1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</row>
    <row r="185" spans="1:28" ht="14.25" customHeight="1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</row>
    <row r="186" spans="1:28" ht="14.25" customHeight="1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</row>
    <row r="187" spans="1:28" ht="14.25" customHeight="1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</row>
    <row r="188" spans="1:28" ht="14.25" customHeight="1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</row>
    <row r="189" spans="1:28" ht="14.25" customHeight="1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</row>
    <row r="190" spans="1:28" ht="14.25" customHeight="1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</row>
    <row r="191" spans="1:28" ht="14.25" customHeight="1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</row>
    <row r="192" spans="1:28" ht="14.25" customHeight="1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</row>
    <row r="193" spans="1:28" ht="14.25" customHeight="1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</row>
    <row r="194" spans="1:28" ht="14.25" customHeight="1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</row>
    <row r="195" spans="1:28" ht="14.25" customHeight="1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</row>
    <row r="196" spans="1:28" ht="14.25" customHeight="1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</row>
    <row r="197" spans="1:28" ht="14.25" customHeight="1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</row>
    <row r="198" spans="1:28" ht="14.25" customHeight="1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</row>
    <row r="199" spans="1:28" ht="14.25" customHeight="1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</row>
    <row r="200" spans="1:28" ht="14.25" customHeight="1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</row>
    <row r="201" spans="1:28" ht="14.25" customHeight="1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</row>
    <row r="202" spans="1:28" ht="14.25" customHeight="1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</row>
    <row r="203" spans="1:28" ht="14.25" customHeight="1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</row>
    <row r="204" spans="1:28" ht="14.25" customHeight="1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</row>
    <row r="205" spans="1:28" ht="14.25" customHeight="1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</row>
    <row r="206" spans="1:28" ht="14.25" customHeight="1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</row>
    <row r="207" spans="1:28" ht="14.25" customHeight="1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</row>
    <row r="208" spans="1:28" ht="14.25" customHeight="1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</row>
    <row r="209" spans="1:28" ht="14.25" customHeight="1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</row>
    <row r="210" spans="1:28" ht="14.25" customHeight="1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</row>
    <row r="211" spans="1:28" ht="14.25" customHeight="1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</row>
    <row r="212" spans="1:28" ht="14.25" customHeight="1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</row>
    <row r="213" spans="1:28" ht="14.25" customHeight="1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</row>
    <row r="214" spans="1:28" ht="14.25" customHeight="1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</row>
    <row r="215" spans="1:28" ht="14.25" customHeight="1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</row>
    <row r="216" spans="1:28" ht="14.25" customHeight="1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</row>
    <row r="217" spans="1:28" ht="14.25" customHeight="1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</row>
    <row r="218" spans="1:28" ht="14.25" customHeight="1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</row>
    <row r="219" spans="1:28" ht="14.25" customHeight="1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</row>
    <row r="220" spans="1:28" ht="14.25" customHeight="1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</row>
    <row r="221" spans="1:28" ht="14.25" customHeight="1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</row>
    <row r="222" spans="1:28" ht="14.25" customHeight="1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</row>
    <row r="223" spans="1:28" ht="14.25" customHeight="1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</row>
    <row r="224" spans="1:28" ht="14.25" customHeight="1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</row>
    <row r="225" spans="1:28" ht="14.25" customHeight="1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</row>
    <row r="226" spans="1:28" ht="14.25" customHeight="1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</row>
    <row r="227" spans="1:28" ht="14.25" customHeight="1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:28" ht="14.25" customHeight="1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:28" ht="14.25" customHeight="1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:28" ht="14.25" customHeight="1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:28" ht="14.25" customHeight="1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:28" ht="14.25" customHeight="1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:28" ht="14.25" customHeight="1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:28" ht="14.25" customHeight="1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:28" ht="14.25" customHeight="1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:28" ht="14.25" customHeight="1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:28" ht="14.25" customHeight="1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:28" ht="14.25" customHeight="1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:28" ht="14.25" customHeight="1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:28" ht="14.25" customHeight="1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:28" ht="14.25" customHeight="1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:28" ht="14.25" customHeight="1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:28" ht="14.25" customHeight="1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:28" ht="14.25" customHeight="1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:28" ht="14.25" customHeight="1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:28" ht="14.25" customHeight="1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:28" ht="14.25" customHeight="1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:28" ht="14.25" customHeight="1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:28" ht="14.25" customHeight="1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:28" ht="14.25" customHeight="1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:28" ht="14.25" customHeight="1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:28" ht="14.25" customHeight="1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:28" ht="14.25" customHeight="1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:28" ht="14.25" customHeight="1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:28" ht="14.25" customHeight="1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:28" ht="14.25" customHeight="1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:28" ht="14.25" customHeight="1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:28" ht="14.25" customHeight="1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</row>
    <row r="259" spans="1:28" ht="14.25" customHeight="1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</row>
    <row r="260" spans="1:28" ht="14.25" customHeight="1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</row>
    <row r="261" spans="1:28" ht="14.25" customHeight="1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</row>
    <row r="262" spans="1:28" ht="14.25" customHeight="1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</row>
    <row r="263" spans="1:28" ht="14.25" customHeight="1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</row>
    <row r="264" spans="1:28" ht="14.25" customHeight="1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</row>
    <row r="265" spans="1:28" ht="14.25" customHeight="1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</row>
    <row r="266" spans="1:28" ht="14.25" customHeight="1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</row>
    <row r="267" spans="1:28" ht="14.25" customHeight="1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</row>
    <row r="268" spans="1:28" ht="14.25" customHeight="1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</row>
    <row r="269" spans="1:28" ht="14.25" customHeight="1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</row>
    <row r="270" spans="1:28" ht="14.25" customHeight="1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</row>
    <row r="271" spans="1:28" ht="14.25" customHeight="1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</row>
    <row r="272" spans="1:28" ht="14.25" customHeight="1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</row>
    <row r="273" spans="1:28" ht="14.25" customHeight="1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</row>
    <row r="274" spans="1:28" ht="14.25" customHeight="1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</row>
    <row r="275" spans="1:28" ht="14.25" customHeight="1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</row>
    <row r="276" spans="1:28" ht="14.25" customHeight="1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</row>
    <row r="277" spans="1:28" ht="14.25" customHeight="1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</row>
    <row r="278" spans="1:28" ht="14.25" customHeight="1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</row>
    <row r="279" spans="1:28" ht="14.25" customHeight="1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</row>
    <row r="280" spans="1:28" ht="14.25" customHeight="1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</row>
    <row r="281" spans="1:28" ht="14.25" customHeight="1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</row>
    <row r="282" spans="1:28" ht="14.25" customHeight="1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</row>
    <row r="283" spans="1:28" ht="14.25" customHeight="1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</row>
    <row r="284" spans="1:28" ht="14.25" customHeight="1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</row>
    <row r="285" spans="1:28" ht="14.25" customHeight="1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</row>
    <row r="286" spans="1:28" ht="14.25" customHeight="1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</row>
    <row r="287" spans="1:28" ht="14.25" customHeight="1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</row>
    <row r="288" spans="1:28" ht="14.25" customHeight="1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</row>
    <row r="289" spans="1:28" ht="14.25" customHeight="1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</row>
    <row r="290" spans="1:28" ht="14.25" customHeight="1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</row>
    <row r="291" spans="1:28" ht="14.25" customHeight="1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</row>
    <row r="292" spans="1:28" ht="14.25" customHeight="1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</row>
    <row r="293" spans="1:28" ht="14.25" customHeight="1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</row>
    <row r="294" spans="1:28" ht="14.25" customHeight="1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</row>
    <row r="295" spans="1:28" ht="14.25" customHeight="1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</row>
    <row r="296" spans="1:28" ht="14.25" customHeight="1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</row>
    <row r="297" spans="1:28" ht="14.25" customHeight="1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</row>
    <row r="298" spans="1:28" ht="14.25" customHeight="1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</row>
    <row r="299" spans="1:28" ht="14.25" customHeight="1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</row>
    <row r="300" spans="1:28" ht="14.25" customHeight="1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</row>
    <row r="301" spans="1:28" ht="14.25" customHeight="1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</row>
    <row r="302" spans="1:28" ht="14.25" customHeight="1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</row>
    <row r="303" spans="1:28" ht="14.25" customHeight="1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</row>
    <row r="304" spans="1:28" ht="14.25" customHeight="1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</row>
    <row r="305" spans="1:28" ht="14.25" customHeight="1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</row>
    <row r="306" spans="1:28" ht="14.25" customHeight="1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</row>
    <row r="307" spans="1:28" ht="14.25" customHeight="1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</row>
    <row r="308" spans="1:28" ht="14.25" customHeight="1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</row>
    <row r="309" spans="1:28" ht="14.25" customHeight="1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</row>
    <row r="310" spans="1:28" ht="14.25" customHeight="1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</row>
    <row r="311" spans="1:28" ht="14.25" customHeight="1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</row>
    <row r="312" spans="1:28" ht="14.25" customHeight="1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</row>
    <row r="313" spans="1:28" ht="14.25" customHeight="1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</row>
    <row r="314" spans="1:28" ht="14.25" customHeight="1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</row>
    <row r="315" spans="1:28" ht="14.25" customHeight="1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</row>
    <row r="316" spans="1:28" ht="14.25" customHeight="1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</row>
    <row r="317" spans="1:28" ht="14.25" customHeight="1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</row>
    <row r="318" spans="1:28" ht="14.25" customHeight="1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</row>
    <row r="319" spans="1:28" ht="14.25" customHeight="1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</row>
    <row r="320" spans="1:28" ht="14.25" customHeight="1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</row>
    <row r="321" spans="1:28" ht="14.25" customHeight="1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</row>
    <row r="322" spans="1:28" ht="14.25" customHeight="1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</row>
    <row r="323" spans="1:28" ht="14.25" customHeight="1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</row>
    <row r="324" spans="1:28" ht="14.25" customHeight="1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</row>
    <row r="325" spans="1:28" ht="14.25" customHeight="1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</row>
    <row r="326" spans="1:28" ht="14.25" customHeight="1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</row>
    <row r="327" spans="1:28" ht="14.25" customHeight="1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</row>
    <row r="328" spans="1:28" ht="14.25" customHeight="1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</row>
    <row r="329" spans="1:28" ht="14.25" customHeight="1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</row>
    <row r="330" spans="1:28" ht="14.25" customHeight="1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</row>
    <row r="331" spans="1:28" ht="14.25" customHeight="1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</row>
    <row r="332" spans="1:28" ht="14.25" customHeight="1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</row>
    <row r="333" spans="1:28" ht="14.25" customHeight="1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</row>
    <row r="334" spans="1:28" ht="14.25" customHeight="1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</row>
    <row r="335" spans="1:28" ht="14.25" customHeight="1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</row>
    <row r="336" spans="1:28" ht="14.25" customHeight="1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</row>
    <row r="337" spans="1:28" ht="14.25" customHeight="1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</row>
    <row r="338" spans="1:28" ht="14.25" customHeight="1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</row>
    <row r="339" spans="1:28" ht="14.25" customHeight="1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</row>
    <row r="340" spans="1:28" ht="14.25" customHeight="1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</row>
    <row r="341" spans="1:28" ht="14.25" customHeight="1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</row>
    <row r="342" spans="1:28" ht="14.25" customHeight="1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</row>
    <row r="343" spans="1:28" ht="14.25" customHeight="1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</row>
    <row r="344" spans="1:28" ht="14.25" customHeight="1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</row>
    <row r="345" spans="1:28" ht="14.25" customHeight="1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</row>
    <row r="346" spans="1:28" ht="14.25" customHeight="1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</row>
    <row r="347" spans="1:28" ht="14.25" customHeight="1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</row>
    <row r="348" spans="1:28" ht="14.25" customHeight="1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</row>
    <row r="349" spans="1:28" ht="14.25" customHeight="1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</row>
    <row r="350" spans="1:28" ht="14.25" customHeight="1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</row>
    <row r="351" spans="1:28" ht="14.25" customHeight="1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</row>
    <row r="352" spans="1:28" ht="14.25" customHeight="1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</row>
    <row r="353" spans="1:28" ht="14.25" customHeight="1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</row>
    <row r="354" spans="1:28" ht="14.25" customHeight="1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</row>
    <row r="355" spans="1:28" ht="14.25" customHeight="1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</row>
    <row r="356" spans="1:28" ht="14.25" customHeight="1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</row>
    <row r="357" spans="1:28" ht="14.25" customHeight="1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</row>
    <row r="358" spans="1:28" ht="14.25" customHeight="1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</row>
    <row r="359" spans="1:28" ht="14.25" customHeight="1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</row>
    <row r="360" spans="1:28" ht="14.25" customHeight="1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</row>
    <row r="361" spans="1:28" ht="14.25" customHeight="1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</row>
    <row r="362" spans="1:28" ht="14.25" customHeight="1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</row>
    <row r="363" spans="1:28" ht="14.25" customHeight="1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</row>
    <row r="364" spans="1:28" ht="14.25" customHeight="1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</row>
    <row r="365" spans="1:28" ht="14.25" customHeight="1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</row>
    <row r="366" spans="1:28" ht="14.25" customHeight="1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</row>
    <row r="367" spans="1:28" ht="14.25" customHeight="1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</row>
    <row r="368" spans="1:28" ht="14.25" customHeight="1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</row>
    <row r="369" spans="1:28" ht="14.25" customHeight="1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</row>
    <row r="370" spans="1:28" ht="14.25" customHeight="1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</row>
    <row r="371" spans="1:28" ht="14.25" customHeight="1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</row>
    <row r="372" spans="1:28" ht="14.25" customHeight="1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</row>
    <row r="373" spans="1:28" ht="14.25" customHeight="1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</row>
    <row r="374" spans="1:28" ht="14.25" customHeight="1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</row>
    <row r="375" spans="1:28" ht="14.25" customHeight="1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</row>
    <row r="376" spans="1:28" ht="14.25" customHeight="1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</row>
    <row r="377" spans="1:28" ht="14.25" customHeight="1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</row>
    <row r="378" spans="1:28" ht="14.25" customHeight="1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</row>
    <row r="379" spans="1:28" ht="14.25" customHeight="1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</row>
    <row r="380" spans="1:28" ht="14.25" customHeight="1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</row>
    <row r="381" spans="1:28" ht="14.25" customHeight="1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</row>
    <row r="382" spans="1:28" ht="14.25" customHeight="1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</row>
    <row r="383" spans="1:28" ht="14.25" customHeight="1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</row>
    <row r="384" spans="1:28" ht="14.25" customHeight="1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</row>
    <row r="385" spans="1:28" ht="14.25" customHeight="1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</row>
    <row r="386" spans="1:28" ht="14.25" customHeight="1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</row>
    <row r="387" spans="1:28" ht="14.25" customHeight="1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</row>
    <row r="388" spans="1:28" ht="14.25" customHeight="1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</row>
    <row r="389" spans="1:28" ht="14.25" customHeight="1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</row>
    <row r="390" spans="1:28" ht="14.25" customHeight="1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</row>
    <row r="391" spans="1:28" ht="14.25" customHeight="1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</row>
    <row r="392" spans="1:28" ht="14.25" customHeight="1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</row>
    <row r="393" spans="1:28" ht="14.25" customHeight="1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</row>
    <row r="394" spans="1:28" ht="14.25" customHeight="1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</row>
    <row r="395" spans="1:28" ht="14.25" customHeight="1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</row>
    <row r="396" spans="1:28" ht="14.25" customHeight="1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</row>
    <row r="397" spans="1:28" ht="14.25" customHeight="1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</row>
    <row r="398" spans="1:28" ht="14.25" customHeight="1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</row>
    <row r="399" spans="1:28" ht="14.25" customHeight="1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</row>
    <row r="400" spans="1:28" ht="14.25" customHeight="1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</row>
    <row r="401" spans="1:28" ht="14.25" customHeight="1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</row>
    <row r="402" spans="1:28" ht="14.25" customHeight="1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</row>
    <row r="403" spans="1:28" ht="14.25" customHeight="1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</row>
    <row r="404" spans="1:28" ht="14.25" customHeight="1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</row>
    <row r="405" spans="1:28" ht="14.25" customHeight="1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</row>
    <row r="406" spans="1:28" ht="14.25" customHeight="1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</row>
    <row r="407" spans="1:28" ht="14.25" customHeight="1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</row>
    <row r="408" spans="1:28" ht="14.25" customHeight="1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</row>
    <row r="409" spans="1:28" ht="14.25" customHeight="1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</row>
    <row r="410" spans="1:28" ht="14.25" customHeight="1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</row>
    <row r="411" spans="1:28" ht="14.25" customHeight="1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</row>
    <row r="412" spans="1:28" ht="14.25" customHeight="1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</row>
    <row r="413" spans="1:28" ht="14.25" customHeight="1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</row>
    <row r="414" spans="1:28" ht="14.25" customHeight="1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</row>
    <row r="415" spans="1:28" ht="14.25" customHeight="1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6"/>
    </row>
    <row r="416" spans="1:28" ht="14.25" customHeight="1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  <c r="AA416" s="126"/>
      <c r="AB416" s="126"/>
    </row>
    <row r="417" spans="1:28" ht="14.25" customHeight="1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6"/>
    </row>
    <row r="418" spans="1:28" ht="14.25" customHeight="1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  <c r="AA418" s="126"/>
      <c r="AB418" s="126"/>
    </row>
    <row r="419" spans="1:28" ht="14.25" customHeight="1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6"/>
    </row>
    <row r="420" spans="1:28" ht="14.25" customHeight="1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</row>
    <row r="421" spans="1:28" ht="14.25" customHeight="1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</row>
    <row r="422" spans="1:28" ht="14.25" customHeight="1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</row>
    <row r="423" spans="1:28" ht="14.25" customHeight="1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</row>
    <row r="424" spans="1:28" ht="14.25" customHeight="1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</row>
    <row r="425" spans="1:28" ht="14.25" customHeight="1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</row>
    <row r="426" spans="1:28" ht="14.25" customHeight="1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</row>
    <row r="427" spans="1:28" ht="14.25" customHeight="1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</row>
    <row r="428" spans="1:28" ht="14.25" customHeight="1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</row>
    <row r="429" spans="1:28" ht="14.25" customHeight="1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</row>
    <row r="430" spans="1:28" ht="14.25" customHeight="1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</row>
    <row r="431" spans="1:28" ht="14.25" customHeight="1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</row>
    <row r="432" spans="1:28" ht="14.25" customHeight="1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</row>
    <row r="433" spans="1:28" ht="14.25" customHeight="1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</row>
    <row r="434" spans="1:28" ht="14.25" customHeight="1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</row>
    <row r="435" spans="1:28" ht="14.25" customHeight="1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</row>
    <row r="436" spans="1:28" ht="14.25" customHeight="1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</row>
    <row r="437" spans="1:28" ht="14.25" customHeight="1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</row>
    <row r="438" spans="1:28" ht="14.25" customHeight="1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</row>
    <row r="439" spans="1:28" ht="14.25" customHeight="1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</row>
    <row r="440" spans="1:28" ht="14.25" customHeight="1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</row>
    <row r="441" spans="1:28" ht="14.25" customHeight="1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</row>
    <row r="442" spans="1:28" ht="14.25" customHeight="1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</row>
    <row r="443" spans="1:28" ht="14.25" customHeight="1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</row>
    <row r="444" spans="1:28" ht="14.25" customHeight="1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</row>
    <row r="445" spans="1:28" ht="14.25" customHeight="1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</row>
    <row r="446" spans="1:28" ht="14.25" customHeight="1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</row>
    <row r="447" spans="1:28" ht="14.25" customHeight="1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</row>
    <row r="448" spans="1:28" ht="14.25" customHeight="1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</row>
    <row r="449" spans="1:28" ht="14.25" customHeight="1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</row>
    <row r="450" spans="1:28" ht="14.25" customHeight="1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</row>
    <row r="451" spans="1:28" ht="14.25" customHeight="1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</row>
    <row r="452" spans="1:28" ht="14.25" customHeight="1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</row>
    <row r="453" spans="1:28" ht="14.25" customHeight="1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</row>
    <row r="454" spans="1:28" ht="14.25" customHeight="1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</row>
    <row r="455" spans="1:28" ht="14.25" customHeight="1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</row>
    <row r="456" spans="1:28" ht="14.25" customHeight="1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</row>
    <row r="457" spans="1:28" ht="14.25" customHeight="1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</row>
    <row r="458" spans="1:28" ht="14.25" customHeight="1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</row>
    <row r="459" spans="1:28" ht="14.25" customHeight="1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</row>
    <row r="460" spans="1:28" ht="14.25" customHeight="1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</row>
    <row r="461" spans="1:28" ht="14.25" customHeight="1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</row>
    <row r="462" spans="1:28" ht="14.25" customHeight="1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</row>
    <row r="463" spans="1:28" ht="14.25" customHeight="1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</row>
    <row r="464" spans="1:28" ht="14.25" customHeight="1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  <c r="AA464" s="126"/>
      <c r="AB464" s="126"/>
    </row>
    <row r="465" spans="1:28" ht="14.25" customHeight="1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6"/>
    </row>
    <row r="466" spans="1:28" ht="14.25" customHeight="1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26"/>
      <c r="AB466" s="126"/>
    </row>
    <row r="467" spans="1:28" ht="14.25" customHeight="1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6"/>
    </row>
    <row r="468" spans="1:28" ht="14.25" customHeight="1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26"/>
      <c r="AB468" s="126"/>
    </row>
    <row r="469" spans="1:28" ht="14.25" customHeight="1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6"/>
    </row>
    <row r="470" spans="1:28" ht="14.25" customHeight="1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</row>
    <row r="471" spans="1:28" ht="14.25" customHeight="1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</row>
    <row r="472" spans="1:28" ht="14.25" customHeight="1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</row>
    <row r="473" spans="1:28" ht="14.25" customHeight="1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6"/>
    </row>
    <row r="474" spans="1:28" ht="14.25" customHeight="1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  <c r="AA474" s="126"/>
      <c r="AB474" s="126"/>
    </row>
    <row r="475" spans="1:28" ht="14.25" customHeight="1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</row>
    <row r="476" spans="1:28" ht="14.25" customHeight="1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</row>
    <row r="477" spans="1:28" ht="14.25" customHeight="1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</row>
    <row r="478" spans="1:28" ht="14.25" customHeight="1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</row>
    <row r="479" spans="1:28" ht="14.25" customHeight="1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</row>
    <row r="480" spans="1:28" ht="14.25" customHeight="1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</row>
    <row r="481" spans="1:28" ht="14.25" customHeight="1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</row>
    <row r="482" spans="1:28" ht="14.25" customHeight="1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</row>
    <row r="483" spans="1:28" ht="14.25" customHeight="1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</row>
    <row r="484" spans="1:28" ht="14.25" customHeight="1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</row>
    <row r="485" spans="1:28" ht="14.25" customHeight="1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</row>
    <row r="486" spans="1:28" ht="14.25" customHeight="1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</row>
    <row r="487" spans="1:28" ht="14.25" customHeight="1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</row>
    <row r="488" spans="1:28" ht="14.25" customHeight="1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</row>
    <row r="489" spans="1:28" ht="14.25" customHeight="1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</row>
    <row r="490" spans="1:28" ht="14.25" customHeight="1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</row>
    <row r="491" spans="1:28" ht="14.25" customHeight="1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</row>
    <row r="492" spans="1:28" ht="14.25" customHeight="1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</row>
    <row r="493" spans="1:28" ht="14.25" customHeight="1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</row>
    <row r="494" spans="1:28" ht="14.25" customHeight="1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</row>
    <row r="495" spans="1:28" ht="14.25" customHeight="1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</row>
    <row r="496" spans="1:28" ht="14.25" customHeight="1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</row>
    <row r="497" spans="1:28" ht="14.25" customHeight="1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</row>
    <row r="498" spans="1:28" ht="14.25" customHeight="1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</row>
    <row r="499" spans="1:28" ht="14.25" customHeight="1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</row>
    <row r="500" spans="1:28" ht="14.25" customHeight="1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  <c r="AA500" s="126"/>
      <c r="AB500" s="126"/>
    </row>
    <row r="501" spans="1:28" ht="14.25" customHeight="1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6"/>
    </row>
    <row r="502" spans="1:28" ht="14.25" customHeight="1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  <c r="AA502" s="126"/>
      <c r="AB502" s="126"/>
    </row>
    <row r="503" spans="1:28" ht="14.25" customHeight="1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6"/>
    </row>
    <row r="504" spans="1:28" ht="14.25" customHeight="1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</row>
    <row r="505" spans="1:28" ht="14.25" customHeight="1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6"/>
    </row>
    <row r="506" spans="1:28" ht="14.25" customHeight="1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  <c r="AA506" s="126"/>
      <c r="AB506" s="126"/>
    </row>
    <row r="507" spans="1:28" ht="14.25" customHeight="1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6"/>
    </row>
    <row r="508" spans="1:28" ht="14.25" customHeight="1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  <c r="AA508" s="126"/>
      <c r="AB508" s="126"/>
    </row>
    <row r="509" spans="1:28" ht="14.25" customHeight="1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6"/>
    </row>
    <row r="510" spans="1:28" ht="14.25" customHeight="1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  <c r="AA510" s="126"/>
      <c r="AB510" s="126"/>
    </row>
    <row r="511" spans="1:28" ht="14.25" customHeight="1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6"/>
    </row>
    <row r="512" spans="1:28" ht="14.25" customHeight="1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  <c r="AA512" s="126"/>
      <c r="AB512" s="126"/>
    </row>
    <row r="513" spans="1:28" ht="14.25" customHeight="1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6"/>
    </row>
    <row r="514" spans="1:28" ht="14.25" customHeight="1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  <c r="AA514" s="126"/>
      <c r="AB514" s="126"/>
    </row>
    <row r="515" spans="1:28" ht="14.25" customHeight="1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6"/>
    </row>
    <row r="516" spans="1:28" ht="14.25" customHeight="1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  <c r="AA516" s="126"/>
      <c r="AB516" s="126"/>
    </row>
    <row r="517" spans="1:28" ht="14.25" customHeight="1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6"/>
    </row>
    <row r="518" spans="1:28" ht="14.25" customHeight="1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  <c r="AA518" s="126"/>
      <c r="AB518" s="126"/>
    </row>
    <row r="519" spans="1:28" ht="14.25" customHeight="1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6"/>
    </row>
    <row r="520" spans="1:28" ht="14.25" customHeight="1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  <c r="AA520" s="126"/>
      <c r="AB520" s="126"/>
    </row>
    <row r="521" spans="1:28" ht="14.25" customHeight="1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</row>
    <row r="522" spans="1:28" ht="14.25" customHeight="1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  <c r="AA522" s="126"/>
      <c r="AB522" s="126"/>
    </row>
    <row r="523" spans="1:28" ht="14.25" customHeight="1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6"/>
    </row>
    <row r="524" spans="1:28" ht="14.25" customHeight="1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  <c r="AA524" s="126"/>
      <c r="AB524" s="126"/>
    </row>
    <row r="525" spans="1:28" ht="14.25" customHeight="1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6"/>
    </row>
    <row r="526" spans="1:28" ht="14.25" customHeight="1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  <c r="AA526" s="126"/>
      <c r="AB526" s="126"/>
    </row>
    <row r="527" spans="1:28" ht="14.25" customHeight="1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  <c r="AA527" s="126"/>
      <c r="AB527" s="126"/>
    </row>
    <row r="528" spans="1:28" ht="14.25" customHeight="1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  <c r="AA528" s="126"/>
      <c r="AB528" s="126"/>
    </row>
    <row r="529" spans="1:28" ht="14.25" customHeight="1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  <c r="AA529" s="126"/>
      <c r="AB529" s="126"/>
    </row>
    <row r="530" spans="1:28" ht="14.25" customHeight="1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  <c r="AA530" s="126"/>
      <c r="AB530" s="126"/>
    </row>
    <row r="531" spans="1:28" ht="14.25" customHeight="1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  <c r="AA531" s="126"/>
      <c r="AB531" s="126"/>
    </row>
    <row r="532" spans="1:28" ht="14.25" customHeight="1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  <c r="AA532" s="126"/>
      <c r="AB532" s="126"/>
    </row>
    <row r="533" spans="1:28" ht="14.25" customHeight="1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  <c r="AA533" s="126"/>
      <c r="AB533" s="126"/>
    </row>
    <row r="534" spans="1:28" ht="14.25" customHeight="1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  <c r="AA534" s="126"/>
      <c r="AB534" s="126"/>
    </row>
    <row r="535" spans="1:28" ht="14.25" customHeight="1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  <c r="AA535" s="126"/>
      <c r="AB535" s="126"/>
    </row>
    <row r="536" spans="1:28" ht="14.25" customHeight="1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  <c r="AA536" s="126"/>
      <c r="AB536" s="126"/>
    </row>
    <row r="537" spans="1:28" ht="14.25" customHeight="1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  <c r="AA537" s="126"/>
      <c r="AB537" s="126"/>
    </row>
    <row r="538" spans="1:28" ht="14.25" customHeight="1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  <c r="AA538" s="126"/>
      <c r="AB538" s="126"/>
    </row>
    <row r="539" spans="1:28" ht="14.25" customHeight="1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  <c r="AA539" s="126"/>
      <c r="AB539" s="126"/>
    </row>
    <row r="540" spans="1:28" ht="14.25" customHeight="1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  <c r="AA540" s="126"/>
      <c r="AB540" s="126"/>
    </row>
    <row r="541" spans="1:28" ht="14.25" customHeight="1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  <c r="AA541" s="126"/>
      <c r="AB541" s="126"/>
    </row>
    <row r="542" spans="1:28" ht="14.25" customHeight="1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  <c r="AA542" s="126"/>
      <c r="AB542" s="126"/>
    </row>
    <row r="543" spans="1:28" ht="14.25" customHeight="1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  <c r="AA543" s="126"/>
      <c r="AB543" s="126"/>
    </row>
    <row r="544" spans="1:28" ht="14.25" customHeight="1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  <c r="AA544" s="126"/>
      <c r="AB544" s="126"/>
    </row>
    <row r="545" spans="1:28" ht="14.25" customHeight="1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  <c r="AA545" s="126"/>
      <c r="AB545" s="126"/>
    </row>
    <row r="546" spans="1:28" ht="14.25" customHeight="1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  <c r="AA546" s="126"/>
      <c r="AB546" s="126"/>
    </row>
    <row r="547" spans="1:28" ht="14.25" customHeight="1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  <c r="AA547" s="126"/>
      <c r="AB547" s="126"/>
    </row>
    <row r="548" spans="1:28" ht="14.25" customHeight="1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  <c r="AA548" s="126"/>
      <c r="AB548" s="126"/>
    </row>
    <row r="549" spans="1:28" ht="14.25" customHeight="1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  <c r="AA549" s="126"/>
      <c r="AB549" s="126"/>
    </row>
    <row r="550" spans="1:28" ht="14.25" customHeight="1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  <c r="AA550" s="126"/>
      <c r="AB550" s="126"/>
    </row>
    <row r="551" spans="1:28" ht="14.25" customHeight="1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  <c r="AA551" s="126"/>
      <c r="AB551" s="126"/>
    </row>
    <row r="552" spans="1:28" ht="14.25" customHeight="1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  <c r="AA552" s="126"/>
      <c r="AB552" s="126"/>
    </row>
    <row r="553" spans="1:28" ht="14.25" customHeight="1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  <c r="AA553" s="126"/>
      <c r="AB553" s="126"/>
    </row>
    <row r="554" spans="1:28" ht="14.25" customHeight="1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  <c r="AA554" s="126"/>
      <c r="AB554" s="126"/>
    </row>
    <row r="555" spans="1:28" ht="14.25" customHeight="1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  <c r="AA555" s="126"/>
      <c r="AB555" s="126"/>
    </row>
    <row r="556" spans="1:28" ht="14.25" customHeight="1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  <c r="AA556" s="126"/>
      <c r="AB556" s="126"/>
    </row>
    <row r="557" spans="1:28" ht="14.25" customHeight="1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  <c r="AA557" s="126"/>
      <c r="AB557" s="126"/>
    </row>
    <row r="558" spans="1:28" ht="14.25" customHeight="1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  <c r="AA558" s="126"/>
      <c r="AB558" s="126"/>
    </row>
    <row r="559" spans="1:28" ht="14.25" customHeight="1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  <c r="AA559" s="126"/>
      <c r="AB559" s="126"/>
    </row>
    <row r="560" spans="1:28" ht="14.25" customHeight="1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  <c r="AA560" s="126"/>
      <c r="AB560" s="126"/>
    </row>
    <row r="561" spans="1:28" ht="14.25" customHeight="1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  <c r="AA561" s="126"/>
      <c r="AB561" s="126"/>
    </row>
    <row r="562" spans="1:28" ht="14.25" customHeight="1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  <c r="AA562" s="126"/>
      <c r="AB562" s="126"/>
    </row>
    <row r="563" spans="1:28" ht="14.25" customHeight="1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  <c r="AA563" s="126"/>
      <c r="AB563" s="126"/>
    </row>
    <row r="564" spans="1:28" ht="14.25" customHeight="1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  <c r="AA564" s="126"/>
      <c r="AB564" s="126"/>
    </row>
    <row r="565" spans="1:28" ht="14.25" customHeight="1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  <c r="AA565" s="126"/>
      <c r="AB565" s="126"/>
    </row>
    <row r="566" spans="1:28" ht="14.25" customHeight="1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  <c r="AA566" s="126"/>
      <c r="AB566" s="126"/>
    </row>
    <row r="567" spans="1:28" ht="14.25" customHeight="1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  <c r="AA567" s="126"/>
      <c r="AB567" s="126"/>
    </row>
    <row r="568" spans="1:28" ht="14.25" customHeight="1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  <c r="AA568" s="126"/>
      <c r="AB568" s="126"/>
    </row>
    <row r="569" spans="1:28" ht="14.25" customHeight="1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  <c r="AA569" s="126"/>
      <c r="AB569" s="126"/>
    </row>
    <row r="570" spans="1:28" ht="14.25" customHeight="1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  <c r="AA570" s="126"/>
      <c r="AB570" s="126"/>
    </row>
    <row r="571" spans="1:28" ht="14.25" customHeight="1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  <c r="AA571" s="126"/>
      <c r="AB571" s="126"/>
    </row>
    <row r="572" spans="1:28" ht="14.25" customHeight="1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  <c r="AA572" s="126"/>
      <c r="AB572" s="126"/>
    </row>
    <row r="573" spans="1:28" ht="14.25" customHeight="1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  <c r="AA573" s="126"/>
      <c r="AB573" s="126"/>
    </row>
    <row r="574" spans="1:28" ht="14.25" customHeight="1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  <c r="AA574" s="126"/>
      <c r="AB574" s="126"/>
    </row>
    <row r="575" spans="1:28" ht="14.25" customHeight="1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  <c r="AA575" s="126"/>
      <c r="AB575" s="126"/>
    </row>
    <row r="576" spans="1:28" ht="14.25" customHeight="1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  <c r="AA576" s="126"/>
      <c r="AB576" s="126"/>
    </row>
    <row r="577" spans="1:28" ht="14.25" customHeight="1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  <c r="AA577" s="126"/>
      <c r="AB577" s="126"/>
    </row>
    <row r="578" spans="1:28" ht="14.25" customHeight="1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  <c r="AA578" s="126"/>
      <c r="AB578" s="126"/>
    </row>
    <row r="579" spans="1:28" ht="14.25" customHeight="1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  <c r="AA579" s="126"/>
      <c r="AB579" s="126"/>
    </row>
    <row r="580" spans="1:28" ht="14.25" customHeight="1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  <c r="AA580" s="126"/>
      <c r="AB580" s="126"/>
    </row>
    <row r="581" spans="1:28" ht="14.25" customHeight="1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  <c r="AA581" s="126"/>
      <c r="AB581" s="126"/>
    </row>
    <row r="582" spans="1:28" ht="14.25" customHeight="1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  <c r="AA582" s="126"/>
      <c r="AB582" s="126"/>
    </row>
    <row r="583" spans="1:28" ht="14.25" customHeight="1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  <c r="AA583" s="126"/>
      <c r="AB583" s="126"/>
    </row>
    <row r="584" spans="1:28" ht="14.25" customHeight="1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  <c r="AA584" s="126"/>
      <c r="AB584" s="126"/>
    </row>
    <row r="585" spans="1:28" ht="14.25" customHeight="1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  <c r="AA585" s="126"/>
      <c r="AB585" s="126"/>
    </row>
    <row r="586" spans="1:28" ht="14.25" customHeight="1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  <c r="AA586" s="126"/>
      <c r="AB586" s="126"/>
    </row>
    <row r="587" spans="1:28" ht="14.25" customHeight="1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  <c r="AA587" s="126"/>
      <c r="AB587" s="126"/>
    </row>
    <row r="588" spans="1:28" ht="14.25" customHeight="1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  <c r="AA588" s="126"/>
      <c r="AB588" s="126"/>
    </row>
    <row r="589" spans="1:28" ht="14.25" customHeight="1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  <c r="AA589" s="126"/>
      <c r="AB589" s="126"/>
    </row>
    <row r="590" spans="1:28" ht="14.25" customHeight="1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  <c r="AA590" s="126"/>
      <c r="AB590" s="126"/>
    </row>
    <row r="591" spans="1:28" ht="14.25" customHeight="1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  <c r="AA591" s="126"/>
      <c r="AB591" s="126"/>
    </row>
    <row r="592" spans="1:28" ht="14.25" customHeight="1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  <c r="AA592" s="126"/>
      <c r="AB592" s="126"/>
    </row>
    <row r="593" spans="1:28" ht="14.25" customHeight="1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  <c r="AA593" s="126"/>
      <c r="AB593" s="126"/>
    </row>
    <row r="594" spans="1:28" ht="14.25" customHeight="1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  <c r="AA594" s="126"/>
      <c r="AB594" s="126"/>
    </row>
    <row r="595" spans="1:28" ht="14.25" customHeight="1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  <c r="AA595" s="126"/>
      <c r="AB595" s="126"/>
    </row>
    <row r="596" spans="1:28" ht="14.25" customHeight="1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  <c r="AA596" s="126"/>
      <c r="AB596" s="126"/>
    </row>
    <row r="597" spans="1:28" ht="14.25" customHeight="1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  <c r="AA597" s="126"/>
      <c r="AB597" s="126"/>
    </row>
    <row r="598" spans="1:28" ht="14.25" customHeight="1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  <c r="AA598" s="126"/>
      <c r="AB598" s="126"/>
    </row>
    <row r="599" spans="1:28" ht="14.25" customHeight="1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  <c r="AA599" s="126"/>
      <c r="AB599" s="126"/>
    </row>
    <row r="600" spans="1:28" ht="14.25" customHeight="1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  <c r="AA600" s="126"/>
      <c r="AB600" s="126"/>
    </row>
    <row r="601" spans="1:28" ht="14.25" customHeight="1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  <c r="AA601" s="126"/>
      <c r="AB601" s="126"/>
    </row>
    <row r="602" spans="1:28" ht="14.25" customHeight="1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  <c r="AA602" s="126"/>
      <c r="AB602" s="126"/>
    </row>
    <row r="603" spans="1:28" ht="14.25" customHeight="1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  <c r="AA603" s="126"/>
      <c r="AB603" s="126"/>
    </row>
    <row r="604" spans="1:28" ht="14.25" customHeight="1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  <c r="AA604" s="126"/>
      <c r="AB604" s="126"/>
    </row>
    <row r="605" spans="1:28" ht="14.25" customHeight="1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  <c r="AA605" s="126"/>
      <c r="AB605" s="126"/>
    </row>
    <row r="606" spans="1:28" ht="14.25" customHeight="1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  <c r="AA606" s="126"/>
      <c r="AB606" s="126"/>
    </row>
    <row r="607" spans="1:28" ht="14.25" customHeight="1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  <c r="AA607" s="126"/>
      <c r="AB607" s="126"/>
    </row>
    <row r="608" spans="1:28" ht="14.25" customHeight="1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  <c r="AA608" s="126"/>
      <c r="AB608" s="126"/>
    </row>
    <row r="609" spans="1:28" ht="14.25" customHeight="1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  <c r="AA609" s="126"/>
      <c r="AB609" s="126"/>
    </row>
    <row r="610" spans="1:28" ht="14.25" customHeight="1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  <c r="AA610" s="126"/>
      <c r="AB610" s="126"/>
    </row>
    <row r="611" spans="1:28" ht="14.25" customHeight="1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  <c r="AA611" s="126"/>
      <c r="AB611" s="126"/>
    </row>
    <row r="612" spans="1:28" ht="14.25" customHeight="1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  <c r="AA612" s="126"/>
      <c r="AB612" s="126"/>
    </row>
    <row r="613" spans="1:28" ht="14.25" customHeight="1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  <c r="AA613" s="126"/>
      <c r="AB613" s="126"/>
    </row>
    <row r="614" spans="1:28" ht="14.25" customHeight="1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  <c r="AA614" s="126"/>
      <c r="AB614" s="126"/>
    </row>
    <row r="615" spans="1:28" ht="14.25" customHeight="1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  <c r="AA615" s="126"/>
      <c r="AB615" s="126"/>
    </row>
    <row r="616" spans="1:28" ht="14.25" customHeight="1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  <c r="AA616" s="126"/>
      <c r="AB616" s="126"/>
    </row>
    <row r="617" spans="1:28" ht="14.25" customHeight="1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  <c r="AA617" s="126"/>
      <c r="AB617" s="126"/>
    </row>
    <row r="618" spans="1:28" ht="14.25" customHeight="1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  <c r="AA618" s="126"/>
      <c r="AB618" s="126"/>
    </row>
    <row r="619" spans="1:28" ht="14.25" customHeight="1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  <c r="AA619" s="126"/>
      <c r="AB619" s="126"/>
    </row>
    <row r="620" spans="1:28" ht="14.25" customHeight="1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  <c r="AA620" s="126"/>
      <c r="AB620" s="126"/>
    </row>
    <row r="621" spans="1:28" ht="14.25" customHeight="1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  <c r="AA621" s="126"/>
      <c r="AB621" s="126"/>
    </row>
    <row r="622" spans="1:28" ht="14.25" customHeight="1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  <c r="AA622" s="126"/>
      <c r="AB622" s="126"/>
    </row>
    <row r="623" spans="1:28" ht="14.25" customHeight="1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  <c r="AA623" s="126"/>
      <c r="AB623" s="126"/>
    </row>
    <row r="624" spans="1:28" ht="14.25" customHeight="1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  <c r="AA624" s="126"/>
      <c r="AB624" s="126"/>
    </row>
    <row r="625" spans="1:28" ht="14.25" customHeight="1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  <c r="AA625" s="126"/>
      <c r="AB625" s="126"/>
    </row>
    <row r="626" spans="1:28" ht="14.25" customHeight="1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  <c r="AA626" s="126"/>
      <c r="AB626" s="126"/>
    </row>
    <row r="627" spans="1:28" ht="14.25" customHeight="1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  <c r="AA627" s="126"/>
      <c r="AB627" s="126"/>
    </row>
    <row r="628" spans="1:28" ht="14.25" customHeight="1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  <c r="AA628" s="126"/>
      <c r="AB628" s="126"/>
    </row>
    <row r="629" spans="1:28" ht="14.25" customHeight="1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  <c r="AA629" s="126"/>
      <c r="AB629" s="126"/>
    </row>
    <row r="630" spans="1:28" ht="14.25" customHeight="1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  <c r="AA630" s="126"/>
      <c r="AB630" s="126"/>
    </row>
    <row r="631" spans="1:28" ht="14.25" customHeight="1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  <c r="AA631" s="126"/>
      <c r="AB631" s="126"/>
    </row>
    <row r="632" spans="1:28" ht="14.25" customHeight="1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  <c r="AA632" s="126"/>
      <c r="AB632" s="126"/>
    </row>
    <row r="633" spans="1:28" ht="14.25" customHeight="1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  <c r="AA633" s="126"/>
      <c r="AB633" s="126"/>
    </row>
    <row r="634" spans="1:28" ht="14.25" customHeight="1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  <c r="AA634" s="126"/>
      <c r="AB634" s="126"/>
    </row>
    <row r="635" spans="1:28" ht="14.25" customHeight="1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  <c r="AA635" s="126"/>
      <c r="AB635" s="126"/>
    </row>
    <row r="636" spans="1:28" ht="14.25" customHeight="1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  <c r="AA636" s="126"/>
      <c r="AB636" s="126"/>
    </row>
    <row r="637" spans="1:28" ht="14.25" customHeight="1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  <c r="AA637" s="126"/>
      <c r="AB637" s="126"/>
    </row>
    <row r="638" spans="1:28" ht="14.25" customHeight="1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  <c r="AA638" s="126"/>
      <c r="AB638" s="126"/>
    </row>
    <row r="639" spans="1:28" ht="14.25" customHeight="1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  <c r="AA639" s="126"/>
      <c r="AB639" s="126"/>
    </row>
    <row r="640" spans="1:28" ht="14.25" customHeight="1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  <c r="AA640" s="126"/>
      <c r="AB640" s="126"/>
    </row>
    <row r="641" spans="1:28" ht="14.25" customHeight="1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  <c r="AA641" s="126"/>
      <c r="AB641" s="126"/>
    </row>
    <row r="642" spans="1:28" ht="14.25" customHeight="1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  <c r="AA642" s="126"/>
      <c r="AB642" s="126"/>
    </row>
    <row r="643" spans="1:28" ht="14.25" customHeight="1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  <c r="AA643" s="126"/>
      <c r="AB643" s="126"/>
    </row>
    <row r="644" spans="1:28" ht="14.25" customHeight="1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  <c r="AA644" s="126"/>
      <c r="AB644" s="126"/>
    </row>
    <row r="645" spans="1:28" ht="14.25" customHeight="1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  <c r="AA645" s="126"/>
      <c r="AB645" s="126"/>
    </row>
    <row r="646" spans="1:28" ht="14.25" customHeight="1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  <c r="AA646" s="126"/>
      <c r="AB646" s="126"/>
    </row>
    <row r="647" spans="1:28" ht="14.25" customHeight="1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  <c r="AA647" s="126"/>
      <c r="AB647" s="126"/>
    </row>
    <row r="648" spans="1:28" ht="14.25" customHeight="1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  <c r="AA648" s="126"/>
      <c r="AB648" s="126"/>
    </row>
    <row r="649" spans="1:28" ht="14.25" customHeight="1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  <c r="AA649" s="126"/>
      <c r="AB649" s="126"/>
    </row>
    <row r="650" spans="1:28" ht="14.25" customHeight="1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  <c r="AA650" s="126"/>
      <c r="AB650" s="126"/>
    </row>
    <row r="651" spans="1:28" ht="14.25" customHeight="1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  <c r="AA651" s="126"/>
      <c r="AB651" s="126"/>
    </row>
    <row r="652" spans="1:28" ht="14.25" customHeight="1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  <c r="AA652" s="126"/>
      <c r="AB652" s="126"/>
    </row>
    <row r="653" spans="1:28" ht="14.25" customHeight="1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  <c r="AA653" s="126"/>
      <c r="AB653" s="126"/>
    </row>
    <row r="654" spans="1:28" ht="14.25" customHeight="1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  <c r="AA654" s="126"/>
      <c r="AB654" s="126"/>
    </row>
    <row r="655" spans="1:28" ht="14.25" customHeight="1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  <c r="AA655" s="126"/>
      <c r="AB655" s="126"/>
    </row>
    <row r="656" spans="1:28" ht="14.25" customHeight="1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  <c r="AA656" s="126"/>
      <c r="AB656" s="126"/>
    </row>
    <row r="657" spans="1:28" ht="14.25" customHeight="1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  <c r="AA657" s="126"/>
      <c r="AB657" s="126"/>
    </row>
    <row r="658" spans="1:28" ht="14.25" customHeight="1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  <c r="AA658" s="126"/>
      <c r="AB658" s="126"/>
    </row>
    <row r="659" spans="1:28" ht="14.25" customHeight="1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  <c r="AA659" s="126"/>
      <c r="AB659" s="126"/>
    </row>
    <row r="660" spans="1:28" ht="14.25" customHeight="1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  <c r="AA660" s="126"/>
      <c r="AB660" s="126"/>
    </row>
    <row r="661" spans="1:28" ht="14.25" customHeight="1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  <c r="AA661" s="126"/>
      <c r="AB661" s="126"/>
    </row>
    <row r="662" spans="1:28" ht="14.25" customHeight="1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  <c r="AA662" s="126"/>
      <c r="AB662" s="126"/>
    </row>
    <row r="663" spans="1:28" ht="14.25" customHeight="1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  <c r="AA663" s="126"/>
      <c r="AB663" s="126"/>
    </row>
    <row r="664" spans="1:28" ht="14.25" customHeight="1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  <c r="AA664" s="126"/>
      <c r="AB664" s="126"/>
    </row>
    <row r="665" spans="1:28" ht="14.25" customHeight="1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  <c r="AA665" s="126"/>
      <c r="AB665" s="126"/>
    </row>
    <row r="666" spans="1:28" ht="14.25" customHeight="1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  <c r="AA666" s="126"/>
      <c r="AB666" s="126"/>
    </row>
    <row r="667" spans="1:28" ht="14.25" customHeight="1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  <c r="AA667" s="126"/>
      <c r="AB667" s="126"/>
    </row>
    <row r="668" spans="1:28" ht="14.25" customHeight="1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  <c r="AA668" s="126"/>
      <c r="AB668" s="126"/>
    </row>
    <row r="669" spans="1:28" ht="14.25" customHeight="1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  <c r="AA669" s="126"/>
      <c r="AB669" s="126"/>
    </row>
    <row r="670" spans="1:28" ht="14.25" customHeight="1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  <c r="AA670" s="126"/>
      <c r="AB670" s="126"/>
    </row>
    <row r="671" spans="1:28" ht="14.25" customHeight="1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  <c r="AA671" s="126"/>
      <c r="AB671" s="126"/>
    </row>
    <row r="672" spans="1:28" ht="14.25" customHeight="1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  <c r="AA672" s="126"/>
      <c r="AB672" s="126"/>
    </row>
    <row r="673" spans="1:28" ht="14.25" customHeight="1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  <c r="AA673" s="126"/>
      <c r="AB673" s="126"/>
    </row>
    <row r="674" spans="1:28" ht="14.25" customHeight="1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  <c r="AA674" s="126"/>
      <c r="AB674" s="126"/>
    </row>
    <row r="675" spans="1:28" ht="14.25" customHeight="1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  <c r="AA675" s="126"/>
      <c r="AB675" s="126"/>
    </row>
    <row r="676" spans="1:28" ht="14.25" customHeight="1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  <c r="AA676" s="126"/>
      <c r="AB676" s="126"/>
    </row>
    <row r="677" spans="1:28" ht="14.25" customHeight="1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  <c r="AA677" s="126"/>
      <c r="AB677" s="126"/>
    </row>
    <row r="678" spans="1:28" ht="14.25" customHeight="1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  <c r="AA678" s="126"/>
      <c r="AB678" s="126"/>
    </row>
    <row r="679" spans="1:28" ht="14.25" customHeight="1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  <c r="AA679" s="126"/>
      <c r="AB679" s="126"/>
    </row>
    <row r="680" spans="1:28" ht="14.25" customHeight="1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  <c r="AA680" s="126"/>
      <c r="AB680" s="126"/>
    </row>
    <row r="681" spans="1:28" ht="14.25" customHeight="1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  <c r="AA681" s="126"/>
      <c r="AB681" s="126"/>
    </row>
    <row r="682" spans="1:28" ht="14.25" customHeight="1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  <c r="AA682" s="126"/>
      <c r="AB682" s="126"/>
    </row>
    <row r="683" spans="1:28" ht="14.25" customHeight="1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  <c r="AA683" s="126"/>
      <c r="AB683" s="126"/>
    </row>
    <row r="684" spans="1:28" ht="14.25" customHeight="1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  <c r="AA684" s="126"/>
      <c r="AB684" s="126"/>
    </row>
    <row r="685" spans="1:28" ht="14.25" customHeight="1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  <c r="AA685" s="126"/>
      <c r="AB685" s="126"/>
    </row>
    <row r="686" spans="1:28" ht="14.25" customHeight="1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  <c r="AA686" s="126"/>
      <c r="AB686" s="126"/>
    </row>
    <row r="687" spans="1:28" ht="14.25" customHeight="1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  <c r="AA687" s="126"/>
      <c r="AB687" s="126"/>
    </row>
    <row r="688" spans="1:28" ht="14.25" customHeight="1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  <c r="AA688" s="126"/>
      <c r="AB688" s="126"/>
    </row>
    <row r="689" spans="1:28" ht="14.25" customHeight="1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  <c r="AA689" s="126"/>
      <c r="AB689" s="126"/>
    </row>
    <row r="690" spans="1:28" ht="14.25" customHeight="1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  <c r="AA690" s="126"/>
      <c r="AB690" s="126"/>
    </row>
    <row r="691" spans="1:28" ht="14.25" customHeight="1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  <c r="AA691" s="126"/>
      <c r="AB691" s="126"/>
    </row>
    <row r="692" spans="1:28" ht="14.25" customHeight="1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  <c r="AA692" s="126"/>
      <c r="AB692" s="126"/>
    </row>
    <row r="693" spans="1:28" ht="14.25" customHeight="1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  <c r="AA693" s="126"/>
      <c r="AB693" s="126"/>
    </row>
    <row r="694" spans="1:28" ht="14.25" customHeight="1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  <c r="AA694" s="126"/>
      <c r="AB694" s="126"/>
    </row>
    <row r="695" spans="1:28" ht="14.25" customHeight="1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  <c r="AA695" s="126"/>
      <c r="AB695" s="126"/>
    </row>
    <row r="696" spans="1:28" ht="14.25" customHeight="1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  <c r="AA696" s="126"/>
      <c r="AB696" s="126"/>
    </row>
    <row r="697" spans="1:28" ht="14.25" customHeight="1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  <c r="AA697" s="126"/>
      <c r="AB697" s="126"/>
    </row>
    <row r="698" spans="1:28" ht="14.25" customHeight="1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  <c r="AA698" s="126"/>
      <c r="AB698" s="126"/>
    </row>
    <row r="699" spans="1:28" ht="14.25" customHeight="1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  <c r="AA699" s="126"/>
      <c r="AB699" s="126"/>
    </row>
    <row r="700" spans="1:28" ht="14.25" customHeight="1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  <c r="AA700" s="126"/>
      <c r="AB700" s="126"/>
    </row>
    <row r="701" spans="1:28" ht="14.25" customHeight="1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6"/>
    </row>
    <row r="702" spans="1:28" ht="14.25" customHeight="1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  <c r="AA702" s="126"/>
      <c r="AB702" s="126"/>
    </row>
    <row r="703" spans="1:28" ht="14.25" customHeight="1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  <c r="AB703" s="126"/>
    </row>
    <row r="704" spans="1:28" ht="14.25" customHeight="1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  <c r="AA704" s="126"/>
      <c r="AB704" s="126"/>
    </row>
    <row r="705" spans="1:28" ht="14.25" customHeight="1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  <c r="AA705" s="126"/>
      <c r="AB705" s="126"/>
    </row>
    <row r="706" spans="1:28" ht="14.25" customHeight="1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  <c r="AA706" s="126"/>
      <c r="AB706" s="126"/>
    </row>
    <row r="707" spans="1:28" ht="14.25" customHeight="1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  <c r="AA707" s="126"/>
      <c r="AB707" s="126"/>
    </row>
    <row r="708" spans="1:28" ht="14.25" customHeight="1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  <c r="AA708" s="126"/>
      <c r="AB708" s="126"/>
    </row>
    <row r="709" spans="1:28" ht="14.25" customHeight="1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  <c r="AA709" s="126"/>
      <c r="AB709" s="126"/>
    </row>
    <row r="710" spans="1:28" ht="14.25" customHeight="1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  <c r="AA710" s="126"/>
      <c r="AB710" s="126"/>
    </row>
    <row r="711" spans="1:28" ht="14.25" customHeight="1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  <c r="AA711" s="126"/>
      <c r="AB711" s="126"/>
    </row>
    <row r="712" spans="1:28" ht="14.25" customHeight="1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  <c r="AA712" s="126"/>
      <c r="AB712" s="126"/>
    </row>
    <row r="713" spans="1:28" ht="14.25" customHeight="1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  <c r="AA713" s="126"/>
      <c r="AB713" s="126"/>
    </row>
    <row r="714" spans="1:28" ht="14.25" customHeight="1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  <c r="AA714" s="126"/>
      <c r="AB714" s="126"/>
    </row>
    <row r="715" spans="1:28" ht="14.25" customHeight="1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  <c r="AA715" s="126"/>
      <c r="AB715" s="126"/>
    </row>
    <row r="716" spans="1:28" ht="14.25" customHeight="1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  <c r="AA716" s="126"/>
      <c r="AB716" s="126"/>
    </row>
    <row r="717" spans="1:28" ht="14.25" customHeight="1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  <c r="AA717" s="126"/>
      <c r="AB717" s="126"/>
    </row>
    <row r="718" spans="1:28" ht="14.25" customHeight="1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  <c r="AA718" s="126"/>
      <c r="AB718" s="126"/>
    </row>
    <row r="719" spans="1:28" ht="14.25" customHeight="1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  <c r="AA719" s="126"/>
      <c r="AB719" s="126"/>
    </row>
    <row r="720" spans="1:28" ht="14.25" customHeight="1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  <c r="AA720" s="126"/>
      <c r="AB720" s="126"/>
    </row>
    <row r="721" spans="1:28" ht="14.25" customHeight="1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  <c r="AA721" s="126"/>
      <c r="AB721" s="126"/>
    </row>
    <row r="722" spans="1:28" ht="14.25" customHeight="1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  <c r="AA722" s="126"/>
      <c r="AB722" s="126"/>
    </row>
    <row r="723" spans="1:28" ht="14.25" customHeight="1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  <c r="AA723" s="126"/>
      <c r="AB723" s="126"/>
    </row>
    <row r="724" spans="1:28" ht="14.25" customHeight="1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  <c r="AA724" s="126"/>
      <c r="AB724" s="126"/>
    </row>
    <row r="725" spans="1:28" ht="14.25" customHeight="1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  <c r="AA725" s="126"/>
      <c r="AB725" s="126"/>
    </row>
    <row r="726" spans="1:28" ht="14.25" customHeight="1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  <c r="AA726" s="126"/>
      <c r="AB726" s="126"/>
    </row>
    <row r="727" spans="1:28" ht="14.25" customHeight="1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  <c r="AA727" s="126"/>
      <c r="AB727" s="126"/>
    </row>
    <row r="728" spans="1:28" ht="14.25" customHeight="1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  <c r="AA728" s="126"/>
      <c r="AB728" s="126"/>
    </row>
    <row r="729" spans="1:28" ht="14.25" customHeight="1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  <c r="AA729" s="126"/>
      <c r="AB729" s="126"/>
    </row>
    <row r="730" spans="1:28" ht="14.25" customHeight="1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  <c r="AA730" s="126"/>
      <c r="AB730" s="126"/>
    </row>
    <row r="731" spans="1:28" ht="14.25" customHeight="1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  <c r="AA731" s="126"/>
      <c r="AB731" s="126"/>
    </row>
    <row r="732" spans="1:28" ht="14.25" customHeight="1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  <c r="AA732" s="126"/>
      <c r="AB732" s="126"/>
    </row>
    <row r="733" spans="1:28" ht="14.25" customHeight="1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  <c r="AA733" s="126"/>
      <c r="AB733" s="126"/>
    </row>
    <row r="734" spans="1:28" ht="14.25" customHeight="1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  <c r="AA734" s="126"/>
      <c r="AB734" s="126"/>
    </row>
    <row r="735" spans="1:28" ht="14.25" customHeight="1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  <c r="AA735" s="126"/>
      <c r="AB735" s="126"/>
    </row>
    <row r="736" spans="1:28" ht="14.25" customHeight="1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  <c r="AA736" s="126"/>
      <c r="AB736" s="126"/>
    </row>
    <row r="737" spans="1:28" ht="14.25" customHeight="1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  <c r="AA737" s="126"/>
      <c r="AB737" s="126"/>
    </row>
    <row r="738" spans="1:28" ht="14.25" customHeight="1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  <c r="AA738" s="126"/>
      <c r="AB738" s="126"/>
    </row>
    <row r="739" spans="1:28" ht="14.25" customHeight="1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  <c r="AA739" s="126"/>
      <c r="AB739" s="126"/>
    </row>
    <row r="740" spans="1:28" ht="14.25" customHeight="1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  <c r="AA740" s="126"/>
      <c r="AB740" s="126"/>
    </row>
    <row r="741" spans="1:28" ht="14.25" customHeight="1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  <c r="AA741" s="126"/>
      <c r="AB741" s="126"/>
    </row>
    <row r="742" spans="1:28" ht="14.25" customHeight="1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  <c r="AA742" s="126"/>
      <c r="AB742" s="126"/>
    </row>
    <row r="743" spans="1:28" ht="14.25" customHeight="1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  <c r="AA743" s="126"/>
      <c r="AB743" s="126"/>
    </row>
    <row r="744" spans="1:28" ht="14.25" customHeight="1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  <c r="AA744" s="126"/>
      <c r="AB744" s="126"/>
    </row>
    <row r="745" spans="1:28" ht="14.25" customHeight="1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  <c r="AA745" s="126"/>
      <c r="AB745" s="126"/>
    </row>
    <row r="746" spans="1:28" ht="14.25" customHeight="1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  <c r="AA746" s="126"/>
      <c r="AB746" s="126"/>
    </row>
    <row r="747" spans="1:28" ht="14.25" customHeight="1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  <c r="AA747" s="126"/>
      <c r="AB747" s="126"/>
    </row>
    <row r="748" spans="1:28" ht="14.25" customHeight="1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  <c r="AA748" s="126"/>
      <c r="AB748" s="126"/>
    </row>
    <row r="749" spans="1:28" ht="14.25" customHeight="1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  <c r="AA749" s="126"/>
      <c r="AB749" s="126"/>
    </row>
    <row r="750" spans="1:28" ht="14.25" customHeight="1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  <c r="AA750" s="126"/>
      <c r="AB750" s="126"/>
    </row>
    <row r="751" spans="1:28" ht="14.25" customHeight="1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  <c r="AA751" s="126"/>
      <c r="AB751" s="126"/>
    </row>
    <row r="752" spans="1:28" ht="14.25" customHeight="1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  <c r="AA752" s="126"/>
      <c r="AB752" s="126"/>
    </row>
    <row r="753" spans="1:28" ht="14.25" customHeight="1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  <c r="AA753" s="126"/>
      <c r="AB753" s="126"/>
    </row>
    <row r="754" spans="1:28" ht="14.25" customHeight="1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  <c r="AA754" s="126"/>
      <c r="AB754" s="126"/>
    </row>
    <row r="755" spans="1:28" ht="14.25" customHeight="1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  <c r="AA755" s="126"/>
      <c r="AB755" s="126"/>
    </row>
    <row r="756" spans="1:28" ht="14.25" customHeight="1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  <c r="AA756" s="126"/>
      <c r="AB756" s="126"/>
    </row>
    <row r="757" spans="1:28" ht="14.25" customHeight="1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  <c r="AA757" s="126"/>
      <c r="AB757" s="126"/>
    </row>
    <row r="758" spans="1:28" ht="14.25" customHeight="1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  <c r="AA758" s="126"/>
      <c r="AB758" s="126"/>
    </row>
    <row r="759" spans="1:28" ht="14.25" customHeight="1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  <c r="AA759" s="126"/>
      <c r="AB759" s="126"/>
    </row>
    <row r="760" spans="1:28" ht="14.25" customHeight="1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  <c r="AA760" s="126"/>
      <c r="AB760" s="126"/>
    </row>
    <row r="761" spans="1:28" ht="14.25" customHeight="1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  <c r="AA761" s="126"/>
      <c r="AB761" s="126"/>
    </row>
    <row r="762" spans="1:28" ht="14.25" customHeight="1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  <c r="AA762" s="126"/>
      <c r="AB762" s="126"/>
    </row>
    <row r="763" spans="1:28" ht="14.25" customHeight="1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  <c r="AA763" s="126"/>
      <c r="AB763" s="126"/>
    </row>
    <row r="764" spans="1:28" ht="14.25" customHeight="1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  <c r="AA764" s="126"/>
      <c r="AB764" s="126"/>
    </row>
    <row r="765" spans="1:28" ht="14.25" customHeight="1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  <c r="AA765" s="126"/>
      <c r="AB765" s="126"/>
    </row>
    <row r="766" spans="1:28" ht="14.25" customHeight="1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  <c r="AA766" s="126"/>
      <c r="AB766" s="126"/>
    </row>
    <row r="767" spans="1:28" ht="14.25" customHeight="1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  <c r="AA767" s="126"/>
      <c r="AB767" s="126"/>
    </row>
    <row r="768" spans="1:28" ht="14.25" customHeight="1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  <c r="AA768" s="126"/>
      <c r="AB768" s="126"/>
    </row>
    <row r="769" spans="1:28" ht="14.25" customHeight="1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  <c r="AA769" s="126"/>
      <c r="AB769" s="126"/>
    </row>
    <row r="770" spans="1:28" ht="14.25" customHeight="1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  <c r="AA770" s="126"/>
      <c r="AB770" s="126"/>
    </row>
    <row r="771" spans="1:28" ht="14.25" customHeight="1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  <c r="AA771" s="126"/>
      <c r="AB771" s="126"/>
    </row>
    <row r="772" spans="1:28" ht="14.25" customHeight="1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  <c r="AA772" s="126"/>
      <c r="AB772" s="126"/>
    </row>
    <row r="773" spans="1:28" ht="14.25" customHeight="1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  <c r="AA773" s="126"/>
      <c r="AB773" s="126"/>
    </row>
    <row r="774" spans="1:28" ht="14.25" customHeight="1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  <c r="AA774" s="126"/>
      <c r="AB774" s="126"/>
    </row>
    <row r="775" spans="1:28" ht="14.25" customHeight="1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  <c r="AA775" s="126"/>
      <c r="AB775" s="126"/>
    </row>
    <row r="776" spans="1:28" ht="14.25" customHeight="1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  <c r="AA776" s="126"/>
      <c r="AB776" s="126"/>
    </row>
    <row r="777" spans="1:28" ht="14.25" customHeight="1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  <c r="AA777" s="126"/>
      <c r="AB777" s="126"/>
    </row>
    <row r="778" spans="1:28" ht="14.25" customHeight="1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  <c r="AA778" s="126"/>
      <c r="AB778" s="126"/>
    </row>
    <row r="779" spans="1:28" ht="14.25" customHeight="1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  <c r="AA779" s="126"/>
      <c r="AB779" s="126"/>
    </row>
    <row r="780" spans="1:28" ht="14.25" customHeight="1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  <c r="AA780" s="126"/>
      <c r="AB780" s="126"/>
    </row>
    <row r="781" spans="1:28" ht="14.25" customHeight="1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  <c r="AA781" s="126"/>
      <c r="AB781" s="126"/>
    </row>
    <row r="782" spans="1:28" ht="14.25" customHeight="1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  <c r="AA782" s="126"/>
      <c r="AB782" s="126"/>
    </row>
    <row r="783" spans="1:28" ht="14.25" customHeight="1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  <c r="AA783" s="126"/>
      <c r="AB783" s="126"/>
    </row>
    <row r="784" spans="1:28" ht="14.25" customHeight="1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  <c r="AA784" s="126"/>
      <c r="AB784" s="126"/>
    </row>
    <row r="785" spans="1:28" ht="14.25" customHeight="1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  <c r="AA785" s="126"/>
      <c r="AB785" s="126"/>
    </row>
    <row r="786" spans="1:28" ht="14.25" customHeight="1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  <c r="AA786" s="126"/>
      <c r="AB786" s="126"/>
    </row>
    <row r="787" spans="1:28" ht="14.25" customHeight="1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  <c r="AA787" s="126"/>
      <c r="AB787" s="126"/>
    </row>
    <row r="788" spans="1:28" ht="14.25" customHeight="1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  <c r="AA788" s="126"/>
      <c r="AB788" s="126"/>
    </row>
    <row r="789" spans="1:28" ht="14.25" customHeight="1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  <c r="AA789" s="126"/>
      <c r="AB789" s="126"/>
    </row>
    <row r="790" spans="1:28" ht="14.25" customHeight="1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  <c r="AA790" s="126"/>
      <c r="AB790" s="126"/>
    </row>
    <row r="791" spans="1:28" ht="14.25" customHeight="1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  <c r="AA791" s="126"/>
      <c r="AB791" s="126"/>
    </row>
    <row r="792" spans="1:28" ht="14.25" customHeight="1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  <c r="AA792" s="126"/>
      <c r="AB792" s="126"/>
    </row>
    <row r="793" spans="1:28" ht="14.25" customHeight="1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  <c r="AA793" s="126"/>
      <c r="AB793" s="126"/>
    </row>
    <row r="794" spans="1:28" ht="14.25" customHeight="1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  <c r="AA794" s="126"/>
      <c r="AB794" s="126"/>
    </row>
    <row r="795" spans="1:28" ht="14.25" customHeight="1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  <c r="AA795" s="126"/>
      <c r="AB795" s="126"/>
    </row>
    <row r="796" spans="1:28" ht="14.25" customHeight="1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  <c r="AA796" s="126"/>
      <c r="AB796" s="126"/>
    </row>
    <row r="797" spans="1:28" ht="14.25" customHeight="1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  <c r="AA797" s="126"/>
      <c r="AB797" s="126"/>
    </row>
    <row r="798" spans="1:28" ht="14.25" customHeight="1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  <c r="AA798" s="126"/>
      <c r="AB798" s="126"/>
    </row>
    <row r="799" spans="1:28" ht="14.25" customHeight="1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  <c r="AA799" s="126"/>
      <c r="AB799" s="126"/>
    </row>
    <row r="800" spans="1:28" ht="14.25" customHeight="1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  <c r="AA800" s="126"/>
      <c r="AB800" s="126"/>
    </row>
    <row r="801" spans="1:28" ht="14.25" customHeight="1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  <c r="AA801" s="126"/>
      <c r="AB801" s="126"/>
    </row>
    <row r="802" spans="1:28" ht="14.25" customHeight="1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  <c r="AA802" s="126"/>
      <c r="AB802" s="126"/>
    </row>
    <row r="803" spans="1:28" ht="14.25" customHeight="1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  <c r="AA803" s="126"/>
      <c r="AB803" s="126"/>
    </row>
    <row r="804" spans="1:28" ht="14.25" customHeight="1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  <c r="AA804" s="126"/>
      <c r="AB804" s="126"/>
    </row>
    <row r="805" spans="1:28" ht="14.25" customHeight="1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  <c r="AA805" s="126"/>
      <c r="AB805" s="126"/>
    </row>
    <row r="806" spans="1:28" ht="14.25" customHeight="1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  <c r="AA806" s="126"/>
      <c r="AB806" s="126"/>
    </row>
    <row r="807" spans="1:28" ht="14.25" customHeight="1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  <c r="AA807" s="126"/>
      <c r="AB807" s="126"/>
    </row>
    <row r="808" spans="1:28" ht="14.25" customHeight="1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  <c r="AA808" s="126"/>
      <c r="AB808" s="126"/>
    </row>
    <row r="809" spans="1:28" ht="14.25" customHeight="1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  <c r="AA809" s="126"/>
      <c r="AB809" s="126"/>
    </row>
    <row r="810" spans="1:28" ht="14.25" customHeight="1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  <c r="AA810" s="126"/>
      <c r="AB810" s="126"/>
    </row>
    <row r="811" spans="1:28" ht="14.25" customHeight="1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  <c r="AA811" s="126"/>
      <c r="AB811" s="126"/>
    </row>
    <row r="812" spans="1:28" ht="14.25" customHeight="1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  <c r="AA812" s="126"/>
      <c r="AB812" s="126"/>
    </row>
    <row r="813" spans="1:28" ht="14.25" customHeight="1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  <c r="AA813" s="126"/>
      <c r="AB813" s="126"/>
    </row>
    <row r="814" spans="1:28" ht="14.25" customHeight="1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  <c r="AA814" s="126"/>
      <c r="AB814" s="126"/>
    </row>
    <row r="815" spans="1:28" ht="14.25" customHeight="1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  <c r="AA815" s="126"/>
      <c r="AB815" s="126"/>
    </row>
    <row r="816" spans="1:28" ht="14.25" customHeight="1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  <c r="AA816" s="126"/>
      <c r="AB816" s="126"/>
    </row>
    <row r="817" spans="1:28" ht="14.25" customHeight="1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  <c r="AA817" s="126"/>
      <c r="AB817" s="126"/>
    </row>
    <row r="818" spans="1:28" ht="14.25" customHeight="1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  <c r="AA818" s="126"/>
      <c r="AB818" s="126"/>
    </row>
    <row r="819" spans="1:28" ht="14.25" customHeight="1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  <c r="AA819" s="126"/>
      <c r="AB819" s="126"/>
    </row>
    <row r="820" spans="1:28" ht="14.25" customHeight="1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  <c r="AA820" s="126"/>
      <c r="AB820" s="126"/>
    </row>
    <row r="821" spans="1:28" ht="14.25" customHeight="1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  <c r="AA821" s="126"/>
      <c r="AB821" s="126"/>
    </row>
    <row r="822" spans="1:28" ht="14.25" customHeight="1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  <c r="AA822" s="126"/>
      <c r="AB822" s="126"/>
    </row>
    <row r="823" spans="1:28" ht="14.25" customHeight="1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  <c r="AA823" s="126"/>
      <c r="AB823" s="126"/>
    </row>
    <row r="824" spans="1:28" ht="14.25" customHeight="1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  <c r="AA824" s="126"/>
      <c r="AB824" s="126"/>
    </row>
    <row r="825" spans="1:28" ht="14.25" customHeight="1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  <c r="AA825" s="126"/>
      <c r="AB825" s="126"/>
    </row>
    <row r="826" spans="1:28" ht="14.25" customHeight="1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  <c r="AA826" s="126"/>
      <c r="AB826" s="126"/>
    </row>
    <row r="827" spans="1:28" ht="14.25" customHeight="1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  <c r="AA827" s="126"/>
      <c r="AB827" s="126"/>
    </row>
    <row r="828" spans="1:28" ht="14.25" customHeight="1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  <c r="AA828" s="126"/>
      <c r="AB828" s="126"/>
    </row>
    <row r="829" spans="1:28" ht="14.25" customHeight="1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  <c r="AA829" s="126"/>
      <c r="AB829" s="126"/>
    </row>
    <row r="830" spans="1:28" ht="14.25" customHeight="1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  <c r="AA830" s="126"/>
      <c r="AB830" s="126"/>
    </row>
    <row r="831" spans="1:28" ht="14.25" customHeight="1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  <c r="AA831" s="126"/>
      <c r="AB831" s="126"/>
    </row>
    <row r="832" spans="1:28" ht="14.25" customHeight="1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  <c r="AA832" s="126"/>
      <c r="AB832" s="126"/>
    </row>
    <row r="833" spans="1:28" ht="14.25" customHeight="1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  <c r="AA833" s="126"/>
      <c r="AB833" s="126"/>
    </row>
    <row r="834" spans="1:28" ht="14.25" customHeight="1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  <c r="AA834" s="126"/>
      <c r="AB834" s="126"/>
    </row>
    <row r="835" spans="1:28" ht="14.25" customHeight="1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  <c r="AA835" s="126"/>
      <c r="AB835" s="126"/>
    </row>
    <row r="836" spans="1:28" ht="14.25" customHeight="1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  <c r="AA836" s="126"/>
      <c r="AB836" s="126"/>
    </row>
    <row r="837" spans="1:28" ht="14.25" customHeight="1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  <c r="AA837" s="126"/>
      <c r="AB837" s="126"/>
    </row>
    <row r="838" spans="1:28" ht="14.25" customHeight="1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  <c r="AA838" s="126"/>
      <c r="AB838" s="126"/>
    </row>
    <row r="839" spans="1:28" ht="14.25" customHeight="1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  <c r="AA839" s="126"/>
      <c r="AB839" s="126"/>
    </row>
    <row r="840" spans="1:28" ht="14.25" customHeight="1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  <c r="AA840" s="126"/>
      <c r="AB840" s="126"/>
    </row>
    <row r="841" spans="1:28" ht="14.25" customHeight="1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  <c r="AA841" s="126"/>
      <c r="AB841" s="126"/>
    </row>
    <row r="842" spans="1:28" ht="14.25" customHeight="1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  <c r="AA842" s="126"/>
      <c r="AB842" s="126"/>
    </row>
    <row r="843" spans="1:28" ht="14.25" customHeight="1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  <c r="AA843" s="126"/>
      <c r="AB843" s="126"/>
    </row>
    <row r="844" spans="1:28" ht="14.25" customHeight="1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  <c r="AA844" s="126"/>
      <c r="AB844" s="126"/>
    </row>
    <row r="845" spans="1:28" ht="14.25" customHeight="1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  <c r="AA845" s="126"/>
      <c r="AB845" s="126"/>
    </row>
    <row r="846" spans="1:28" ht="14.25" customHeight="1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  <c r="AA846" s="126"/>
      <c r="AB846" s="126"/>
    </row>
    <row r="847" spans="1:28" ht="14.25" customHeight="1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  <c r="AA847" s="126"/>
      <c r="AB847" s="126"/>
    </row>
    <row r="848" spans="1:28" ht="14.25" customHeight="1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  <c r="AA848" s="126"/>
      <c r="AB848" s="126"/>
    </row>
    <row r="849" spans="1:28" ht="14.25" customHeight="1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  <c r="AA849" s="126"/>
      <c r="AB849" s="126"/>
    </row>
    <row r="850" spans="1:28" ht="14.25" customHeight="1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  <c r="AA850" s="126"/>
      <c r="AB850" s="126"/>
    </row>
    <row r="851" spans="1:28" ht="14.25" customHeight="1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  <c r="AA851" s="126"/>
      <c r="AB851" s="126"/>
    </row>
    <row r="852" spans="1:28" ht="14.25" customHeight="1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  <c r="AA852" s="126"/>
      <c r="AB852" s="126"/>
    </row>
    <row r="853" spans="1:28" ht="14.25" customHeight="1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  <c r="AA853" s="126"/>
      <c r="AB853" s="126"/>
    </row>
    <row r="854" spans="1:28" ht="14.25" customHeight="1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  <c r="AA854" s="126"/>
      <c r="AB854" s="126"/>
    </row>
    <row r="855" spans="1:28" ht="14.25" customHeight="1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  <c r="AA855" s="126"/>
      <c r="AB855" s="126"/>
    </row>
    <row r="856" spans="1:28" ht="14.25" customHeight="1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  <c r="AA856" s="126"/>
      <c r="AB856" s="126"/>
    </row>
    <row r="857" spans="1:28" ht="14.25" customHeight="1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  <c r="AA857" s="126"/>
      <c r="AB857" s="126"/>
    </row>
    <row r="858" spans="1:28" ht="14.25" customHeight="1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  <c r="AA858" s="126"/>
      <c r="AB858" s="126"/>
    </row>
    <row r="859" spans="1:28" ht="14.25" customHeight="1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  <c r="AA859" s="126"/>
      <c r="AB859" s="126"/>
    </row>
    <row r="860" spans="1:28" ht="14.25" customHeight="1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  <c r="AA860" s="126"/>
      <c r="AB860" s="126"/>
    </row>
    <row r="861" spans="1:28" ht="14.25" customHeight="1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  <c r="AA861" s="126"/>
      <c r="AB861" s="126"/>
    </row>
    <row r="862" spans="1:28" ht="14.25" customHeight="1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  <c r="AA862" s="126"/>
      <c r="AB862" s="126"/>
    </row>
    <row r="863" spans="1:28" ht="14.25" customHeight="1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  <c r="AA863" s="126"/>
      <c r="AB863" s="126"/>
    </row>
    <row r="864" spans="1:28" ht="14.25" customHeight="1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  <c r="AA864" s="126"/>
      <c r="AB864" s="126"/>
    </row>
    <row r="865" spans="1:28" ht="14.25" customHeight="1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  <c r="AA865" s="126"/>
      <c r="AB865" s="126"/>
    </row>
    <row r="866" spans="1:28" ht="14.25" customHeight="1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  <c r="AA866" s="126"/>
      <c r="AB866" s="126"/>
    </row>
    <row r="867" spans="1:28" ht="14.25" customHeight="1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  <c r="AA867" s="126"/>
      <c r="AB867" s="126"/>
    </row>
    <row r="868" spans="1:28" ht="14.25" customHeight="1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  <c r="AA868" s="126"/>
      <c r="AB868" s="126"/>
    </row>
    <row r="869" spans="1:28" ht="14.25" customHeight="1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  <c r="AA869" s="126"/>
      <c r="AB869" s="126"/>
    </row>
    <row r="870" spans="1:28" ht="14.25" customHeight="1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  <c r="AA870" s="126"/>
      <c r="AB870" s="126"/>
    </row>
    <row r="871" spans="1:28" ht="14.25" customHeight="1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  <c r="AA871" s="126"/>
      <c r="AB871" s="126"/>
    </row>
    <row r="872" spans="1:28" ht="14.25" customHeight="1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  <c r="AA872" s="126"/>
      <c r="AB872" s="126"/>
    </row>
    <row r="873" spans="1:28" ht="14.25" customHeight="1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  <c r="AA873" s="126"/>
      <c r="AB873" s="126"/>
    </row>
    <row r="874" spans="1:28" ht="14.25" customHeight="1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  <c r="AA874" s="126"/>
      <c r="AB874" s="126"/>
    </row>
    <row r="875" spans="1:28" ht="14.25" customHeight="1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  <c r="AA875" s="126"/>
      <c r="AB875" s="126"/>
    </row>
    <row r="876" spans="1:28" ht="14.25" customHeight="1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  <c r="AA876" s="126"/>
      <c r="AB876" s="126"/>
    </row>
    <row r="877" spans="1:28" ht="14.25" customHeight="1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  <c r="AA877" s="126"/>
      <c r="AB877" s="126"/>
    </row>
    <row r="878" spans="1:28" ht="14.25" customHeight="1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  <c r="AA878" s="126"/>
      <c r="AB878" s="126"/>
    </row>
    <row r="879" spans="1:28" ht="14.25" customHeight="1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  <c r="AA879" s="126"/>
      <c r="AB879" s="126"/>
    </row>
    <row r="880" spans="1:28" ht="14.25" customHeight="1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  <c r="AA880" s="126"/>
      <c r="AB880" s="126"/>
    </row>
    <row r="881" spans="1:28" ht="14.25" customHeight="1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  <c r="AA881" s="126"/>
      <c r="AB881" s="126"/>
    </row>
    <row r="882" spans="1:28" ht="14.25" customHeight="1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  <c r="AA882" s="126"/>
      <c r="AB882" s="126"/>
    </row>
    <row r="883" spans="1:28" ht="14.25" customHeight="1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  <c r="AA883" s="126"/>
      <c r="AB883" s="126"/>
    </row>
    <row r="884" spans="1:28" ht="14.25" customHeight="1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  <c r="AA884" s="126"/>
      <c r="AB884" s="126"/>
    </row>
    <row r="885" spans="1:28" ht="14.25" customHeight="1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  <c r="AA885" s="126"/>
      <c r="AB885" s="126"/>
    </row>
    <row r="886" spans="1:28" ht="14.25" customHeight="1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  <c r="AA886" s="126"/>
      <c r="AB886" s="126"/>
    </row>
    <row r="887" spans="1:28" ht="14.25" customHeight="1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  <c r="AA887" s="126"/>
      <c r="AB887" s="126"/>
    </row>
    <row r="888" spans="1:28" ht="14.25" customHeight="1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  <c r="AA888" s="126"/>
      <c r="AB888" s="126"/>
    </row>
    <row r="889" spans="1:28" ht="14.25" customHeight="1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  <c r="AA889" s="126"/>
      <c r="AB889" s="126"/>
    </row>
    <row r="890" spans="1:28" ht="14.25" customHeight="1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  <c r="AA890" s="126"/>
      <c r="AB890" s="126"/>
    </row>
    <row r="891" spans="1:28" ht="14.25" customHeight="1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  <c r="AA891" s="126"/>
      <c r="AB891" s="126"/>
    </row>
    <row r="892" spans="1:28" ht="14.25" customHeight="1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  <c r="AA892" s="126"/>
      <c r="AB892" s="126"/>
    </row>
    <row r="893" spans="1:28" ht="14.25" customHeight="1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  <c r="AA893" s="126"/>
      <c r="AB893" s="126"/>
    </row>
    <row r="894" spans="1:28" ht="14.25" customHeight="1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  <c r="AA894" s="126"/>
      <c r="AB894" s="126"/>
    </row>
    <row r="895" spans="1:28" ht="14.25" customHeight="1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  <c r="AA895" s="126"/>
      <c r="AB895" s="126"/>
    </row>
    <row r="896" spans="1:28" ht="14.25" customHeight="1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  <c r="AA896" s="126"/>
      <c r="AB896" s="126"/>
    </row>
    <row r="897" spans="1:28" ht="14.25" customHeight="1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  <c r="AA897" s="126"/>
      <c r="AB897" s="126"/>
    </row>
    <row r="898" spans="1:28" ht="14.25" customHeight="1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  <c r="AA898" s="126"/>
      <c r="AB898" s="126"/>
    </row>
    <row r="899" spans="1:28" ht="14.25" customHeight="1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  <c r="AA899" s="126"/>
      <c r="AB899" s="126"/>
    </row>
    <row r="900" spans="1:28" ht="14.25" customHeight="1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  <c r="AA900" s="126"/>
      <c r="AB900" s="126"/>
    </row>
    <row r="901" spans="1:28" ht="14.25" customHeight="1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  <c r="AA901" s="126"/>
      <c r="AB901" s="126"/>
    </row>
    <row r="902" spans="1:28" ht="14.25" customHeight="1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  <c r="AA902" s="126"/>
      <c r="AB902" s="126"/>
    </row>
    <row r="903" spans="1:28" ht="14.25" customHeight="1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  <c r="AA903" s="126"/>
      <c r="AB903" s="126"/>
    </row>
    <row r="904" spans="1:28" ht="14.25" customHeight="1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  <c r="AA904" s="126"/>
      <c r="AB904" s="126"/>
    </row>
    <row r="905" spans="1:28" ht="14.25" customHeight="1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  <c r="AA905" s="126"/>
      <c r="AB905" s="126"/>
    </row>
    <row r="906" spans="1:28" ht="14.25" customHeight="1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  <c r="AA906" s="126"/>
      <c r="AB906" s="126"/>
    </row>
    <row r="907" spans="1:28" ht="14.25" customHeight="1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  <c r="AA907" s="126"/>
      <c r="AB907" s="126"/>
    </row>
    <row r="908" spans="1:28" ht="14.25" customHeight="1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  <c r="AA908" s="126"/>
      <c r="AB908" s="126"/>
    </row>
    <row r="909" spans="1:28" ht="14.25" customHeight="1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  <c r="AA909" s="126"/>
      <c r="AB909" s="126"/>
    </row>
    <row r="910" spans="1:28" ht="14.25" customHeight="1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  <c r="AA910" s="126"/>
      <c r="AB910" s="126"/>
    </row>
    <row r="911" spans="1:28" ht="14.25" customHeight="1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  <c r="AA911" s="126"/>
      <c r="AB911" s="126"/>
    </row>
    <row r="912" spans="1:28" ht="14.25" customHeight="1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  <c r="AA912" s="126"/>
      <c r="AB912" s="126"/>
    </row>
    <row r="913" spans="1:28" ht="14.25" customHeight="1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  <c r="AA913" s="126"/>
      <c r="AB913" s="126"/>
    </row>
    <row r="914" spans="1:28" ht="14.25" customHeight="1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  <c r="AA914" s="126"/>
      <c r="AB914" s="126"/>
    </row>
    <row r="915" spans="1:28" ht="14.25" customHeight="1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  <c r="AA915" s="126"/>
      <c r="AB915" s="126"/>
    </row>
    <row r="916" spans="1:28" ht="14.25" customHeight="1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  <c r="AA916" s="126"/>
      <c r="AB916" s="126"/>
    </row>
    <row r="917" spans="1:28" ht="14.25" customHeight="1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  <c r="AA917" s="126"/>
      <c r="AB917" s="126"/>
    </row>
    <row r="918" spans="1:28" ht="14.25" customHeight="1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  <c r="AA918" s="126"/>
      <c r="AB918" s="126"/>
    </row>
    <row r="919" spans="1:28" ht="14.25" customHeight="1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  <c r="AA919" s="126"/>
      <c r="AB919" s="126"/>
    </row>
    <row r="920" spans="1:28" ht="14.25" customHeight="1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  <c r="AA920" s="126"/>
      <c r="AB920" s="126"/>
    </row>
    <row r="921" spans="1:28" ht="14.25" customHeight="1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  <c r="AA921" s="126"/>
      <c r="AB921" s="126"/>
    </row>
    <row r="922" spans="1:28" ht="14.25" customHeight="1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  <c r="AA922" s="126"/>
      <c r="AB922" s="126"/>
    </row>
    <row r="923" spans="1:28" ht="14.25" customHeight="1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  <c r="AA923" s="126"/>
      <c r="AB923" s="126"/>
    </row>
    <row r="924" spans="1:28" ht="14.25" customHeight="1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  <c r="AA924" s="126"/>
      <c r="AB924" s="126"/>
    </row>
    <row r="925" spans="1:28" ht="14.25" customHeight="1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  <c r="AA925" s="126"/>
      <c r="AB925" s="126"/>
    </row>
    <row r="926" spans="1:28" ht="14.25" customHeight="1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  <c r="AA926" s="126"/>
      <c r="AB926" s="126"/>
    </row>
    <row r="927" spans="1:28" ht="14.25" customHeight="1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  <c r="AA927" s="126"/>
      <c r="AB927" s="126"/>
    </row>
    <row r="928" spans="1:28" ht="14.25" customHeight="1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  <c r="AA928" s="126"/>
      <c r="AB928" s="126"/>
    </row>
    <row r="929" spans="1:28" ht="14.25" customHeight="1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  <c r="AA929" s="126"/>
      <c r="AB929" s="126"/>
    </row>
    <row r="930" spans="1:28" ht="14.25" customHeight="1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  <c r="AA930" s="126"/>
      <c r="AB930" s="126"/>
    </row>
    <row r="931" spans="1:28" ht="14.25" customHeight="1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  <c r="AA931" s="126"/>
      <c r="AB931" s="126"/>
    </row>
    <row r="932" spans="1:28" ht="14.25" customHeight="1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  <c r="AA932" s="126"/>
      <c r="AB932" s="126"/>
    </row>
    <row r="933" spans="1:28" ht="14.25" customHeight="1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  <c r="AA933" s="126"/>
      <c r="AB933" s="126"/>
    </row>
    <row r="934" spans="1:28" ht="14.25" customHeight="1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  <c r="AA934" s="126"/>
      <c r="AB934" s="126"/>
    </row>
    <row r="935" spans="1:28" ht="14.25" customHeight="1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  <c r="AA935" s="126"/>
      <c r="AB935" s="126"/>
    </row>
    <row r="936" spans="1:28" ht="14.25" customHeight="1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  <c r="AA936" s="126"/>
      <c r="AB936" s="126"/>
    </row>
    <row r="937" spans="1:28" ht="14.25" customHeight="1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  <c r="AA937" s="126"/>
      <c r="AB937" s="126"/>
    </row>
    <row r="938" spans="1:28" ht="14.25" customHeight="1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  <c r="AA938" s="126"/>
      <c r="AB938" s="126"/>
    </row>
    <row r="939" spans="1:28" ht="14.25" customHeight="1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  <c r="AA939" s="126"/>
      <c r="AB939" s="126"/>
    </row>
    <row r="940" spans="1:28" ht="14.25" customHeight="1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  <c r="AA940" s="126"/>
      <c r="AB940" s="126"/>
    </row>
    <row r="941" spans="1:28" ht="14.25" customHeight="1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  <c r="AA941" s="126"/>
      <c r="AB941" s="126"/>
    </row>
    <row r="942" spans="1:28" ht="14.25" customHeight="1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  <c r="AA942" s="126"/>
      <c r="AB942" s="126"/>
    </row>
    <row r="943" spans="1:28" ht="14.25" customHeight="1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  <c r="AA943" s="126"/>
      <c r="AB943" s="126"/>
    </row>
    <row r="944" spans="1:28" ht="14.25" customHeight="1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  <c r="AA944" s="126"/>
      <c r="AB944" s="126"/>
    </row>
    <row r="945" spans="1:28" ht="14.25" customHeight="1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  <c r="AA945" s="126"/>
      <c r="AB945" s="126"/>
    </row>
    <row r="946" spans="1:28" ht="14.25" customHeight="1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  <c r="AA946" s="126"/>
      <c r="AB946" s="126"/>
    </row>
    <row r="947" spans="1:28" ht="14.25" customHeight="1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  <c r="AA947" s="126"/>
      <c r="AB947" s="126"/>
    </row>
    <row r="948" spans="1:28" ht="14.25" customHeight="1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  <c r="AA948" s="126"/>
      <c r="AB948" s="126"/>
    </row>
    <row r="949" spans="1:28" ht="14.25" customHeight="1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  <c r="AA949" s="126"/>
      <c r="AB949" s="126"/>
    </row>
    <row r="950" spans="1:28" ht="14.25" customHeight="1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  <c r="AA950" s="126"/>
      <c r="AB950" s="126"/>
    </row>
    <row r="951" spans="1:28" ht="14.25" customHeight="1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  <c r="AA951" s="126"/>
      <c r="AB951" s="126"/>
    </row>
    <row r="952" spans="1:28" ht="14.25" customHeight="1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  <c r="AA952" s="126"/>
      <c r="AB952" s="126"/>
    </row>
    <row r="953" spans="1:28" ht="14.25" customHeight="1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  <c r="AA953" s="126"/>
      <c r="AB953" s="126"/>
    </row>
    <row r="954" spans="1:28" ht="14.25" customHeight="1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  <c r="AA954" s="126"/>
      <c r="AB954" s="126"/>
    </row>
    <row r="955" spans="1:28" ht="14.25" customHeight="1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  <c r="AA955" s="126"/>
      <c r="AB955" s="126"/>
    </row>
    <row r="956" spans="1:28" ht="14.25" customHeight="1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  <c r="AA956" s="126"/>
      <c r="AB956" s="126"/>
    </row>
    <row r="957" spans="1:28" ht="14.25" customHeight="1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  <c r="AA957" s="126"/>
      <c r="AB957" s="126"/>
    </row>
    <row r="958" spans="1:28" ht="14.25" customHeight="1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  <c r="AA958" s="126"/>
      <c r="AB958" s="126"/>
    </row>
    <row r="959" spans="1:28" ht="14.25" customHeight="1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  <c r="AA959" s="126"/>
      <c r="AB959" s="126"/>
    </row>
    <row r="960" spans="1:28" ht="14.25" customHeight="1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  <c r="AA960" s="126"/>
      <c r="AB960" s="126"/>
    </row>
    <row r="961" spans="1:28" ht="14.25" customHeight="1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  <c r="AA961" s="126"/>
      <c r="AB961" s="126"/>
    </row>
    <row r="962" spans="1:28" ht="14.25" customHeight="1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  <c r="AA962" s="126"/>
      <c r="AB962" s="126"/>
    </row>
    <row r="963" spans="1:28" ht="14.25" customHeight="1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  <c r="AA963" s="126"/>
      <c r="AB963" s="126"/>
    </row>
    <row r="964" spans="1:28" ht="14.25" customHeight="1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  <c r="AA964" s="126"/>
      <c r="AB964" s="126"/>
    </row>
    <row r="965" spans="1:28" ht="14.25" customHeight="1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  <c r="AA965" s="126"/>
      <c r="AB965" s="126"/>
    </row>
    <row r="966" spans="1:28" ht="14.25" customHeight="1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  <c r="AA966" s="126"/>
      <c r="AB966" s="126"/>
    </row>
    <row r="967" spans="1:28" ht="14.25" customHeight="1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  <c r="AA967" s="126"/>
      <c r="AB967" s="126"/>
    </row>
    <row r="968" spans="1:28" ht="14.25" customHeight="1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  <c r="AA968" s="126"/>
      <c r="AB968" s="126"/>
    </row>
    <row r="969" spans="1:28" ht="14.25" customHeight="1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  <c r="AA969" s="126"/>
      <c r="AB969" s="126"/>
    </row>
    <row r="970" spans="1:28" ht="14.25" customHeight="1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  <c r="AA970" s="126"/>
      <c r="AB970" s="126"/>
    </row>
    <row r="971" spans="1:28" ht="14.25" customHeight="1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  <c r="AA971" s="126"/>
      <c r="AB971" s="126"/>
    </row>
    <row r="972" spans="1:28" ht="14.25" customHeight="1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  <c r="AA972" s="126"/>
      <c r="AB972" s="126"/>
    </row>
    <row r="973" spans="1:28" ht="14.25" customHeight="1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  <c r="AA973" s="126"/>
      <c r="AB973" s="126"/>
    </row>
    <row r="974" spans="1:28" ht="14.25" customHeight="1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  <c r="AA974" s="126"/>
      <c r="AB974" s="126"/>
    </row>
    <row r="975" spans="1:28" ht="14.25" customHeight="1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  <c r="AA975" s="126"/>
      <c r="AB975" s="126"/>
    </row>
    <row r="976" spans="1:28" ht="14.25" customHeight="1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  <c r="AA976" s="126"/>
      <c r="AB976" s="126"/>
    </row>
    <row r="977" spans="1:28" ht="14.25" customHeight="1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  <c r="AA977" s="126"/>
      <c r="AB977" s="126"/>
    </row>
    <row r="978" spans="1:28" ht="14.25" customHeight="1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  <c r="AA978" s="126"/>
      <c r="AB978" s="126"/>
    </row>
    <row r="979" spans="1:28" ht="14.25" customHeight="1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  <c r="AA979" s="126"/>
      <c r="AB979" s="126"/>
    </row>
    <row r="980" spans="1:28" ht="14.25" customHeight="1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  <c r="AA980" s="126"/>
      <c r="AB980" s="126"/>
    </row>
    <row r="981" spans="1:28" ht="14.25" customHeight="1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  <c r="AA981" s="126"/>
      <c r="AB981" s="126"/>
    </row>
    <row r="982" spans="1:28" ht="14.25" customHeight="1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  <c r="AA982" s="126"/>
      <c r="AB982" s="126"/>
    </row>
    <row r="983" spans="1:28" ht="14.25" customHeight="1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  <c r="AA983" s="126"/>
      <c r="AB983" s="126"/>
    </row>
    <row r="984" spans="1:28" ht="14.25" customHeight="1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  <c r="AA984" s="126"/>
      <c r="AB984" s="126"/>
    </row>
    <row r="985" spans="1:28" ht="14.25" customHeight="1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  <c r="AA985" s="126"/>
      <c r="AB985" s="126"/>
    </row>
  </sheetData>
  <mergeCells count="12">
    <mergeCell ref="AA3:AB3"/>
    <mergeCell ref="G3:H3"/>
    <mergeCell ref="I3:P3"/>
    <mergeCell ref="Q3:R3"/>
    <mergeCell ref="A2:A5"/>
    <mergeCell ref="B2:B5"/>
    <mergeCell ref="C2:C4"/>
    <mergeCell ref="D2:D4"/>
    <mergeCell ref="E2:E5"/>
    <mergeCell ref="F2:F5"/>
    <mergeCell ref="G2:AB2"/>
    <mergeCell ref="S3:Z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42578125" defaultRowHeight="15" customHeight="1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Solicitud 017</vt:lpstr>
      <vt:lpstr>Reporte 017</vt:lpstr>
      <vt:lpstr>ESRI_MAPINFO_SHEET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Reyes</dc:creator>
  <cp:lastModifiedBy>PERSONAL</cp:lastModifiedBy>
  <dcterms:created xsi:type="dcterms:W3CDTF">2012-11-26T16:34:34Z</dcterms:created>
  <dcterms:modified xsi:type="dcterms:W3CDTF">2021-06-22T00:23:14Z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fe9a1ac54aca49b9a84635cdfb081789</vt:lpwstr>
  </property>
</Properties>
</file>