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 autoCompressPictures="0"/>
  <xr:revisionPtr revIDLastSave="0" documentId="13_ncr:1_{0670444E-A7BF-4E2A-B67B-CDAF28CC720F}" xr6:coauthVersionLast="47" xr6:coauthVersionMax="47" xr10:uidLastSave="{00000000-0000-0000-0000-000000000000}"/>
  <bookViews>
    <workbookView xWindow="-120" yWindow="-120" windowWidth="29040" windowHeight="15720" tabRatio="788" xr2:uid="{00000000-000D-0000-FFFF-FFFF00000000}"/>
  </bookViews>
  <sheets>
    <sheet name="January" sheetId="14" r:id="rId1"/>
    <sheet name="February" sheetId="27" r:id="rId2"/>
    <sheet name="March" sheetId="16" r:id="rId3"/>
    <sheet name="April" sheetId="28" r:id="rId4"/>
    <sheet name="May" sheetId="29" r:id="rId5"/>
    <sheet name="June" sheetId="35" r:id="rId6"/>
    <sheet name="July" sheetId="36" r:id="rId7"/>
    <sheet name="August" sheetId="37" r:id="rId8"/>
    <sheet name="September" sheetId="38" r:id="rId9"/>
    <sheet name="October" sheetId="39" r:id="rId10"/>
    <sheet name="November" sheetId="40" r:id="rId11"/>
    <sheet name="December" sheetId="41" r:id="rId12"/>
    <sheet name="SETTINGS" sheetId="26" state="hidden" r:id="rId13"/>
  </sheets>
  <definedNames>
    <definedName name="CalendarYear">January!$N$2</definedName>
    <definedName name="ColumnTitleRegion1..H12.1">January!$B$2</definedName>
    <definedName name="ColumnTitleRegion1..H12.3" localSheetId="3">April!$B$2</definedName>
    <definedName name="ColumnTitleRegion1..H12.3" localSheetId="7">August!$B$2</definedName>
    <definedName name="ColumnTitleRegion1..H12.3" localSheetId="11">December!$B$2</definedName>
    <definedName name="ColumnTitleRegion1..H12.3" localSheetId="1">February!$B$2</definedName>
    <definedName name="ColumnTitleRegion1..H12.3" localSheetId="6">July!$B$2</definedName>
    <definedName name="ColumnTitleRegion1..H12.3" localSheetId="5">June!$B$2</definedName>
    <definedName name="ColumnTitleRegion1..H12.3" localSheetId="4">May!$B$2</definedName>
    <definedName name="ColumnTitleRegion1..H12.3" localSheetId="10">November!$B$2</definedName>
    <definedName name="ColumnTitleRegion1..H12.3" localSheetId="9">October!$B$2</definedName>
    <definedName name="ColumnTitleRegion1..H12.3" localSheetId="8">September!$B$2</definedName>
    <definedName name="ColumnTitleRegion1..H12.3">March!$B$2</definedName>
    <definedName name="ColumnTitleRegion2..C14.1">January!$B$2</definedName>
    <definedName name="ColumnTitleRegion2..C14.3" localSheetId="3">April!$B$2</definedName>
    <definedName name="ColumnTitleRegion2..C14.3" localSheetId="7">August!$B$2</definedName>
    <definedName name="ColumnTitleRegion2..C14.3" localSheetId="11">December!$B$2</definedName>
    <definedName name="ColumnTitleRegion2..C14.3" localSheetId="1">February!$B$2</definedName>
    <definedName name="ColumnTitleRegion2..C14.3" localSheetId="6">July!$B$2</definedName>
    <definedName name="ColumnTitleRegion2..C14.3" localSheetId="5">June!$B$2</definedName>
    <definedName name="ColumnTitleRegion2..C14.3" localSheetId="4">May!$B$2</definedName>
    <definedName name="ColumnTitleRegion2..C14.3" localSheetId="10">November!$B$2</definedName>
    <definedName name="ColumnTitleRegion2..C14.3" localSheetId="9">October!$B$2</definedName>
    <definedName name="ColumnTitleRegion2..C14.3" localSheetId="8">September!$B$2</definedName>
    <definedName name="ColumnTitleRegion2..C14.3">March!$B$2</definedName>
    <definedName name="DaysAndWeeks">{0,1,2,3,4,5,6} + {0;1;2;3;4;5}*7</definedName>
    <definedName name="Distances">SETTINGS!$A$2:$A$7</definedName>
    <definedName name="M_or_Km">SETTINGS!$B$2:$B$3</definedName>
    <definedName name="_xlnm.Print_Area" localSheetId="0">January!$A$1:$H$19</definedName>
    <definedName name="WeekStart">January!$N$3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41" l="1" a="1"/>
  <c r="H9" i="41" s="1"/>
  <c r="B9" i="40" a="1"/>
  <c r="H9" i="40" s="1"/>
  <c r="B9" i="39" a="1"/>
  <c r="H9" i="39" s="1"/>
  <c r="B9" i="38" a="1"/>
  <c r="G9" i="38" s="1"/>
  <c r="H9" i="37"/>
  <c r="G9" i="37"/>
  <c r="E9" i="37"/>
  <c r="B9" i="37" a="1"/>
  <c r="F9" i="37" s="1"/>
  <c r="B9" i="36" a="1"/>
  <c r="G9" i="36" s="1"/>
  <c r="B9" i="35" a="1"/>
  <c r="F9" i="35" s="1"/>
  <c r="H20" i="41"/>
  <c r="H20" i="40"/>
  <c r="H19" i="40"/>
  <c r="H20" i="39"/>
  <c r="H20" i="38"/>
  <c r="H19" i="38"/>
  <c r="H20" i="37"/>
  <c r="H20" i="36"/>
  <c r="H19" i="36"/>
  <c r="H20" i="35"/>
  <c r="H19" i="35"/>
  <c r="H20" i="29"/>
  <c r="H20" i="28"/>
  <c r="O20" i="41"/>
  <c r="N20" i="41"/>
  <c r="M20" i="41"/>
  <c r="L20" i="41"/>
  <c r="K20" i="41"/>
  <c r="J20" i="41" s="1"/>
  <c r="O17" i="41"/>
  <c r="N17" i="41"/>
  <c r="J17" i="41" s="1"/>
  <c r="M17" i="41"/>
  <c r="L17" i="41"/>
  <c r="K17" i="41"/>
  <c r="O14" i="41"/>
  <c r="N14" i="41"/>
  <c r="M14" i="41"/>
  <c r="L14" i="41"/>
  <c r="J14" i="41" s="1"/>
  <c r="K14" i="41"/>
  <c r="O11" i="41"/>
  <c r="N11" i="41"/>
  <c r="J11" i="41" s="1"/>
  <c r="M11" i="41"/>
  <c r="L11" i="41"/>
  <c r="K11" i="41"/>
  <c r="O8" i="41"/>
  <c r="N8" i="41"/>
  <c r="M8" i="41"/>
  <c r="L8" i="41"/>
  <c r="K8" i="41"/>
  <c r="J8" i="41" s="1"/>
  <c r="O5" i="41"/>
  <c r="N5" i="41"/>
  <c r="M5" i="41"/>
  <c r="L5" i="41"/>
  <c r="K5" i="41"/>
  <c r="J5" i="41" s="1"/>
  <c r="O20" i="40"/>
  <c r="N20" i="40"/>
  <c r="M20" i="40"/>
  <c r="L20" i="40"/>
  <c r="K20" i="40"/>
  <c r="J20" i="40"/>
  <c r="O17" i="40"/>
  <c r="N17" i="40"/>
  <c r="J17" i="40" s="1"/>
  <c r="M17" i="40"/>
  <c r="L17" i="40"/>
  <c r="K17" i="40"/>
  <c r="O14" i="40"/>
  <c r="N14" i="40"/>
  <c r="M14" i="40"/>
  <c r="L14" i="40"/>
  <c r="J14" i="40" s="1"/>
  <c r="K14" i="40"/>
  <c r="O11" i="40"/>
  <c r="N11" i="40"/>
  <c r="M11" i="40"/>
  <c r="L11" i="40"/>
  <c r="K11" i="40"/>
  <c r="J11" i="40"/>
  <c r="O8" i="40"/>
  <c r="N8" i="40"/>
  <c r="M8" i="40"/>
  <c r="L8" i="40"/>
  <c r="K8" i="40"/>
  <c r="J8" i="40"/>
  <c r="O5" i="40"/>
  <c r="N5" i="40"/>
  <c r="J5" i="40" s="1"/>
  <c r="M5" i="40"/>
  <c r="L5" i="40"/>
  <c r="K5" i="40"/>
  <c r="O20" i="39"/>
  <c r="N20" i="39"/>
  <c r="M20" i="39"/>
  <c r="L20" i="39"/>
  <c r="K20" i="39"/>
  <c r="J20" i="39"/>
  <c r="O17" i="39"/>
  <c r="N17" i="39"/>
  <c r="J17" i="39" s="1"/>
  <c r="M17" i="39"/>
  <c r="L17" i="39"/>
  <c r="K17" i="39"/>
  <c r="O14" i="39"/>
  <c r="N14" i="39"/>
  <c r="M14" i="39"/>
  <c r="L14" i="39"/>
  <c r="K14" i="39"/>
  <c r="J14" i="39" s="1"/>
  <c r="O11" i="39"/>
  <c r="N11" i="39"/>
  <c r="M11" i="39"/>
  <c r="L11" i="39"/>
  <c r="K11" i="39"/>
  <c r="J11" i="39"/>
  <c r="O8" i="39"/>
  <c r="N8" i="39"/>
  <c r="M8" i="39"/>
  <c r="L8" i="39"/>
  <c r="K8" i="39"/>
  <c r="J8" i="39"/>
  <c r="O5" i="39"/>
  <c r="N5" i="39"/>
  <c r="J5" i="39" s="1"/>
  <c r="M5" i="39"/>
  <c r="L5" i="39"/>
  <c r="K5" i="39"/>
  <c r="O20" i="38"/>
  <c r="N20" i="38"/>
  <c r="M20" i="38"/>
  <c r="L20" i="38"/>
  <c r="K20" i="38"/>
  <c r="J20" i="38"/>
  <c r="O17" i="38"/>
  <c r="N17" i="38"/>
  <c r="M17" i="38"/>
  <c r="J17" i="38" s="1"/>
  <c r="L17" i="38"/>
  <c r="K17" i="38"/>
  <c r="O14" i="38"/>
  <c r="N14" i="38"/>
  <c r="M14" i="38"/>
  <c r="L14" i="38"/>
  <c r="K14" i="38"/>
  <c r="J14" i="38" s="1"/>
  <c r="O11" i="38"/>
  <c r="N11" i="38"/>
  <c r="M11" i="38"/>
  <c r="L11" i="38"/>
  <c r="K11" i="38"/>
  <c r="J11" i="38"/>
  <c r="O8" i="38"/>
  <c r="N8" i="38"/>
  <c r="M8" i="38"/>
  <c r="L8" i="38"/>
  <c r="J8" i="38" s="1"/>
  <c r="K8" i="38"/>
  <c r="O5" i="38"/>
  <c r="N5" i="38"/>
  <c r="J5" i="38" s="1"/>
  <c r="M5" i="38"/>
  <c r="L5" i="38"/>
  <c r="K5" i="38"/>
  <c r="O20" i="37"/>
  <c r="N20" i="37"/>
  <c r="M20" i="37"/>
  <c r="L20" i="37"/>
  <c r="K20" i="37"/>
  <c r="J20" i="37"/>
  <c r="O17" i="37"/>
  <c r="N17" i="37"/>
  <c r="M17" i="37"/>
  <c r="L17" i="37"/>
  <c r="K17" i="37"/>
  <c r="J17" i="37"/>
  <c r="O14" i="37"/>
  <c r="N14" i="37"/>
  <c r="J14" i="37" s="1"/>
  <c r="M14" i="37"/>
  <c r="L14" i="37"/>
  <c r="K14" i="37"/>
  <c r="O11" i="37"/>
  <c r="N11" i="37"/>
  <c r="M11" i="37"/>
  <c r="L11" i="37"/>
  <c r="J11" i="37" s="1"/>
  <c r="K11" i="37"/>
  <c r="O8" i="37"/>
  <c r="N8" i="37"/>
  <c r="M8" i="37"/>
  <c r="L8" i="37"/>
  <c r="K8" i="37"/>
  <c r="J8" i="37"/>
  <c r="O5" i="37"/>
  <c r="N5" i="37"/>
  <c r="M5" i="37"/>
  <c r="L5" i="37"/>
  <c r="J5" i="37" s="1"/>
  <c r="K5" i="37"/>
  <c r="O20" i="36"/>
  <c r="N20" i="36"/>
  <c r="M20" i="36"/>
  <c r="L20" i="36"/>
  <c r="K20" i="36"/>
  <c r="J20" i="36" s="1"/>
  <c r="O17" i="36"/>
  <c r="N17" i="36"/>
  <c r="M17" i="36"/>
  <c r="L17" i="36"/>
  <c r="K17" i="36"/>
  <c r="J17" i="36" s="1"/>
  <c r="O14" i="36"/>
  <c r="N14" i="36"/>
  <c r="M14" i="36"/>
  <c r="L14" i="36"/>
  <c r="K14" i="36"/>
  <c r="J14" i="36" s="1"/>
  <c r="O11" i="36"/>
  <c r="N11" i="36"/>
  <c r="M11" i="36"/>
  <c r="L11" i="36"/>
  <c r="K11" i="36"/>
  <c r="J11" i="36"/>
  <c r="O8" i="36"/>
  <c r="N8" i="36"/>
  <c r="M8" i="36"/>
  <c r="L8" i="36"/>
  <c r="K8" i="36"/>
  <c r="J8" i="36" s="1"/>
  <c r="O5" i="36"/>
  <c r="N5" i="36"/>
  <c r="J5" i="36" s="1"/>
  <c r="M5" i="36"/>
  <c r="L5" i="36"/>
  <c r="K5" i="36"/>
  <c r="O20" i="35"/>
  <c r="N20" i="35"/>
  <c r="M20" i="35"/>
  <c r="L20" i="35"/>
  <c r="K20" i="35"/>
  <c r="J20" i="35"/>
  <c r="O17" i="35"/>
  <c r="N17" i="35"/>
  <c r="J17" i="35" s="1"/>
  <c r="M17" i="35"/>
  <c r="L17" i="35"/>
  <c r="K17" i="35"/>
  <c r="O14" i="35"/>
  <c r="N14" i="35"/>
  <c r="M14" i="35"/>
  <c r="L14" i="35"/>
  <c r="J14" i="35" s="1"/>
  <c r="K14" i="35"/>
  <c r="O11" i="35"/>
  <c r="N11" i="35"/>
  <c r="M11" i="35"/>
  <c r="L11" i="35"/>
  <c r="J11" i="35" s="1"/>
  <c r="K11" i="35"/>
  <c r="O8" i="35"/>
  <c r="N8" i="35"/>
  <c r="M8" i="35"/>
  <c r="L8" i="35"/>
  <c r="K8" i="35"/>
  <c r="J8" i="35"/>
  <c r="O5" i="35"/>
  <c r="N5" i="35"/>
  <c r="M5" i="35"/>
  <c r="L5" i="35"/>
  <c r="J5" i="35" s="1"/>
  <c r="K5" i="35"/>
  <c r="O20" i="29"/>
  <c r="N20" i="29"/>
  <c r="M20" i="29"/>
  <c r="L20" i="29"/>
  <c r="K20" i="29"/>
  <c r="O17" i="29"/>
  <c r="N17" i="29"/>
  <c r="M17" i="29"/>
  <c r="L17" i="29"/>
  <c r="K17" i="29"/>
  <c r="J17" i="29" s="1"/>
  <c r="O14" i="29"/>
  <c r="N14" i="29"/>
  <c r="M14" i="29"/>
  <c r="L14" i="29"/>
  <c r="K14" i="29"/>
  <c r="O11" i="29"/>
  <c r="N11" i="29"/>
  <c r="M11" i="29"/>
  <c r="L11" i="29"/>
  <c r="K11" i="29"/>
  <c r="J11" i="29"/>
  <c r="O8" i="29"/>
  <c r="N8" i="29"/>
  <c r="M8" i="29"/>
  <c r="L8" i="29"/>
  <c r="K8" i="29"/>
  <c r="J8" i="29" s="1"/>
  <c r="O5" i="29"/>
  <c r="N5" i="29"/>
  <c r="M5" i="29"/>
  <c r="L5" i="29"/>
  <c r="K5" i="29"/>
  <c r="O20" i="28"/>
  <c r="N20" i="28"/>
  <c r="M20" i="28"/>
  <c r="L20" i="28"/>
  <c r="K20" i="28"/>
  <c r="J20" i="28" s="1"/>
  <c r="O17" i="28"/>
  <c r="N17" i="28"/>
  <c r="M17" i="28"/>
  <c r="L17" i="28"/>
  <c r="K17" i="28"/>
  <c r="O14" i="28"/>
  <c r="N14" i="28"/>
  <c r="M14" i="28"/>
  <c r="L14" i="28"/>
  <c r="K14" i="28"/>
  <c r="J14" i="28" s="1"/>
  <c r="O11" i="28"/>
  <c r="N11" i="28"/>
  <c r="M11" i="28"/>
  <c r="L11" i="28"/>
  <c r="K11" i="28"/>
  <c r="J11" i="28"/>
  <c r="O8" i="28"/>
  <c r="N8" i="28"/>
  <c r="M8" i="28"/>
  <c r="L8" i="28"/>
  <c r="K8" i="28"/>
  <c r="J8" i="28" s="1"/>
  <c r="O5" i="28"/>
  <c r="N5" i="28"/>
  <c r="M5" i="28"/>
  <c r="L5" i="28"/>
  <c r="K5" i="28"/>
  <c r="H20" i="14"/>
  <c r="O20" i="14"/>
  <c r="N20" i="14"/>
  <c r="M20" i="14"/>
  <c r="L20" i="14"/>
  <c r="J20" i="14" s="1"/>
  <c r="K20" i="14"/>
  <c r="O17" i="14"/>
  <c r="N17" i="14"/>
  <c r="M17" i="14"/>
  <c r="L17" i="14"/>
  <c r="K17" i="14"/>
  <c r="O14" i="14"/>
  <c r="N14" i="14"/>
  <c r="M14" i="14"/>
  <c r="L14" i="14"/>
  <c r="K14" i="14"/>
  <c r="O11" i="14"/>
  <c r="N11" i="14"/>
  <c r="M11" i="14"/>
  <c r="L11" i="14"/>
  <c r="K11" i="14"/>
  <c r="O8" i="14"/>
  <c r="N8" i="14"/>
  <c r="M8" i="14"/>
  <c r="L8" i="14"/>
  <c r="K8" i="14"/>
  <c r="J8" i="14" s="1"/>
  <c r="O5" i="14"/>
  <c r="N5" i="14"/>
  <c r="M5" i="14"/>
  <c r="L5" i="14"/>
  <c r="K5" i="14"/>
  <c r="O20" i="27"/>
  <c r="N20" i="27"/>
  <c r="M20" i="27"/>
  <c r="L20" i="27"/>
  <c r="K20" i="27"/>
  <c r="J20" i="27"/>
  <c r="O17" i="27"/>
  <c r="N17" i="27"/>
  <c r="J17" i="27" s="1"/>
  <c r="M17" i="27"/>
  <c r="L17" i="27"/>
  <c r="K17" i="27"/>
  <c r="O14" i="27"/>
  <c r="N14" i="27"/>
  <c r="M14" i="27"/>
  <c r="L14" i="27"/>
  <c r="J14" i="27" s="1"/>
  <c r="K14" i="27"/>
  <c r="O11" i="27"/>
  <c r="N11" i="27"/>
  <c r="M11" i="27"/>
  <c r="L11" i="27"/>
  <c r="K11" i="27"/>
  <c r="J11" i="27"/>
  <c r="O8" i="27"/>
  <c r="N8" i="27"/>
  <c r="M8" i="27"/>
  <c r="L8" i="27"/>
  <c r="K8" i="27"/>
  <c r="J8" i="27"/>
  <c r="O5" i="27"/>
  <c r="N5" i="27"/>
  <c r="J5" i="27" s="1"/>
  <c r="M5" i="27"/>
  <c r="L5" i="27"/>
  <c r="K5" i="27"/>
  <c r="H19" i="14"/>
  <c r="H20" i="27"/>
  <c r="H20" i="16"/>
  <c r="J14" i="16"/>
  <c r="O20" i="16"/>
  <c r="N20" i="16"/>
  <c r="M20" i="16"/>
  <c r="L20" i="16"/>
  <c r="J20" i="16" s="1"/>
  <c r="K20" i="16"/>
  <c r="O17" i="16"/>
  <c r="N17" i="16"/>
  <c r="M17" i="16"/>
  <c r="L17" i="16"/>
  <c r="K17" i="16"/>
  <c r="O14" i="16"/>
  <c r="N14" i="16"/>
  <c r="M14" i="16"/>
  <c r="L14" i="16"/>
  <c r="K14" i="16"/>
  <c r="O11" i="16"/>
  <c r="N11" i="16"/>
  <c r="M11" i="16"/>
  <c r="L11" i="16"/>
  <c r="K11" i="16"/>
  <c r="J11" i="16" s="1"/>
  <c r="O8" i="16"/>
  <c r="N8" i="16"/>
  <c r="M8" i="16"/>
  <c r="L8" i="16"/>
  <c r="K8" i="16"/>
  <c r="O5" i="16"/>
  <c r="N5" i="16"/>
  <c r="M5" i="16"/>
  <c r="L5" i="16"/>
  <c r="K5" i="16"/>
  <c r="J5" i="16" s="1"/>
  <c r="B18" i="41" a="1"/>
  <c r="C18" i="41" s="1"/>
  <c r="B15" i="41" a="1"/>
  <c r="C15" i="41" s="1"/>
  <c r="B12" i="41" a="1"/>
  <c r="C12" i="41" s="1"/>
  <c r="B6" i="41" a="1"/>
  <c r="C6" i="41" s="1"/>
  <c r="B3" i="41" a="1"/>
  <c r="C3" i="41" s="1"/>
  <c r="B18" i="40" a="1"/>
  <c r="C18" i="40" s="1"/>
  <c r="B15" i="40" a="1"/>
  <c r="C15" i="40" s="1"/>
  <c r="B12" i="40" a="1"/>
  <c r="C12" i="40" s="1"/>
  <c r="B6" i="40" a="1"/>
  <c r="C6" i="40" s="1"/>
  <c r="B3" i="40" a="1"/>
  <c r="C3" i="40" s="1"/>
  <c r="B1" i="41"/>
  <c r="B1" i="40"/>
  <c r="B2" i="41"/>
  <c r="B2" i="40"/>
  <c r="B18" i="39" a="1"/>
  <c r="C18" i="39" s="1"/>
  <c r="B15" i="39" a="1"/>
  <c r="C15" i="39" s="1"/>
  <c r="B12" i="39" a="1"/>
  <c r="C12" i="39" s="1"/>
  <c r="B6" i="39" a="1"/>
  <c r="C6" i="39" s="1"/>
  <c r="B3" i="39" a="1"/>
  <c r="C3" i="39" s="1"/>
  <c r="B18" i="38" a="1"/>
  <c r="C18" i="38" s="1"/>
  <c r="B15" i="38" a="1"/>
  <c r="C15" i="38" s="1"/>
  <c r="B12" i="38" a="1"/>
  <c r="C12" i="38" s="1"/>
  <c r="B6" i="38" a="1"/>
  <c r="C6" i="38" s="1"/>
  <c r="B3" i="38" a="1"/>
  <c r="C3" i="38" s="1"/>
  <c r="B18" i="37" a="1"/>
  <c r="C18" i="37" s="1"/>
  <c r="B15" i="37" a="1"/>
  <c r="H15" i="37" s="1"/>
  <c r="B12" i="37" a="1"/>
  <c r="H12" i="37" s="1"/>
  <c r="B6" i="37" a="1"/>
  <c r="H6" i="37" s="1"/>
  <c r="B3" i="37" a="1"/>
  <c r="H3" i="37" s="1"/>
  <c r="B1" i="39"/>
  <c r="B1" i="38"/>
  <c r="B1" i="37"/>
  <c r="B18" i="36" a="1"/>
  <c r="C18" i="36" s="1"/>
  <c r="B15" i="36" a="1"/>
  <c r="C15" i="36" s="1"/>
  <c r="B12" i="36" a="1"/>
  <c r="C12" i="36" s="1"/>
  <c r="B6" i="36" a="1"/>
  <c r="C6" i="36" s="1"/>
  <c r="B3" i="36" a="1"/>
  <c r="C3" i="36" s="1"/>
  <c r="B1" i="36"/>
  <c r="B2" i="39"/>
  <c r="B2" i="38"/>
  <c r="B2" i="37"/>
  <c r="B2" i="36"/>
  <c r="B1" i="35"/>
  <c r="B18" i="35" a="1"/>
  <c r="C18" i="35" s="1"/>
  <c r="B15" i="35" a="1"/>
  <c r="H15" i="35" s="1"/>
  <c r="B12" i="35" a="1"/>
  <c r="H12" i="35" s="1"/>
  <c r="B6" i="35" a="1"/>
  <c r="H6" i="35" s="1"/>
  <c r="B3" i="35" a="1"/>
  <c r="H3" i="35" s="1"/>
  <c r="B2" i="35"/>
  <c r="B18" i="29" a="1"/>
  <c r="C18" i="29" s="1"/>
  <c r="B3" i="29" a="1"/>
  <c r="H3" i="29" s="1"/>
  <c r="B6" i="29" a="1"/>
  <c r="H6" i="29" s="1"/>
  <c r="B9" i="29" a="1"/>
  <c r="H9" i="29" s="1"/>
  <c r="B15" i="29" a="1"/>
  <c r="H15" i="29" s="1"/>
  <c r="B12" i="29" a="1"/>
  <c r="H12" i="29" s="1"/>
  <c r="B1" i="29"/>
  <c r="B9" i="41" l="1"/>
  <c r="C9" i="41"/>
  <c r="D9" i="41"/>
  <c r="E9" i="41"/>
  <c r="F9" i="41"/>
  <c r="G9" i="41"/>
  <c r="B9" i="40"/>
  <c r="C9" i="40"/>
  <c r="D9" i="40"/>
  <c r="E9" i="40"/>
  <c r="F9" i="40"/>
  <c r="G9" i="40"/>
  <c r="B9" i="39"/>
  <c r="C9" i="39"/>
  <c r="D9" i="39"/>
  <c r="E9" i="39"/>
  <c r="F9" i="39"/>
  <c r="G9" i="39"/>
  <c r="B9" i="38"/>
  <c r="C9" i="38"/>
  <c r="H9" i="38"/>
  <c r="E9" i="38"/>
  <c r="F9" i="38"/>
  <c r="D9" i="38"/>
  <c r="B9" i="37"/>
  <c r="C9" i="37"/>
  <c r="D9" i="37"/>
  <c r="B9" i="36"/>
  <c r="C9" i="36"/>
  <c r="D9" i="36"/>
  <c r="E9" i="36"/>
  <c r="F9" i="36"/>
  <c r="H9" i="36"/>
  <c r="B9" i="35"/>
  <c r="C9" i="35"/>
  <c r="G9" i="35"/>
  <c r="H9" i="35"/>
  <c r="E9" i="35"/>
  <c r="D9" i="35"/>
  <c r="J20" i="29"/>
  <c r="J14" i="29"/>
  <c r="J5" i="29"/>
  <c r="J17" i="28"/>
  <c r="J5" i="28"/>
  <c r="J8" i="16"/>
  <c r="H19" i="41"/>
  <c r="J17" i="16"/>
  <c r="H19" i="37"/>
  <c r="H19" i="39"/>
  <c r="J17" i="14"/>
  <c r="J5" i="14"/>
  <c r="J11" i="14"/>
  <c r="J14" i="14"/>
  <c r="H12" i="41"/>
  <c r="H15" i="41"/>
  <c r="H19" i="27"/>
  <c r="H6" i="41"/>
  <c r="D3" i="41"/>
  <c r="D2" i="41" s="1"/>
  <c r="D6" i="41"/>
  <c r="D12" i="41"/>
  <c r="D15" i="41"/>
  <c r="E3" i="41"/>
  <c r="E2" i="41" s="1"/>
  <c r="E6" i="41"/>
  <c r="E12" i="41"/>
  <c r="E15" i="41"/>
  <c r="F3" i="41"/>
  <c r="F2" i="41" s="1"/>
  <c r="F6" i="41"/>
  <c r="F12" i="41"/>
  <c r="F15" i="41"/>
  <c r="G3" i="41"/>
  <c r="G2" i="41" s="1"/>
  <c r="G6" i="41"/>
  <c r="G12" i="41"/>
  <c r="G15" i="41"/>
  <c r="H3" i="41"/>
  <c r="H2" i="41" s="1"/>
  <c r="B3" i="41"/>
  <c r="B6" i="41"/>
  <c r="B12" i="41"/>
  <c r="B15" i="41"/>
  <c r="B18" i="41"/>
  <c r="D6" i="40"/>
  <c r="D15" i="40"/>
  <c r="E3" i="40"/>
  <c r="E2" i="40" s="1"/>
  <c r="E6" i="40"/>
  <c r="E12" i="40"/>
  <c r="E15" i="40"/>
  <c r="F3" i="40"/>
  <c r="F2" i="40" s="1"/>
  <c r="F6" i="40"/>
  <c r="F12" i="40"/>
  <c r="F15" i="40"/>
  <c r="D12" i="40"/>
  <c r="G3" i="40"/>
  <c r="G2" i="40" s="1"/>
  <c r="G6" i="40"/>
  <c r="G12" i="40"/>
  <c r="G15" i="40"/>
  <c r="D3" i="40"/>
  <c r="D2" i="40" s="1"/>
  <c r="H3" i="40"/>
  <c r="H2" i="40" s="1"/>
  <c r="H6" i="40"/>
  <c r="H12" i="40"/>
  <c r="H15" i="40"/>
  <c r="B3" i="40"/>
  <c r="B6" i="40"/>
  <c r="B12" i="40"/>
  <c r="B15" i="40"/>
  <c r="B18" i="40"/>
  <c r="H12" i="39"/>
  <c r="C2" i="41"/>
  <c r="H15" i="39"/>
  <c r="C2" i="40"/>
  <c r="B18" i="39"/>
  <c r="D3" i="39"/>
  <c r="D2" i="39" s="1"/>
  <c r="D6" i="39"/>
  <c r="D12" i="39"/>
  <c r="D15" i="39"/>
  <c r="E3" i="39"/>
  <c r="E2" i="39" s="1"/>
  <c r="E6" i="39"/>
  <c r="E12" i="39"/>
  <c r="E15" i="39"/>
  <c r="F3" i="39"/>
  <c r="F2" i="39" s="1"/>
  <c r="F6" i="39"/>
  <c r="F12" i="39"/>
  <c r="F15" i="39"/>
  <c r="G3" i="39"/>
  <c r="G2" i="39" s="1"/>
  <c r="G6" i="39"/>
  <c r="G12" i="39"/>
  <c r="G15" i="39"/>
  <c r="H3" i="39"/>
  <c r="H2" i="39" s="1"/>
  <c r="H6" i="39"/>
  <c r="B3" i="39"/>
  <c r="B6" i="39"/>
  <c r="B12" i="39"/>
  <c r="B15" i="39"/>
  <c r="D3" i="38"/>
  <c r="D2" i="38" s="1"/>
  <c r="D6" i="38"/>
  <c r="D12" i="38"/>
  <c r="D15" i="38"/>
  <c r="E3" i="38"/>
  <c r="E2" i="38" s="1"/>
  <c r="E6" i="38"/>
  <c r="E12" i="38"/>
  <c r="E15" i="38"/>
  <c r="F6" i="38"/>
  <c r="F15" i="38"/>
  <c r="G3" i="38"/>
  <c r="G2" i="38" s="1"/>
  <c r="G6" i="38"/>
  <c r="G12" i="38"/>
  <c r="G15" i="38"/>
  <c r="F3" i="38"/>
  <c r="F2" i="38" s="1"/>
  <c r="F12" i="38"/>
  <c r="H3" i="38"/>
  <c r="H2" i="38" s="1"/>
  <c r="H6" i="38"/>
  <c r="H12" i="38"/>
  <c r="H15" i="38"/>
  <c r="B3" i="38"/>
  <c r="B6" i="38"/>
  <c r="B12" i="38"/>
  <c r="B15" i="38"/>
  <c r="B18" i="38"/>
  <c r="B6" i="37"/>
  <c r="B15" i="37"/>
  <c r="C6" i="37"/>
  <c r="C15" i="37"/>
  <c r="D3" i="37"/>
  <c r="D2" i="37" s="1"/>
  <c r="D6" i="37"/>
  <c r="D12" i="37"/>
  <c r="D15" i="37"/>
  <c r="E3" i="37"/>
  <c r="E2" i="37" s="1"/>
  <c r="E6" i="37"/>
  <c r="E12" i="37"/>
  <c r="E15" i="37"/>
  <c r="B3" i="37"/>
  <c r="B12" i="37"/>
  <c r="C3" i="37"/>
  <c r="C2" i="37" s="1"/>
  <c r="C12" i="37"/>
  <c r="F6" i="37"/>
  <c r="F15" i="37"/>
  <c r="G3" i="37"/>
  <c r="G2" i="37" s="1"/>
  <c r="G6" i="37"/>
  <c r="G12" i="37"/>
  <c r="G15" i="37"/>
  <c r="F3" i="37"/>
  <c r="F2" i="37" s="1"/>
  <c r="F12" i="37"/>
  <c r="B18" i="37"/>
  <c r="B18" i="36"/>
  <c r="D3" i="36"/>
  <c r="D2" i="36" s="1"/>
  <c r="D6" i="36"/>
  <c r="D12" i="36"/>
  <c r="D15" i="36"/>
  <c r="E3" i="36"/>
  <c r="E2" i="36" s="1"/>
  <c r="E6" i="36"/>
  <c r="E12" i="36"/>
  <c r="E15" i="36"/>
  <c r="F3" i="36"/>
  <c r="F2" i="36" s="1"/>
  <c r="F6" i="36"/>
  <c r="F12" i="36"/>
  <c r="F15" i="36"/>
  <c r="G3" i="36"/>
  <c r="G2" i="36" s="1"/>
  <c r="G6" i="36"/>
  <c r="G12" i="36"/>
  <c r="G15" i="36"/>
  <c r="H3" i="36"/>
  <c r="H2" i="36" s="1"/>
  <c r="H6" i="36"/>
  <c r="H12" i="36"/>
  <c r="H15" i="36"/>
  <c r="B3" i="36"/>
  <c r="B12" i="36"/>
  <c r="B15" i="36"/>
  <c r="B6" i="36"/>
  <c r="C2" i="39"/>
  <c r="C2" i="38"/>
  <c r="H2" i="37"/>
  <c r="C2" i="36"/>
  <c r="B3" i="35"/>
  <c r="B6" i="35"/>
  <c r="B12" i="35"/>
  <c r="B15" i="35"/>
  <c r="B18" i="35"/>
  <c r="C3" i="35"/>
  <c r="C2" i="35" s="1"/>
  <c r="C6" i="35"/>
  <c r="C12" i="35"/>
  <c r="C15" i="35"/>
  <c r="D3" i="35"/>
  <c r="D2" i="35" s="1"/>
  <c r="D6" i="35"/>
  <c r="D12" i="35"/>
  <c r="D15" i="35"/>
  <c r="E3" i="35"/>
  <c r="E2" i="35" s="1"/>
  <c r="E6" i="35"/>
  <c r="E12" i="35"/>
  <c r="E15" i="35"/>
  <c r="F3" i="35"/>
  <c r="F2" i="35" s="1"/>
  <c r="F6" i="35"/>
  <c r="F12" i="35"/>
  <c r="F15" i="35"/>
  <c r="G3" i="35"/>
  <c r="G2" i="35" s="1"/>
  <c r="G6" i="35"/>
  <c r="G12" i="35"/>
  <c r="G15" i="35"/>
  <c r="H2" i="35"/>
  <c r="B18" i="29"/>
  <c r="C6" i="29"/>
  <c r="B12" i="29"/>
  <c r="B15" i="29"/>
  <c r="B9" i="29"/>
  <c r="B6" i="29"/>
  <c r="B3" i="29"/>
  <c r="C12" i="29"/>
  <c r="C15" i="29"/>
  <c r="C9" i="29"/>
  <c r="C3" i="29"/>
  <c r="D12" i="29"/>
  <c r="D15" i="29"/>
  <c r="D9" i="29"/>
  <c r="D6" i="29"/>
  <c r="D3" i="29"/>
  <c r="E12" i="29"/>
  <c r="E15" i="29"/>
  <c r="E9" i="29"/>
  <c r="E6" i="29"/>
  <c r="E3" i="29"/>
  <c r="F12" i="29"/>
  <c r="F15" i="29"/>
  <c r="F9" i="29"/>
  <c r="F6" i="29"/>
  <c r="F3" i="29"/>
  <c r="G12" i="29"/>
  <c r="G15" i="29"/>
  <c r="G9" i="29"/>
  <c r="G6" i="29"/>
  <c r="G3" i="29"/>
  <c r="B18" i="28" a="1"/>
  <c r="B18" i="28" s="1"/>
  <c r="B1" i="28"/>
  <c r="B15" i="28" a="1"/>
  <c r="H15" i="28" s="1"/>
  <c r="B12" i="28" a="1"/>
  <c r="H12" i="28" s="1"/>
  <c r="B9" i="28" a="1"/>
  <c r="H9" i="28" s="1"/>
  <c r="B6" i="28" a="1"/>
  <c r="H6" i="28" s="1"/>
  <c r="B3" i="28" a="1"/>
  <c r="H3" i="28" s="1"/>
  <c r="D2" i="29"/>
  <c r="B2" i="29"/>
  <c r="B2" i="28"/>
  <c r="B18" i="27" a="1"/>
  <c r="B18" i="27" s="1"/>
  <c r="B15" i="27" a="1"/>
  <c r="C15" i="27" s="1"/>
  <c r="B12" i="27" a="1"/>
  <c r="B12" i="27" s="1"/>
  <c r="B9" i="27" a="1"/>
  <c r="B9" i="27" s="1"/>
  <c r="B6" i="27" a="1"/>
  <c r="F6" i="27" s="1"/>
  <c r="B3" i="27" a="1"/>
  <c r="C3" i="27" s="1"/>
  <c r="C2" i="27" s="1"/>
  <c r="B1" i="27"/>
  <c r="B2" i="27"/>
  <c r="B1" i="14"/>
  <c r="B2" i="14"/>
  <c r="B3" i="14" a="1"/>
  <c r="C3" i="14" s="1"/>
  <c r="C2" i="14" s="1"/>
  <c r="B6" i="14" a="1"/>
  <c r="C6" i="14" s="1"/>
  <c r="B9" i="14" a="1"/>
  <c r="C9" i="14" s="1"/>
  <c r="B12" i="14" a="1"/>
  <c r="C12" i="14" s="1"/>
  <c r="B15" i="14" a="1"/>
  <c r="C15" i="14" s="1"/>
  <c r="B18" i="14" a="1"/>
  <c r="C18" i="14" s="1"/>
  <c r="B2" i="16"/>
  <c r="H19" i="29" l="1"/>
  <c r="H19" i="28"/>
  <c r="H19" i="16"/>
  <c r="C18" i="28"/>
  <c r="D15" i="28"/>
  <c r="E15" i="28"/>
  <c r="F15" i="28"/>
  <c r="B3" i="28"/>
  <c r="B12" i="28"/>
  <c r="C6" i="28"/>
  <c r="C15" i="28"/>
  <c r="D3" i="28"/>
  <c r="D2" i="28" s="1"/>
  <c r="D12" i="28"/>
  <c r="E3" i="28"/>
  <c r="E2" i="28" s="1"/>
  <c r="E12" i="28"/>
  <c r="F6" i="28"/>
  <c r="F12" i="28"/>
  <c r="G3" i="28"/>
  <c r="G2" i="28" s="1"/>
  <c r="G6" i="28"/>
  <c r="G9" i="28"/>
  <c r="G12" i="28"/>
  <c r="G15" i="28"/>
  <c r="B6" i="28"/>
  <c r="B9" i="28"/>
  <c r="B15" i="28"/>
  <c r="C3" i="28"/>
  <c r="C2" i="28" s="1"/>
  <c r="C9" i="28"/>
  <c r="C12" i="28"/>
  <c r="D6" i="28"/>
  <c r="D9" i="28"/>
  <c r="E6" i="28"/>
  <c r="E9" i="28"/>
  <c r="F3" i="28"/>
  <c r="F2" i="28" s="1"/>
  <c r="F9" i="28"/>
  <c r="E2" i="29"/>
  <c r="F2" i="29"/>
  <c r="G2" i="29"/>
  <c r="H2" i="29"/>
  <c r="C2" i="29"/>
  <c r="H2" i="28"/>
  <c r="C18" i="27"/>
  <c r="H15" i="27"/>
  <c r="G15" i="27"/>
  <c r="F15" i="27"/>
  <c r="B15" i="27"/>
  <c r="E15" i="27"/>
  <c r="D15" i="27"/>
  <c r="H12" i="27"/>
  <c r="F12" i="27"/>
  <c r="E12" i="27"/>
  <c r="D12" i="27"/>
  <c r="G12" i="27"/>
  <c r="C12" i="27"/>
  <c r="H9" i="27"/>
  <c r="F9" i="27"/>
  <c r="E9" i="27"/>
  <c r="D9" i="27"/>
  <c r="C9" i="27"/>
  <c r="G9" i="27"/>
  <c r="H6" i="27"/>
  <c r="E6" i="27"/>
  <c r="D6" i="27"/>
  <c r="C6" i="27"/>
  <c r="B6" i="27"/>
  <c r="G6" i="27"/>
  <c r="H3" i="27"/>
  <c r="H2" i="27" s="1"/>
  <c r="G3" i="27"/>
  <c r="G2" i="27" s="1"/>
  <c r="B3" i="27"/>
  <c r="F3" i="27"/>
  <c r="F2" i="27" s="1"/>
  <c r="E3" i="27"/>
  <c r="E2" i="27" s="1"/>
  <c r="D3" i="27"/>
  <c r="D2" i="27" s="1"/>
  <c r="B18" i="14"/>
  <c r="B15" i="14"/>
  <c r="B12" i="14"/>
  <c r="B9" i="14"/>
  <c r="B6" i="14"/>
  <c r="B3" i="14"/>
  <c r="H15" i="14"/>
  <c r="H12" i="14"/>
  <c r="H9" i="14"/>
  <c r="H6" i="14"/>
  <c r="H3" i="14"/>
  <c r="H2" i="14" s="1"/>
  <c r="G15" i="14"/>
  <c r="G9" i="14"/>
  <c r="G3" i="14"/>
  <c r="G2" i="14" s="1"/>
  <c r="F15" i="14"/>
  <c r="F9" i="14"/>
  <c r="F3" i="14"/>
  <c r="F2" i="14" s="1"/>
  <c r="G12" i="14"/>
  <c r="G6" i="14"/>
  <c r="F12" i="14"/>
  <c r="F6" i="14"/>
  <c r="E15" i="14"/>
  <c r="E12" i="14"/>
  <c r="E9" i="14"/>
  <c r="E6" i="14"/>
  <c r="E3" i="14"/>
  <c r="E2" i="14" s="1"/>
  <c r="D15" i="14"/>
  <c r="D12" i="14"/>
  <c r="D9" i="14"/>
  <c r="D6" i="14"/>
  <c r="D3" i="14"/>
  <c r="D2" i="14" s="1"/>
  <c r="B1" i="16" l="1"/>
  <c r="B18" i="16" a="1"/>
  <c r="C18" i="16" s="1"/>
  <c r="B15" i="16" a="1"/>
  <c r="H15" i="16" s="1"/>
  <c r="B12" i="16" a="1"/>
  <c r="G12" i="16" s="1"/>
  <c r="B9" i="16" a="1"/>
  <c r="H9" i="16" s="1"/>
  <c r="B6" i="16" a="1"/>
  <c r="G6" i="16" s="1"/>
  <c r="B3" i="16" a="1"/>
  <c r="H3" i="16" s="1"/>
  <c r="H2" i="16" s="1"/>
  <c r="C3" i="16" l="1"/>
  <c r="C2" i="16" s="1"/>
  <c r="E3" i="16"/>
  <c r="E2" i="16" s="1"/>
  <c r="G3" i="16"/>
  <c r="G2" i="16" s="1"/>
  <c r="C9" i="16"/>
  <c r="E9" i="16"/>
  <c r="G9" i="16"/>
  <c r="C15" i="16"/>
  <c r="E15" i="16"/>
  <c r="G15" i="16"/>
  <c r="B3" i="16"/>
  <c r="D3" i="16"/>
  <c r="D2" i="16" s="1"/>
  <c r="F3" i="16"/>
  <c r="F2" i="16" s="1"/>
  <c r="B6" i="16"/>
  <c r="D6" i="16"/>
  <c r="F6" i="16"/>
  <c r="H6" i="16"/>
  <c r="B9" i="16"/>
  <c r="D9" i="16"/>
  <c r="F9" i="16"/>
  <c r="B12" i="16"/>
  <c r="D12" i="16"/>
  <c r="F12" i="16"/>
  <c r="H12" i="16"/>
  <c r="B15" i="16"/>
  <c r="D15" i="16"/>
  <c r="F15" i="16"/>
  <c r="B18" i="16"/>
  <c r="C6" i="16"/>
  <c r="E6" i="16"/>
  <c r="C12" i="16"/>
  <c r="E12" i="16"/>
</calcChain>
</file>

<file path=xl/sharedStrings.xml><?xml version="1.0" encoding="utf-8"?>
<sst xmlns="http://schemas.openxmlformats.org/spreadsheetml/2006/main" count="200" uniqueCount="28">
  <si>
    <t>Notes</t>
  </si>
  <si>
    <t>Calendar settings</t>
  </si>
  <si>
    <t>Year</t>
  </si>
  <si>
    <t>Week start</t>
  </si>
  <si>
    <t>MONDAY</t>
  </si>
  <si>
    <t>5K</t>
  </si>
  <si>
    <t>VOLUNTEER</t>
  </si>
  <si>
    <t>DISTANCES</t>
  </si>
  <si>
    <t>10K</t>
  </si>
  <si>
    <t>10 Miles</t>
  </si>
  <si>
    <t>Half</t>
  </si>
  <si>
    <t>5 Miles</t>
  </si>
  <si>
    <t>5ks</t>
  </si>
  <si>
    <t>10ks</t>
  </si>
  <si>
    <t>5ms</t>
  </si>
  <si>
    <t>10ms</t>
  </si>
  <si>
    <t>halfs</t>
  </si>
  <si>
    <t>=</t>
  </si>
  <si>
    <t>miles</t>
  </si>
  <si>
    <t>k</t>
  </si>
  <si>
    <t>mile</t>
  </si>
  <si>
    <t>km</t>
  </si>
  <si>
    <t>TOTAL MONTH DISTANCE</t>
  </si>
  <si>
    <t>Weekly Distances</t>
  </si>
  <si>
    <t>M or Km</t>
  </si>
  <si>
    <t>Km</t>
  </si>
  <si>
    <t>Miles</t>
  </si>
  <si>
    <t>View in miles or Km?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</si>
</sst>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42">
    <font>
      <sz val="11"/>
      <color theme="1" tint="0.24994659260841701"/>
      <name val="Lucida Sans"/>
      <family val="2"/>
      <scheme val="minor"/>
    </font>
    <font>
      <sz val="11"/>
      <color theme="1"/>
      <name val="Lucida San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Lucida Sans"/>
      <family val="2"/>
      <scheme val="minor"/>
    </font>
    <font>
      <b/>
      <sz val="14"/>
      <color theme="0"/>
      <name val="Lucida Sans"/>
      <family val="2"/>
      <scheme val="minor"/>
    </font>
    <font>
      <sz val="35"/>
      <color theme="4"/>
      <name val="Lucida Sans"/>
      <family val="2"/>
      <scheme val="minor"/>
    </font>
    <font>
      <sz val="11"/>
      <color theme="1" tint="0.34998626667073579"/>
      <name val="Lucida Sans"/>
      <family val="2"/>
      <scheme val="minor"/>
    </font>
    <font>
      <sz val="11"/>
      <color theme="4" tint="-0.24994659260841701"/>
      <name val="Lucida Sans"/>
      <family val="2"/>
      <scheme val="minor"/>
    </font>
    <font>
      <sz val="11"/>
      <color indexed="63"/>
      <name val="Lucida Sans"/>
      <family val="2"/>
      <scheme val="minor"/>
    </font>
    <font>
      <b/>
      <sz val="11"/>
      <color theme="1" tint="0.34998626667073579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i/>
      <sz val="11"/>
      <color theme="1" tint="0.34998626667073579"/>
      <name val="Lucida Sans"/>
      <family val="2"/>
      <charset val="238"/>
      <scheme val="minor"/>
    </font>
    <font>
      <sz val="11"/>
      <color theme="1" tint="0.34998626667073579"/>
      <name val="Lucida Sans"/>
      <family val="2"/>
      <charset val="238"/>
      <scheme val="minor"/>
    </font>
    <font>
      <b/>
      <sz val="11"/>
      <color theme="1" tint="0.34998626667073579"/>
      <name val="Lucida Sans"/>
      <family val="2"/>
      <charset val="238"/>
      <scheme val="minor"/>
    </font>
    <font>
      <sz val="35"/>
      <color theme="1"/>
      <name val="Rockwell"/>
      <family val="1"/>
      <scheme val="major"/>
    </font>
    <font>
      <sz val="11"/>
      <color theme="1"/>
      <name val="Rockwell"/>
      <family val="1"/>
      <scheme val="major"/>
    </font>
    <font>
      <b/>
      <sz val="11"/>
      <color theme="1" tint="0.24994659260841701"/>
      <name val="Lucida Sans"/>
      <family val="2"/>
      <charset val="238"/>
      <scheme val="minor"/>
    </font>
    <font>
      <sz val="35"/>
      <color theme="0"/>
      <name val="Rockwell"/>
      <family val="1"/>
      <scheme val="major"/>
    </font>
    <font>
      <sz val="11"/>
      <color theme="0"/>
      <name val="Lucida Sans"/>
      <family val="2"/>
      <scheme val="minor"/>
    </font>
    <font>
      <sz val="11"/>
      <color rgb="FF006100"/>
      <name val="Lucida Sans"/>
      <family val="2"/>
      <scheme val="minor"/>
    </font>
    <font>
      <sz val="11"/>
      <color rgb="FF9C0006"/>
      <name val="Lucida Sans"/>
      <family val="2"/>
      <scheme val="minor"/>
    </font>
    <font>
      <sz val="11"/>
      <color rgb="FF9C5700"/>
      <name val="Lucida Sans"/>
      <family val="2"/>
      <scheme val="minor"/>
    </font>
    <font>
      <sz val="11"/>
      <color rgb="FF3F3F76"/>
      <name val="Lucida Sans"/>
      <family val="2"/>
      <scheme val="minor"/>
    </font>
    <font>
      <b/>
      <sz val="11"/>
      <color rgb="FF3F3F3F"/>
      <name val="Lucida Sans"/>
      <family val="2"/>
      <scheme val="minor"/>
    </font>
    <font>
      <b/>
      <sz val="11"/>
      <color rgb="FFFA7D00"/>
      <name val="Lucida Sans"/>
      <family val="2"/>
      <scheme val="minor"/>
    </font>
    <font>
      <sz val="11"/>
      <color rgb="FFFA7D00"/>
      <name val="Lucida Sans"/>
      <family val="2"/>
      <scheme val="minor"/>
    </font>
    <font>
      <sz val="11"/>
      <color rgb="FFFF0000"/>
      <name val="Lucida Sans"/>
      <family val="2"/>
      <scheme val="minor"/>
    </font>
    <font>
      <i/>
      <sz val="11"/>
      <color rgb="FF7F7F7F"/>
      <name val="Lucida Sans"/>
      <family val="2"/>
      <scheme val="minor"/>
    </font>
    <font>
      <b/>
      <sz val="11"/>
      <color theme="1"/>
      <name val="Lucida Sans"/>
      <family val="2"/>
      <scheme val="minor"/>
    </font>
    <font>
      <b/>
      <sz val="11"/>
      <color theme="1" tint="0.24994659260841701"/>
      <name val="Lucida Sans"/>
      <family val="2"/>
      <scheme val="minor"/>
    </font>
    <font>
      <b/>
      <sz val="11"/>
      <color theme="1"/>
      <name val="Rockwell"/>
      <family val="1"/>
      <scheme val="major"/>
    </font>
    <font>
      <b/>
      <sz val="11"/>
      <color theme="0"/>
      <name val="Lucida Sans"/>
      <family val="2"/>
      <charset val="238"/>
      <scheme val="minor"/>
    </font>
    <font>
      <b/>
      <sz val="10"/>
      <color theme="1" tint="0.34998626667073579"/>
      <name val="Lucida Sans"/>
      <family val="2"/>
      <scheme val="minor"/>
    </font>
    <font>
      <sz val="35"/>
      <color theme="0"/>
      <name val="Lucida Sans"/>
      <family val="2"/>
      <scheme val="minor"/>
    </font>
    <font>
      <b/>
      <sz val="10"/>
      <color theme="1"/>
      <name val="Rockwell"/>
      <family val="1"/>
      <scheme val="major"/>
    </font>
    <font>
      <b/>
      <sz val="7.5"/>
      <color theme="1" tint="0.24994659260841701"/>
      <name val="Lucida Sans"/>
      <family val="2"/>
      <scheme val="minor"/>
    </font>
    <font>
      <b/>
      <sz val="12"/>
      <color theme="1" tint="0.24994659260841701"/>
      <name val="Lucida Sans"/>
      <family val="2"/>
      <scheme val="minor"/>
    </font>
    <font>
      <b/>
      <sz val="11"/>
      <color rgb="FFFF0000"/>
      <name val="Rockwell"/>
      <family val="1"/>
      <scheme val="major"/>
    </font>
    <font>
      <b/>
      <sz val="20"/>
      <color rgb="FFFF0000"/>
      <name val="Lucida Sans"/>
      <family val="2"/>
      <scheme val="minor"/>
    </font>
    <font>
      <b/>
      <sz val="8"/>
      <color theme="1" tint="0.34998626667073579"/>
      <name val="Lucida Sans"/>
      <family val="2"/>
      <charset val="238"/>
      <scheme val="minor"/>
    </font>
    <font>
      <b/>
      <sz val="8"/>
      <color theme="1" tint="0.34998626667073579"/>
      <name val="Lucida Sans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thin">
        <color theme="3"/>
      </bottom>
      <diagonal/>
    </border>
  </borders>
  <cellStyleXfs count="52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0" fontId="6" fillId="0" borderId="0" applyFill="0" applyBorder="0" applyProtection="0">
      <alignment vertical="center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6" borderId="0" applyBorder="0" applyProtection="0">
      <alignment horizontal="left" vertical="top" wrapText="1" indent="1"/>
    </xf>
    <xf numFmtId="0" fontId="8" fillId="0" borderId="0" applyFill="0" applyProtection="0"/>
    <xf numFmtId="0" fontId="11" fillId="0" borderId="0" applyFill="0" applyProtection="0"/>
    <xf numFmtId="0" fontId="15" fillId="2" borderId="0">
      <alignment vertical="center"/>
    </xf>
    <xf numFmtId="0" fontId="16" fillId="0" borderId="4">
      <alignment horizontal="left" vertical="center" indent="1"/>
    </xf>
    <xf numFmtId="166" fontId="10" fillId="7" borderId="0">
      <alignment horizontal="left" wrapText="1" indent="1"/>
    </xf>
    <xf numFmtId="166" fontId="14" fillId="0" borderId="0">
      <alignment horizontal="left" indent="1"/>
    </xf>
    <xf numFmtId="0" fontId="13" fillId="0" borderId="0" applyAlignment="0">
      <alignment horizontal="left"/>
    </xf>
    <xf numFmtId="0" fontId="20" fillId="21" borderId="0" applyNumberFormat="0" applyBorder="0" applyAlignment="0" applyProtection="0"/>
    <xf numFmtId="0" fontId="21" fillId="22" borderId="0" applyNumberFormat="0" applyBorder="0" applyAlignment="0" applyProtection="0"/>
    <xf numFmtId="0" fontId="22" fillId="23" borderId="0" applyNumberFormat="0" applyBorder="0" applyAlignment="0" applyProtection="0"/>
    <xf numFmtId="0" fontId="23" fillId="24" borderId="5" applyNumberFormat="0" applyAlignment="0" applyProtection="0"/>
    <xf numFmtId="0" fontId="24" fillId="25" borderId="6" applyNumberFormat="0" applyAlignment="0" applyProtection="0"/>
    <xf numFmtId="0" fontId="25" fillId="25" borderId="5" applyNumberFormat="0" applyAlignment="0" applyProtection="0"/>
    <xf numFmtId="0" fontId="26" fillId="0" borderId="7" applyNumberFormat="0" applyFill="0" applyAlignment="0" applyProtection="0"/>
    <xf numFmtId="0" fontId="4" fillId="26" borderId="8" applyNumberFormat="0" applyAlignment="0" applyProtection="0"/>
    <xf numFmtId="0" fontId="27" fillId="0" borderId="0" applyNumberFormat="0" applyFill="0" applyBorder="0" applyAlignment="0" applyProtection="0"/>
    <xf numFmtId="0" fontId="11" fillId="27" borderId="9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9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9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</cellStyleXfs>
  <cellXfs count="104">
    <xf numFmtId="0" fontId="0" fillId="0" borderId="0" xfId="0">
      <alignment vertical="top"/>
    </xf>
    <xf numFmtId="0" fontId="30" fillId="0" borderId="0" xfId="0" applyFont="1">
      <alignment vertical="top"/>
    </xf>
    <xf numFmtId="0" fontId="0" fillId="0" borderId="0" xfId="0" applyProtection="1">
      <alignment vertical="top"/>
      <protection locked="0"/>
    </xf>
    <xf numFmtId="0" fontId="0" fillId="2" borderId="0" xfId="0" applyFill="1" applyProtection="1">
      <alignment vertical="top"/>
      <protection locked="0"/>
    </xf>
    <xf numFmtId="0" fontId="3" fillId="0" borderId="0" xfId="0" applyFont="1" applyProtection="1">
      <alignment vertical="top"/>
      <protection locked="0"/>
    </xf>
    <xf numFmtId="0" fontId="0" fillId="0" borderId="0" xfId="0" applyAlignment="1" applyProtection="1">
      <alignment horizontal="left" indent="1"/>
      <protection locked="0"/>
    </xf>
    <xf numFmtId="0" fontId="13" fillId="0" borderId="0" xfId="18" applyAlignment="1" applyProtection="1">
      <alignment horizontal="left"/>
      <protection locked="0"/>
    </xf>
    <xf numFmtId="0" fontId="30" fillId="0" borderId="0" xfId="0" applyFont="1" applyAlignment="1" applyProtection="1">
      <alignment horizontal="right" vertical="center"/>
      <protection locked="0"/>
    </xf>
    <xf numFmtId="166" fontId="14" fillId="0" borderId="0" xfId="17" applyAlignment="1" applyProtection="1">
      <alignment horizontal="center" vertical="center" wrapText="1"/>
      <protection locked="0"/>
    </xf>
    <xf numFmtId="0" fontId="17" fillId="0" borderId="0" xfId="13" applyFont="1" applyAlignment="1" applyProtection="1">
      <alignment horizontal="right" vertical="top"/>
      <protection locked="0"/>
    </xf>
    <xf numFmtId="0" fontId="13" fillId="0" borderId="0" xfId="18" applyAlignment="1" applyProtection="1">
      <alignment horizontal="left" vertical="top"/>
      <protection locked="0"/>
    </xf>
    <xf numFmtId="166" fontId="10" fillId="7" borderId="0" xfId="16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right"/>
      <protection locked="0"/>
    </xf>
    <xf numFmtId="0" fontId="15" fillId="11" borderId="0" xfId="14" applyFill="1">
      <alignment vertical="center"/>
    </xf>
    <xf numFmtId="0" fontId="6" fillId="11" borderId="0" xfId="5" applyFill="1" applyBorder="1" applyAlignment="1" applyProtection="1">
      <alignment horizontal="left" vertical="center"/>
    </xf>
    <xf numFmtId="0" fontId="8" fillId="11" borderId="0" xfId="2" applyFill="1" applyBorder="1" applyAlignment="1" applyProtection="1">
      <alignment vertical="center"/>
    </xf>
    <xf numFmtId="0" fontId="6" fillId="11" borderId="0" xfId="5" applyFill="1" applyAlignment="1" applyProtection="1">
      <alignment horizontal="left" vertical="center"/>
    </xf>
    <xf numFmtId="0" fontId="31" fillId="0" borderId="4" xfId="15" applyFont="1">
      <alignment horizontal="left" vertical="center" indent="1"/>
    </xf>
    <xf numFmtId="166" fontId="14" fillId="0" borderId="0" xfId="17" applyAlignment="1">
      <alignment horizontal="center" vertical="center"/>
    </xf>
    <xf numFmtId="166" fontId="10" fillId="7" borderId="0" xfId="16" applyAlignment="1">
      <alignment horizontal="center" vertical="center" wrapText="1"/>
    </xf>
    <xf numFmtId="0" fontId="30" fillId="0" borderId="0" xfId="0" applyFont="1" applyAlignment="1">
      <alignment horizontal="right" vertical="center"/>
    </xf>
    <xf numFmtId="0" fontId="17" fillId="0" borderId="0" xfId="13" applyFont="1" applyAlignment="1" applyProtection="1">
      <alignment horizontal="right"/>
    </xf>
    <xf numFmtId="0" fontId="17" fillId="0" borderId="0" xfId="13" applyFont="1" applyAlignment="1" applyProtection="1">
      <alignment horizontal="right" vertical="top"/>
    </xf>
    <xf numFmtId="166" fontId="10" fillId="7" borderId="0" xfId="16">
      <alignment horizontal="left" wrapText="1" indent="1"/>
    </xf>
    <xf numFmtId="166" fontId="14" fillId="0" borderId="0" xfId="17">
      <alignment horizontal="left" indent="1"/>
    </xf>
    <xf numFmtId="0" fontId="15" fillId="13" borderId="0" xfId="14" applyFill="1">
      <alignment vertical="center"/>
    </xf>
    <xf numFmtId="0" fontId="6" fillId="13" borderId="0" xfId="5" applyFill="1" applyBorder="1" applyAlignment="1" applyProtection="1">
      <alignment horizontal="left" vertical="center"/>
    </xf>
    <xf numFmtId="0" fontId="8" fillId="13" borderId="0" xfId="2" applyFill="1" applyBorder="1" applyAlignment="1" applyProtection="1">
      <alignment vertical="center"/>
    </xf>
    <xf numFmtId="0" fontId="6" fillId="13" borderId="0" xfId="5" applyFill="1" applyBorder="1" applyAlignment="1" applyProtection="1">
      <alignment horizontal="right" vertical="center"/>
    </xf>
    <xf numFmtId="0" fontId="30" fillId="0" borderId="0" xfId="0" applyFont="1" applyAlignment="1">
      <alignment horizontal="right" vertical="center" wrapText="1"/>
    </xf>
    <xf numFmtId="0" fontId="15" fillId="14" borderId="0" xfId="14" applyFill="1">
      <alignment vertical="center"/>
    </xf>
    <xf numFmtId="0" fontId="6" fillId="14" borderId="0" xfId="5" applyFill="1" applyBorder="1" applyAlignment="1" applyProtection="1">
      <alignment horizontal="left" vertical="center"/>
    </xf>
    <xf numFmtId="0" fontId="8" fillId="14" borderId="0" xfId="2" applyFill="1" applyBorder="1" applyAlignment="1" applyProtection="1">
      <alignment vertical="center"/>
    </xf>
    <xf numFmtId="0" fontId="6" fillId="14" borderId="0" xfId="5" applyFill="1" applyBorder="1" applyAlignment="1" applyProtection="1">
      <alignment horizontal="right" vertical="center"/>
    </xf>
    <xf numFmtId="166" fontId="33" fillId="7" borderId="0" xfId="16" applyFont="1" applyAlignment="1" applyProtection="1">
      <alignment horizontal="center" vertical="center" wrapText="1"/>
      <protection locked="0"/>
    </xf>
    <xf numFmtId="0" fontId="15" fillId="9" borderId="0" xfId="14" applyFill="1">
      <alignment vertical="center"/>
    </xf>
    <xf numFmtId="0" fontId="6" fillId="9" borderId="0" xfId="5" applyFill="1" applyBorder="1" applyAlignment="1" applyProtection="1">
      <alignment horizontal="left" vertical="center"/>
    </xf>
    <xf numFmtId="0" fontId="8" fillId="9" borderId="0" xfId="2" applyFill="1" applyBorder="1" applyAlignment="1" applyProtection="1">
      <alignment vertical="center"/>
    </xf>
    <xf numFmtId="0" fontId="6" fillId="9" borderId="0" xfId="5" applyFill="1" applyBorder="1" applyAlignment="1" applyProtection="1">
      <alignment horizontal="right" vertical="center"/>
    </xf>
    <xf numFmtId="0" fontId="15" fillId="12" borderId="0" xfId="14" applyFill="1">
      <alignment vertical="center"/>
    </xf>
    <xf numFmtId="0" fontId="6" fillId="12" borderId="0" xfId="5" applyFill="1" applyBorder="1" applyAlignment="1" applyProtection="1">
      <alignment horizontal="left" vertical="center"/>
    </xf>
    <xf numFmtId="0" fontId="8" fillId="12" borderId="0" xfId="2" applyFill="1" applyBorder="1" applyAlignment="1" applyProtection="1">
      <alignment vertical="center"/>
    </xf>
    <xf numFmtId="0" fontId="6" fillId="12" borderId="0" xfId="5" applyFill="1" applyBorder="1" applyAlignment="1" applyProtection="1">
      <alignment horizontal="right" vertical="center"/>
    </xf>
    <xf numFmtId="0" fontId="15" fillId="15" borderId="0" xfId="14" applyFill="1">
      <alignment vertical="center"/>
    </xf>
    <xf numFmtId="0" fontId="6" fillId="15" borderId="0" xfId="5" applyFill="1" applyBorder="1" applyAlignment="1" applyProtection="1">
      <alignment horizontal="left" vertical="center"/>
    </xf>
    <xf numFmtId="0" fontId="8" fillId="15" borderId="0" xfId="2" applyFill="1" applyBorder="1" applyAlignment="1" applyProtection="1">
      <alignment vertical="center"/>
    </xf>
    <xf numFmtId="0" fontId="6" fillId="15" borderId="0" xfId="5" applyFill="1" applyBorder="1" applyAlignment="1" applyProtection="1">
      <alignment horizontal="right" vertical="center"/>
    </xf>
    <xf numFmtId="0" fontId="15" fillId="16" borderId="0" xfId="14" applyFill="1">
      <alignment vertical="center"/>
    </xf>
    <xf numFmtId="0" fontId="6" fillId="16" borderId="0" xfId="5" applyFill="1" applyBorder="1" applyAlignment="1" applyProtection="1">
      <alignment horizontal="left" vertical="center"/>
    </xf>
    <xf numFmtId="0" fontId="8" fillId="16" borderId="0" xfId="2" applyFill="1" applyBorder="1" applyAlignment="1" applyProtection="1">
      <alignment vertical="center"/>
    </xf>
    <xf numFmtId="0" fontId="6" fillId="16" borderId="0" xfId="5" applyFill="1" applyBorder="1" applyAlignment="1" applyProtection="1">
      <alignment horizontal="right" vertical="center"/>
    </xf>
    <xf numFmtId="0" fontId="18" fillId="19" borderId="0" xfId="14" applyFont="1" applyFill="1">
      <alignment vertical="center"/>
    </xf>
    <xf numFmtId="0" fontId="34" fillId="19" borderId="0" xfId="5" applyFont="1" applyFill="1" applyBorder="1" applyAlignment="1" applyProtection="1">
      <alignment horizontal="left" vertical="center"/>
    </xf>
    <xf numFmtId="0" fontId="19" fillId="19" borderId="0" xfId="2" applyFont="1" applyFill="1" applyBorder="1" applyAlignment="1" applyProtection="1">
      <alignment vertical="center"/>
    </xf>
    <xf numFmtId="0" fontId="34" fillId="19" borderId="0" xfId="5" applyFont="1" applyFill="1" applyBorder="1" applyAlignment="1" applyProtection="1">
      <alignment horizontal="right" vertical="center"/>
    </xf>
    <xf numFmtId="0" fontId="18" fillId="10" borderId="0" xfId="14" applyFont="1" applyFill="1">
      <alignment vertical="center"/>
    </xf>
    <xf numFmtId="0" fontId="34" fillId="10" borderId="0" xfId="5" applyFont="1" applyFill="1" applyBorder="1" applyAlignment="1" applyProtection="1">
      <alignment horizontal="left" vertical="center"/>
    </xf>
    <xf numFmtId="0" fontId="19" fillId="10" borderId="0" xfId="2" applyFont="1" applyFill="1" applyBorder="1" applyAlignment="1" applyProtection="1">
      <alignment vertical="center"/>
    </xf>
    <xf numFmtId="0" fontId="34" fillId="10" borderId="0" xfId="5" applyFont="1" applyFill="1" applyBorder="1" applyAlignment="1" applyProtection="1">
      <alignment horizontal="right" vertical="center"/>
    </xf>
    <xf numFmtId="0" fontId="18" fillId="17" borderId="0" xfId="14" applyFont="1" applyFill="1">
      <alignment vertical="center"/>
    </xf>
    <xf numFmtId="0" fontId="34" fillId="17" borderId="0" xfId="5" applyFont="1" applyFill="1" applyBorder="1" applyAlignment="1" applyProtection="1">
      <alignment horizontal="left" vertical="center"/>
    </xf>
    <xf numFmtId="0" fontId="19" fillId="17" borderId="0" xfId="2" applyFont="1" applyFill="1" applyBorder="1" applyAlignment="1" applyProtection="1">
      <alignment vertical="center"/>
    </xf>
    <xf numFmtId="0" fontId="34" fillId="17" borderId="0" xfId="5" applyFont="1" applyFill="1" applyBorder="1" applyAlignment="1" applyProtection="1">
      <alignment horizontal="right" vertical="center"/>
    </xf>
    <xf numFmtId="0" fontId="18" fillId="18" borderId="0" xfId="14" applyFont="1" applyFill="1">
      <alignment vertical="center"/>
    </xf>
    <xf numFmtId="0" fontId="34" fillId="18" borderId="0" xfId="5" applyFont="1" applyFill="1" applyBorder="1" applyAlignment="1" applyProtection="1">
      <alignment horizontal="left" vertical="center"/>
    </xf>
    <xf numFmtId="0" fontId="19" fillId="18" borderId="0" xfId="2" applyFont="1" applyFill="1" applyBorder="1" applyAlignment="1" applyProtection="1">
      <alignment vertical="center"/>
    </xf>
    <xf numFmtId="0" fontId="34" fillId="18" borderId="0" xfId="5" applyFont="1" applyFill="1" applyBorder="1" applyAlignment="1" applyProtection="1">
      <alignment horizontal="right" vertical="center"/>
    </xf>
    <xf numFmtId="0" fontId="18" fillId="20" borderId="0" xfId="14" applyFont="1" applyFill="1">
      <alignment vertical="center"/>
    </xf>
    <xf numFmtId="0" fontId="34" fillId="20" borderId="0" xfId="5" applyFont="1" applyFill="1" applyBorder="1" applyAlignment="1" applyProtection="1">
      <alignment horizontal="left" vertical="center"/>
    </xf>
    <xf numFmtId="0" fontId="19" fillId="20" borderId="0" xfId="2" applyFont="1" applyFill="1" applyBorder="1" applyAlignment="1" applyProtection="1">
      <alignment vertical="center"/>
    </xf>
    <xf numFmtId="0" fontId="34" fillId="20" borderId="0" xfId="5" applyFont="1" applyFill="1" applyBorder="1" applyAlignment="1" applyProtection="1">
      <alignment horizontal="right" vertical="center"/>
    </xf>
    <xf numFmtId="0" fontId="0" fillId="0" borderId="0" xfId="0" applyAlignment="1" applyProtection="1">
      <alignment horizontal="center" vertical="center"/>
      <protection locked="0"/>
    </xf>
    <xf numFmtId="0" fontId="35" fillId="0" borderId="4" xfId="15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5" fillId="0" borderId="0" xfId="15" applyFont="1" applyBorder="1" applyAlignment="1">
      <alignment horizontal="center" vertical="center" wrapText="1"/>
    </xf>
    <xf numFmtId="2" fontId="30" fillId="49" borderId="0" xfId="0" applyNumberFormat="1" applyFont="1" applyFill="1" applyAlignment="1">
      <alignment horizontal="center" vertical="center"/>
    </xf>
    <xf numFmtId="0" fontId="38" fillId="0" borderId="0" xfId="15" applyFont="1" applyBorder="1" applyAlignment="1">
      <alignment horizontal="center" vertical="center" wrapText="1"/>
    </xf>
    <xf numFmtId="0" fontId="37" fillId="8" borderId="15" xfId="0" applyFont="1" applyFill="1" applyBorder="1" applyAlignment="1">
      <alignment horizontal="center" vertical="center"/>
    </xf>
    <xf numFmtId="0" fontId="19" fillId="0" borderId="0" xfId="0" applyFont="1" applyProtection="1">
      <alignment vertical="top"/>
      <protection locked="0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38" fillId="0" borderId="0" xfId="15" applyFont="1" applyBorder="1" applyAlignment="1" applyProtection="1">
      <alignment horizontal="center" vertical="center"/>
      <protection locked="0"/>
    </xf>
    <xf numFmtId="0" fontId="36" fillId="8" borderId="12" xfId="0" applyFont="1" applyFill="1" applyBorder="1" applyAlignment="1">
      <alignment vertical="center"/>
    </xf>
    <xf numFmtId="2" fontId="39" fillId="8" borderId="13" xfId="0" applyNumberFormat="1" applyFont="1" applyFill="1" applyBorder="1" applyAlignment="1">
      <alignment horizontal="center" vertical="center"/>
    </xf>
    <xf numFmtId="0" fontId="0" fillId="2" borderId="0" xfId="0" applyFill="1">
      <alignment vertical="top"/>
    </xf>
    <xf numFmtId="0" fontId="3" fillId="0" borderId="0" xfId="0" applyFont="1">
      <alignment vertical="top"/>
    </xf>
    <xf numFmtId="0" fontId="0" fillId="0" borderId="0" xfId="0" applyAlignment="1">
      <alignment horizontal="left" indent="1"/>
    </xf>
    <xf numFmtId="0" fontId="19" fillId="0" borderId="0" xfId="0" applyFont="1">
      <alignment vertical="top"/>
    </xf>
    <xf numFmtId="166" fontId="40" fillId="0" borderId="0" xfId="17" applyFont="1" applyAlignment="1" applyProtection="1">
      <alignment horizontal="center" vertical="center" wrapText="1"/>
      <protection locked="0"/>
    </xf>
    <xf numFmtId="166" fontId="41" fillId="7" borderId="0" xfId="16" applyFont="1" applyAlignment="1" applyProtection="1">
      <alignment horizontal="center" vertical="center" wrapText="1"/>
      <protection locked="0"/>
    </xf>
    <xf numFmtId="0" fontId="31" fillId="0" borderId="4" xfId="15" applyFont="1" applyAlignment="1">
      <alignment horizontal="center" vertical="center"/>
    </xf>
    <xf numFmtId="166" fontId="12" fillId="8" borderId="16" xfId="0" applyNumberFormat="1" applyFont="1" applyFill="1" applyBorder="1" applyAlignment="1">
      <alignment horizontal="center" vertical="center"/>
    </xf>
    <xf numFmtId="166" fontId="12" fillId="8" borderId="17" xfId="0" applyNumberFormat="1" applyFont="1" applyFill="1" applyBorder="1" applyAlignment="1">
      <alignment horizontal="center" vertical="center"/>
    </xf>
    <xf numFmtId="166" fontId="12" fillId="8" borderId="18" xfId="0" applyNumberFormat="1" applyFont="1" applyFill="1" applyBorder="1" applyAlignment="1">
      <alignment horizontal="center" vertical="center"/>
    </xf>
    <xf numFmtId="0" fontId="0" fillId="8" borderId="16" xfId="0" applyFill="1" applyBorder="1" applyAlignment="1" applyProtection="1">
      <alignment horizontal="center" vertical="center" wrapText="1"/>
      <protection locked="0"/>
    </xf>
    <xf numFmtId="0" fontId="0" fillId="8" borderId="11" xfId="0" applyFill="1" applyBorder="1" applyAlignment="1" applyProtection="1">
      <alignment horizontal="center" vertical="center" wrapText="1"/>
      <protection locked="0"/>
    </xf>
    <xf numFmtId="0" fontId="0" fillId="8" borderId="12" xfId="0" applyFill="1" applyBorder="1" applyAlignment="1" applyProtection="1">
      <alignment horizontal="center" vertical="center" wrapText="1"/>
      <protection locked="0"/>
    </xf>
    <xf numFmtId="0" fontId="0" fillId="8" borderId="17" xfId="0" applyFill="1" applyBorder="1" applyAlignment="1" applyProtection="1">
      <alignment horizontal="center" vertical="center" wrapText="1"/>
      <protection locked="0"/>
    </xf>
    <xf numFmtId="0" fontId="0" fillId="8" borderId="0" xfId="0" applyFill="1" applyAlignment="1" applyProtection="1">
      <alignment horizontal="center" vertical="center" wrapText="1"/>
      <protection locked="0"/>
    </xf>
    <xf numFmtId="0" fontId="0" fillId="8" borderId="13" xfId="0" applyFill="1" applyBorder="1" applyAlignment="1" applyProtection="1">
      <alignment horizontal="center" vertical="center" wrapText="1"/>
      <protection locked="0"/>
    </xf>
    <xf numFmtId="0" fontId="0" fillId="8" borderId="18" xfId="0" applyFill="1" applyBorder="1" applyAlignment="1" applyProtection="1">
      <alignment horizontal="center" vertical="center" wrapText="1"/>
      <protection locked="0"/>
    </xf>
    <xf numFmtId="0" fontId="0" fillId="8" borderId="14" xfId="0" applyFill="1" applyBorder="1" applyAlignment="1" applyProtection="1">
      <alignment horizontal="center" vertical="center" wrapText="1"/>
      <protection locked="0"/>
    </xf>
    <xf numFmtId="0" fontId="0" fillId="8" borderId="15" xfId="0" applyFill="1" applyBorder="1" applyAlignment="1" applyProtection="1">
      <alignment horizontal="center" vertical="center" wrapText="1"/>
      <protection locked="0"/>
    </xf>
    <xf numFmtId="166" fontId="32" fillId="0" borderId="0" xfId="17" applyFont="1" applyFill="1" applyAlignment="1" applyProtection="1">
      <alignment horizontal="center" vertical="center" wrapText="1"/>
      <protection locked="0"/>
    </xf>
  </cellXfs>
  <cellStyles count="52">
    <cellStyle name="20% - Accent1" xfId="31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5" builtinId="46" customBuiltin="1"/>
    <cellStyle name="20% - Accent6" xfId="49" builtinId="50" customBuiltin="1"/>
    <cellStyle name="40% - Accent1" xfId="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6" builtinId="47" customBuiltin="1"/>
    <cellStyle name="40% - Accent6" xfId="50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7" builtinId="48" customBuiltin="1"/>
    <cellStyle name="60% - Accent6" xfId="51" builtinId="52" customBuiltin="1"/>
    <cellStyle name="Accent1" xfId="3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" builtinId="45" customBuiltin="1"/>
    <cellStyle name="Accent6" xfId="48" builtinId="49" customBuiltin="1"/>
    <cellStyle name="Bad" xfId="20" builtinId="27" customBuiltin="1"/>
    <cellStyle name="Banded" xfId="16" xr:uid="{372A1842-8DB4-4B05-A4F9-194B0B56EABA}"/>
    <cellStyle name="Calculation" xfId="24" builtinId="22" customBuiltin="1"/>
    <cellStyle name="Check Cell" xfId="26" builtinId="23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7" xr:uid="{CB09B5E3-8995-4BCC-99D7-4E3B52C29B71}"/>
    <cellStyle name="Day-Name" xfId="15" xr:uid="{F4C59F2B-B807-4231-B5C0-B51F441FA314}"/>
    <cellStyle name="Explanatory Text" xfId="29" builtinId="53" customBuiltin="1"/>
    <cellStyle name="Good" xfId="19" builtinId="26" customBuiltin="1"/>
    <cellStyle name="Heading 1" xfId="2" builtinId="16" customBuiltin="1"/>
    <cellStyle name="Heading 2" xfId="12" builtinId="17" customBuiltin="1"/>
    <cellStyle name="Heading 3" xfId="13" builtinId="18" customBuiltin="1"/>
    <cellStyle name="Heading 4" xfId="11" builtinId="19" customBuiltin="1"/>
    <cellStyle name="Input" xfId="22" builtinId="20" customBuiltin="1"/>
    <cellStyle name="Linked Cell" xfId="25" builtinId="24" customBuiltin="1"/>
    <cellStyle name="Month" xfId="14" xr:uid="{0620BD55-CC6D-4E32-846C-ED1E5CA86C76}"/>
    <cellStyle name="Neutral" xfId="21" builtinId="28" customBuiltin="1"/>
    <cellStyle name="Normal" xfId="0" builtinId="0" customBuiltin="1"/>
    <cellStyle name="Note" xfId="28" builtinId="10" customBuiltin="1"/>
    <cellStyle name="Output" xfId="23" builtinId="21" customBuiltin="1"/>
    <cellStyle name="Percent" xfId="10" builtinId="5" customBuiltin="1"/>
    <cellStyle name="Settings Entry" xfId="18" xr:uid="{8F0303C9-060A-4378-B3BA-99408B995F90}"/>
    <cellStyle name="Title" xfId="5" builtinId="15" customBuiltin="1"/>
    <cellStyle name="Total" xfId="30" builtinId="25" customBuiltin="1"/>
    <cellStyle name="Warning Text" xfId="27" builtinId="11" customBuiltin="1"/>
  </cellStyles>
  <dxfs count="129"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402167</xdr:colOff>
      <xdr:row>3</xdr:row>
      <xdr:rowOff>370418</xdr:rowOff>
    </xdr:from>
    <xdr:to>
      <xdr:col>16</xdr:col>
      <xdr:colOff>359833</xdr:colOff>
      <xdr:row>20</xdr:row>
      <xdr:rowOff>148167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4B8E749-9593-9552-6B15-D49DB18BC4E3}"/>
            </a:ext>
          </a:extLst>
        </xdr:cNvPr>
        <xdr:cNvSpPr/>
      </xdr:nvSpPr>
      <xdr:spPr>
        <a:xfrm>
          <a:off x="12477750" y="1587501"/>
          <a:ext cx="2677583" cy="5005916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 u="sng"/>
            <a:t>FIRST STEPS</a:t>
          </a:r>
        </a:p>
        <a:p>
          <a:pPr algn="l"/>
          <a:r>
            <a:rPr lang="en-GB" sz="1100"/>
            <a:t>1.</a:t>
          </a:r>
          <a:r>
            <a:rPr lang="en-GB" sz="1100" baseline="0"/>
            <a:t> Enter the year in the cell above.</a:t>
          </a:r>
        </a:p>
        <a:p>
          <a:pPr algn="l"/>
          <a:r>
            <a:rPr lang="en-GB" sz="1100" baseline="0"/>
            <a:t>2. Choose whether you prefer your week to start Monday or Sunday in the cell above.</a:t>
          </a:r>
        </a:p>
        <a:p>
          <a:pPr algn="l"/>
          <a:endParaRPr lang="en-GB" sz="1100" baseline="0"/>
        </a:p>
        <a:p>
          <a:pPr algn="ctr"/>
          <a:r>
            <a:rPr lang="en-GB" sz="1100" b="1" u="sng" baseline="0"/>
            <a:t>ADDING RUNS</a:t>
          </a:r>
        </a:p>
        <a:p>
          <a:pPr algn="l"/>
          <a:r>
            <a:rPr lang="en-GB" sz="1100" baseline="0"/>
            <a:t>1. For each date you plan to run, enter then name/details in the cell under the date, enter the distance in the drop down menu under that.</a:t>
          </a:r>
          <a:br>
            <a:rPr lang="en-GB" sz="1100" baseline="0"/>
          </a:br>
          <a:r>
            <a:rPr lang="en-GB" sz="1100" baseline="0"/>
            <a:t>Include the word "EVENT" in your run description to highlight those important runs.</a:t>
          </a:r>
        </a:p>
        <a:p>
          <a:pPr algn="l"/>
          <a:endParaRPr lang="en-GB" sz="1100" baseline="0"/>
        </a:p>
        <a:p>
          <a:pPr algn="ctr"/>
          <a:r>
            <a:rPr lang="en-GB" sz="1100" b="1" u="sng" baseline="0"/>
            <a:t>PREFERENCES</a:t>
          </a:r>
        </a:p>
        <a:p>
          <a:pPr algn="l"/>
          <a:r>
            <a:rPr lang="en-GB" sz="1100" baseline="0"/>
            <a:t>At the top right of the date bar for each month is the option to change the view of the weekly/monthly distance from Km to Miles.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NOTE: the distances in the drop downs (e.g., 5K, 10 miles) will be converted where needed using standard conversions.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X20"/>
  <sheetViews>
    <sheetView showGridLines="0" showRowColHeaders="0" tabSelected="1" zoomScale="90" zoomScaleNormal="90" workbookViewId="0">
      <selection activeCell="A2" sqref="A2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1" width="5.44140625" style="2" bestFit="1" customWidth="1"/>
    <col min="12" max="12" width="2.88671875" style="2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21" width="8.88671875" style="2"/>
    <col min="22" max="22" width="2.77734375" style="2" customWidth="1"/>
    <col min="23" max="23" width="12.77734375" style="2" customWidth="1"/>
    <col min="24" max="24" width="13.77734375" style="2" customWidth="1"/>
    <col min="25" max="16384" width="8.88671875" style="2"/>
  </cols>
  <sheetData>
    <row r="1" spans="1:24" s="3" customFormat="1" ht="60" customHeight="1">
      <c r="A1" s="2"/>
      <c r="B1" s="13" t="str">
        <f>"January "&amp;CalendarYear</f>
        <v>January 2024</v>
      </c>
      <c r="C1" s="14"/>
      <c r="D1" s="14"/>
      <c r="E1" s="15"/>
      <c r="F1" s="15"/>
      <c r="G1" s="15"/>
      <c r="H1" s="16"/>
      <c r="I1" s="84"/>
      <c r="J1" s="76" t="s">
        <v>27</v>
      </c>
      <c r="K1" s="81" t="s">
        <v>25</v>
      </c>
      <c r="L1"/>
      <c r="M1" s="90" t="s">
        <v>1</v>
      </c>
      <c r="N1" s="90"/>
      <c r="O1" s="84"/>
      <c r="P1" s="84"/>
      <c r="Q1" s="84"/>
      <c r="R1" s="84"/>
      <c r="S1" s="84"/>
      <c r="T1" s="84"/>
      <c r="U1" s="84"/>
    </row>
    <row r="2" spans="1:24" s="4" customFormat="1" ht="21.75" customHeight="1">
      <c r="A2" s="2"/>
      <c r="B2" s="17" t="str">
        <f>WeekStart</f>
        <v>MONDAY</v>
      </c>
      <c r="C2" s="17" t="str">
        <f t="shared" ref="C2:H2" si="0">UPPER(TEXT(C3,"dddd"))</f>
        <v>TUESDAY</v>
      </c>
      <c r="D2" s="17" t="str">
        <f>UPPER(TEXT(D3,"dddd"))</f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I2" s="85"/>
      <c r="J2" s="72" t="s">
        <v>23</v>
      </c>
      <c r="K2"/>
      <c r="L2"/>
      <c r="M2" s="21" t="s">
        <v>2</v>
      </c>
      <c r="N2" s="6">
        <v>2024</v>
      </c>
      <c r="O2" s="85"/>
      <c r="P2" s="85"/>
      <c r="Q2" s="85"/>
      <c r="R2" s="85"/>
      <c r="S2" s="85"/>
      <c r="T2" s="85"/>
      <c r="U2" s="85"/>
    </row>
    <row r="3" spans="1:24" s="5" customFormat="1">
      <c r="A3" s="2"/>
      <c r="B3" s="18">
        <f t="array" ref="B3:H3">DaysAndWeeks+DATE(CalendarYear,1,1)-WEEKDAY(DATE(CalendarYear,1,1),(WeekStart="Monday")+1)+1</f>
        <v>45292</v>
      </c>
      <c r="C3" s="18">
        <v>45293</v>
      </c>
      <c r="D3" s="18">
        <v>45294</v>
      </c>
      <c r="E3" s="18">
        <v>45295</v>
      </c>
      <c r="F3" s="18">
        <v>45296</v>
      </c>
      <c r="G3" s="18">
        <v>45297</v>
      </c>
      <c r="H3" s="18">
        <v>45298</v>
      </c>
      <c r="I3" s="86"/>
      <c r="J3"/>
      <c r="K3"/>
      <c r="L3"/>
      <c r="M3" s="22" t="s">
        <v>3</v>
      </c>
      <c r="N3" s="10" t="s">
        <v>4</v>
      </c>
      <c r="O3" s="86"/>
      <c r="P3" s="86"/>
      <c r="Q3" s="86"/>
      <c r="R3" s="86"/>
      <c r="S3" s="86"/>
      <c r="T3" s="86"/>
      <c r="U3" s="86"/>
    </row>
    <row r="4" spans="1:24" ht="42.75" customHeight="1">
      <c r="A4" s="20"/>
      <c r="B4" s="8"/>
      <c r="C4" s="8"/>
      <c r="D4" s="8"/>
      <c r="E4" s="8"/>
      <c r="F4" s="8"/>
      <c r="G4" s="8"/>
      <c r="H4" s="8"/>
      <c r="I4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  <c r="W4" s="9"/>
      <c r="X4" s="10"/>
    </row>
    <row r="5" spans="1:24">
      <c r="A5" s="20"/>
      <c r="B5" s="8"/>
      <c r="C5" s="8"/>
      <c r="D5" s="8"/>
      <c r="E5" s="8"/>
      <c r="F5" s="8"/>
      <c r="G5" s="8"/>
      <c r="H5" s="8"/>
      <c r="I5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  <c r="W5" s="5"/>
      <c r="X5" s="5"/>
    </row>
    <row r="6" spans="1:24" s="5" customFormat="1">
      <c r="A6" s="20"/>
      <c r="B6" s="19">
        <f t="array" ref="B6:H6">DaysAndWeeks+DATE(CalendarYear,1,1)-WEEKDAY(DATE(CalendarYear,1,1),(WeekStart="Monday")+1)+8</f>
        <v>45299</v>
      </c>
      <c r="C6" s="19">
        <v>45300</v>
      </c>
      <c r="D6" s="19">
        <v>45301</v>
      </c>
      <c r="E6" s="19">
        <v>45302</v>
      </c>
      <c r="F6" s="19">
        <v>45303</v>
      </c>
      <c r="G6" s="19">
        <v>45304</v>
      </c>
      <c r="H6" s="19">
        <v>45305</v>
      </c>
      <c r="I6" s="86"/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  <c r="W6" s="12"/>
      <c r="X6" s="2"/>
    </row>
    <row r="7" spans="1:24" ht="42.75" customHeight="1">
      <c r="A7" s="20"/>
      <c r="B7" s="11"/>
      <c r="C7" s="11"/>
      <c r="D7" s="11"/>
      <c r="E7" s="11"/>
      <c r="F7" s="11"/>
      <c r="G7" s="11"/>
      <c r="H7" s="11"/>
      <c r="I7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  <c r="W7" s="12"/>
    </row>
    <row r="8" spans="1:24">
      <c r="A8" s="20"/>
      <c r="B8" s="11"/>
      <c r="C8" s="11"/>
      <c r="D8" s="11"/>
      <c r="E8" s="11"/>
      <c r="F8" s="11"/>
      <c r="G8" s="11"/>
      <c r="H8" s="11"/>
      <c r="I8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  <c r="W8" s="12"/>
      <c r="X8" s="5"/>
    </row>
    <row r="9" spans="1:24" s="5" customFormat="1">
      <c r="A9" s="20"/>
      <c r="B9" s="18">
        <f t="array" ref="B9:H9">DaysAndWeeks+DATE(CalendarYear,1,1)-WEEKDAY(DATE(CalendarYear,1,1),(WeekStart="Monday")+1)+15</f>
        <v>45306</v>
      </c>
      <c r="C9" s="18">
        <v>45307</v>
      </c>
      <c r="D9" s="18">
        <v>45308</v>
      </c>
      <c r="E9" s="18">
        <v>45309</v>
      </c>
      <c r="F9" s="18">
        <v>45310</v>
      </c>
      <c r="G9" s="18">
        <v>45311</v>
      </c>
      <c r="H9" s="18">
        <v>45312</v>
      </c>
      <c r="I9" s="86"/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  <c r="W9" s="2"/>
      <c r="X9" s="2"/>
    </row>
    <row r="10" spans="1:24" ht="42.75" customHeight="1">
      <c r="A10" s="20"/>
      <c r="B10" s="8"/>
      <c r="C10" s="8"/>
      <c r="D10" s="8"/>
      <c r="E10" s="8"/>
      <c r="F10" s="8"/>
      <c r="G10" s="8"/>
      <c r="H10" s="8"/>
      <c r="I10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</row>
    <row r="11" spans="1:24">
      <c r="A11" s="20"/>
      <c r="B11" s="8"/>
      <c r="C11" s="8"/>
      <c r="D11" s="8"/>
      <c r="E11" s="8"/>
      <c r="F11" s="8"/>
      <c r="G11" s="8"/>
      <c r="H11" s="8"/>
      <c r="I11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  <c r="W11" s="5"/>
      <c r="X11" s="5"/>
    </row>
    <row r="12" spans="1:24" s="5" customFormat="1">
      <c r="A12" s="20"/>
      <c r="B12" s="19">
        <f t="array" ref="B12:H12">DaysAndWeeks+DATE(CalendarYear,1,1)-WEEKDAY(DATE(CalendarYear,1,1),(WeekStart="Monday")+1)+22</f>
        <v>45313</v>
      </c>
      <c r="C12" s="19">
        <v>45314</v>
      </c>
      <c r="D12" s="19">
        <v>45315</v>
      </c>
      <c r="E12" s="19">
        <v>45316</v>
      </c>
      <c r="F12" s="19">
        <v>45317</v>
      </c>
      <c r="G12" s="19">
        <v>45318</v>
      </c>
      <c r="H12" s="19">
        <v>45319</v>
      </c>
      <c r="I12" s="86"/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  <c r="W12" s="2"/>
      <c r="X12" s="2"/>
    </row>
    <row r="13" spans="1:24" ht="42.75" customHeight="1">
      <c r="A13" s="20"/>
      <c r="B13" s="11"/>
      <c r="C13" s="11"/>
      <c r="D13" s="11"/>
      <c r="E13" s="11"/>
      <c r="F13" s="11"/>
      <c r="G13" s="11"/>
      <c r="H13" s="11"/>
      <c r="I13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</row>
    <row r="14" spans="1:24">
      <c r="A14" s="20"/>
      <c r="B14" s="11"/>
      <c r="C14" s="11"/>
      <c r="D14" s="11"/>
      <c r="E14" s="11"/>
      <c r="F14" s="11"/>
      <c r="G14" s="11"/>
      <c r="H14" s="11"/>
      <c r="I14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  <c r="W14" s="5"/>
      <c r="X14" s="5"/>
    </row>
    <row r="15" spans="1:24" s="5" customFormat="1">
      <c r="A15" s="20"/>
      <c r="B15" s="18">
        <f t="array" ref="B15:H15">DaysAndWeeks+DATE(CalendarYear,1,1)-WEEKDAY(DATE(CalendarYear,1,1),(WeekStart="Monday")+1)+29</f>
        <v>45320</v>
      </c>
      <c r="C15" s="18">
        <v>45321</v>
      </c>
      <c r="D15" s="18">
        <v>45322</v>
      </c>
      <c r="E15" s="18">
        <v>45323</v>
      </c>
      <c r="F15" s="18">
        <v>45324</v>
      </c>
      <c r="G15" s="18">
        <v>45325</v>
      </c>
      <c r="H15" s="18">
        <v>45326</v>
      </c>
      <c r="I15" s="86"/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  <c r="W15" s="2"/>
      <c r="X15" s="2"/>
    </row>
    <row r="16" spans="1:24" ht="42.75" customHeight="1">
      <c r="A16" s="20"/>
      <c r="B16" s="8"/>
      <c r="C16" s="8"/>
      <c r="D16" s="8"/>
      <c r="E16" s="8"/>
      <c r="F16" s="8"/>
      <c r="G16" s="8"/>
      <c r="H16" s="8"/>
      <c r="I16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</row>
    <row r="17" spans="1:24">
      <c r="A17" s="20"/>
      <c r="B17" s="8"/>
      <c r="C17" s="8"/>
      <c r="D17" s="8"/>
      <c r="E17" s="8"/>
      <c r="F17" s="8"/>
      <c r="G17" s="8"/>
      <c r="H17" s="8"/>
      <c r="I17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  <c r="W17" s="5"/>
      <c r="X17" s="5"/>
    </row>
    <row r="18" spans="1:24" s="5" customFormat="1">
      <c r="A18" s="20"/>
      <c r="B18" s="19">
        <f t="array" ref="B18:C18">DaysAndWeeks+DATE(CalendarYear,1,1)-WEEKDAY(DATE(CalendarYear,1,1),(WeekStart="Monday")+1)+36</f>
        <v>45327</v>
      </c>
      <c r="C18" s="19">
        <v>45328</v>
      </c>
      <c r="D18" s="91" t="s">
        <v>0</v>
      </c>
      <c r="E18" s="94"/>
      <c r="F18" s="95"/>
      <c r="G18" s="96"/>
      <c r="H18" s="82" t="s">
        <v>22</v>
      </c>
      <c r="I18" s="86"/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  <c r="W18" s="2"/>
      <c r="X18" s="2"/>
    </row>
    <row r="19" spans="1:24" ht="42.75" customHeight="1">
      <c r="A19" s="20"/>
      <c r="B19" s="11"/>
      <c r="C19" s="11"/>
      <c r="D19" s="92"/>
      <c r="E19" s="97"/>
      <c r="F19" s="98"/>
      <c r="G19" s="99"/>
      <c r="H19" s="83">
        <f>SUM(W4:W19)</f>
        <v>0</v>
      </c>
      <c r="I19"/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</row>
    <row r="20" spans="1:24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I20"/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</row>
  </sheetData>
  <sheetProtection sheet="1" objects="1" scenarios="1"/>
  <mergeCells count="3">
    <mergeCell ref="M1:N1"/>
    <mergeCell ref="D18:D20"/>
    <mergeCell ref="E18:G20"/>
  </mergeCells>
  <phoneticPr fontId="2" type="noConversion"/>
  <conditionalFormatting sqref="B18:D18">
    <cfRule type="expression" dxfId="128" priority="1">
      <formula>AND(DAY(B18)&gt;=1,DAY(B18)&lt;=15)</formula>
    </cfRule>
  </conditionalFormatting>
  <conditionalFormatting sqref="B3:G3">
    <cfRule type="expression" dxfId="127" priority="9">
      <formula>DAY(B3)&gt;8</formula>
    </cfRule>
  </conditionalFormatting>
  <conditionalFormatting sqref="B4:H4 B7:H7 B10:H10 B13:H13 B16:H16 B19:C19">
    <cfRule type="containsText" dxfId="126" priority="3" operator="containsText" text="EVENT">
      <formula>NOT(ISERROR(SEARCH("EVENT",B4)))</formula>
    </cfRule>
  </conditionalFormatting>
  <conditionalFormatting sqref="B5:H5 B8:H8 B11:H11 B14:H14 B17:H17 B20:C20">
    <cfRule type="cellIs" dxfId="125" priority="2" operator="equal">
      <formula>"VOLUNTEER"</formula>
    </cfRule>
    <cfRule type="cellIs" dxfId="124" priority="4" operator="equal">
      <formula>"Half"</formula>
    </cfRule>
    <cfRule type="cellIs" dxfId="123" priority="5" operator="equal">
      <formula>"10 miles"</formula>
    </cfRule>
    <cfRule type="cellIs" dxfId="122" priority="6" operator="equal">
      <formula>"10K"</formula>
    </cfRule>
    <cfRule type="cellIs" dxfId="121" priority="7" operator="equal">
      <formula>"5 miles"</formula>
    </cfRule>
    <cfRule type="cellIs" dxfId="120" priority="8" operator="equal">
      <formula>"5K"</formula>
    </cfRule>
  </conditionalFormatting>
  <conditionalFormatting sqref="B15:H15">
    <cfRule type="expression" dxfId="119" priority="11">
      <formula>AND(DAY(B15)&gt;=1,DAY(B15)&lt;=15)</formula>
    </cfRule>
  </conditionalFormatting>
  <dataValidations count="12">
    <dataValidation allowBlank="1" showInputMessage="1" showErrorMessage="1" prompt="Create customised one-month calendars in this workbook. Customise th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the cells below. These Calendar Settings cells will not print" sqref="M1" xr:uid="{00000000-0002-0000-0000-000003000000}"/>
    <dataValidation allowBlank="1" showInputMessage="1" showErrorMessage="1" prompt="Enter year in cell at right" sqref="M2" xr:uid="{00000000-0002-0000-0000-000004000000}"/>
    <dataValidation allowBlank="1" showInputMessage="1" showErrorMessage="1" prompt="Enter year in this cell" sqref="N2" xr:uid="{00000000-0002-0000-0000-000006000000}"/>
    <dataValidation allowBlank="1" showErrorMessage="1" prompt="The year in this cell is automatically updated based on the year entered in cell K2. Calendar below has dates for previous and next month with lighter font shade" sqref="B1" xr:uid="{00000000-0002-0000-0000-000009000000}"/>
    <dataValidation allowBlank="1" showErrorMessage="1" prompt="The year in this cell is automatically updated. Select another year in cell K3 to change the year" sqref="C1" xr:uid="{68DB1B5F-672F-42EA-B173-279D18DF96BF}"/>
    <dataValidation type="list" allowBlank="1" showErrorMessage="1" prompt="This row &amp; rows 6, 8, 10, 12, &amp; 14 are cells for entering daily notes related to the calendar day in the cell above" sqref="B5:H5 B8:H8 B11:H11 B14:H14 B17:H17 B20:C20" xr:uid="{B5651A6E-3E5C-40A1-86BD-C81D4D35F655}">
      <formula1>Distances</formula1>
    </dataValidation>
    <dataValidation allowBlank="1" showErrorMessage="1" prompt="This row &amp; rows 5, 7, 9, 11 &amp; 13 contain calendar days of the week. If this cell doesn’t contain the number 1, then it is a day from the previous month. Enter notes in cell E13" sqref="B3:H3 B18:C18 B9:H9 B12:H12 B15:H15 B6:I6 V6" xr:uid="{AA4C4219-7E6C-4512-8090-189B7533AB2E}"/>
    <dataValidation allowBlank="1" showErrorMessage="1" sqref="B4:H4 B7:H7 B10:H10 B13:H13 B16:H16 B19:C19 B2:H2 H18:H20 D18:D20 E18" xr:uid="{2A034684-8C10-4ED5-9E3A-3E99DCE40D32}"/>
    <dataValidation type="list" allowBlank="1" showErrorMessage="1" sqref="K1" xr:uid="{7109DA50-97F6-4888-ABC0-E7125931E935}">
      <formula1>M_or_Km</formula1>
    </dataValidation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the drop-down list, then press ENTER to select the week start day" sqref="X4 N3" xr:uid="{00000000-0002-0000-0000-000000000000}">
      <formula1>"SUNDAY,MONDAY"</formula1>
    </dataValidation>
    <dataValidation allowBlank="1" showInputMessage="1" showErrorMessage="1" prompt="Select week start day in cell at right" sqref="W4 M3" xr:uid="{00000000-0002-0000-0000-000005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1060-653D-451B-9399-2B61165D6376}">
  <sheetPr>
    <tabColor theme="6" tint="0.39997558519241921"/>
    <pageSetUpPr fitToPage="1"/>
  </sheetPr>
  <dimension ref="A1:V20"/>
  <sheetViews>
    <sheetView showGridLines="0" showRowColHeaders="0" zoomScale="90" zoomScaleNormal="90" workbookViewId="0">
      <selection activeCell="E18" sqref="E18:G20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2" ht="59.25" customHeight="1">
      <c r="B1" s="25" t="str">
        <f>"February "&amp;CalendarYear</f>
        <v>February 2024</v>
      </c>
      <c r="C1" s="26"/>
      <c r="D1" s="26"/>
      <c r="E1" s="27"/>
      <c r="F1" s="27"/>
      <c r="G1" s="27"/>
      <c r="H1" s="28"/>
      <c r="J1" s="76" t="s">
        <v>27</v>
      </c>
      <c r="K1" s="81" t="s">
        <v>25</v>
      </c>
      <c r="L1"/>
      <c r="M1"/>
      <c r="N1"/>
      <c r="O1"/>
      <c r="P1" s="87">
        <v>1</v>
      </c>
      <c r="Q1" s="87" t="s">
        <v>19</v>
      </c>
      <c r="R1" s="87" t="s">
        <v>17</v>
      </c>
      <c r="S1" s="87">
        <v>0.62137100000000001</v>
      </c>
      <c r="T1" s="87" t="s">
        <v>18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K2"/>
      <c r="L2"/>
      <c r="M2"/>
      <c r="N2"/>
      <c r="O2"/>
      <c r="P2" s="87">
        <v>1</v>
      </c>
      <c r="Q2" s="87" t="s">
        <v>20</v>
      </c>
      <c r="R2" s="87" t="s">
        <v>17</v>
      </c>
      <c r="S2" s="87">
        <v>1.60934</v>
      </c>
      <c r="T2" s="87" t="s">
        <v>21</v>
      </c>
      <c r="U2"/>
      <c r="V2"/>
    </row>
    <row r="3" spans="1:22">
      <c r="B3" s="24">
        <f t="array" ref="B3:H3">DaysAndWeeks+DATE(CalendarYear,2,1)-WEEKDAY(DATE(CalendarYear,2,1),(WeekStart="Monday")+1)+1</f>
        <v>45320</v>
      </c>
      <c r="C3" s="24">
        <v>45321</v>
      </c>
      <c r="D3" s="24">
        <v>45322</v>
      </c>
      <c r="E3" s="24">
        <v>45323</v>
      </c>
      <c r="F3" s="24">
        <v>45324</v>
      </c>
      <c r="G3" s="24">
        <v>45325</v>
      </c>
      <c r="H3" s="24">
        <v>45326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  <c r="V4"/>
    </row>
    <row r="5" spans="1:22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  <c r="V5"/>
    </row>
    <row r="6" spans="1:22">
      <c r="A6" s="20"/>
      <c r="B6" s="23">
        <f t="array" ref="B6:H6">DaysAndWeeks+DATE(CalendarYear,2,1)-WEEKDAY(DATE(CalendarYear,2,1),(WeekStart="Monday")+1)+8</f>
        <v>45327</v>
      </c>
      <c r="C6" s="23">
        <v>45328</v>
      </c>
      <c r="D6" s="23">
        <v>45329</v>
      </c>
      <c r="E6" s="23">
        <v>45330</v>
      </c>
      <c r="F6" s="23">
        <v>45331</v>
      </c>
      <c r="G6" s="23">
        <v>45332</v>
      </c>
      <c r="H6" s="23">
        <v>45333</v>
      </c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  <c r="V8"/>
    </row>
    <row r="9" spans="1:22">
      <c r="A9" s="20"/>
      <c r="B9" s="24">
        <f t="array" ref="B9:H9">DaysAndWeeks+DATE(CalendarYear,2,1)-WEEKDAY(DATE(CalendarYear,2,1),(WeekStart="Monday")+1)+15</f>
        <v>45334</v>
      </c>
      <c r="C9" s="24">
        <v>45335</v>
      </c>
      <c r="D9" s="24">
        <v>45336</v>
      </c>
      <c r="E9" s="24">
        <v>45337</v>
      </c>
      <c r="F9" s="24">
        <v>45338</v>
      </c>
      <c r="G9" s="24">
        <v>45339</v>
      </c>
      <c r="H9" s="24">
        <v>45340</v>
      </c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  <c r="V11"/>
    </row>
    <row r="12" spans="1:22">
      <c r="A12" s="20"/>
      <c r="B12" s="23">
        <f t="array" ref="B12:H12">DaysAndWeeks+DATE(CalendarYear,2,1)-WEEKDAY(DATE(CalendarYear,2,1),(WeekStart="Monday")+1)+22</f>
        <v>45341</v>
      </c>
      <c r="C12" s="23">
        <v>45342</v>
      </c>
      <c r="D12" s="23">
        <v>45343</v>
      </c>
      <c r="E12" s="23">
        <v>45344</v>
      </c>
      <c r="F12" s="23">
        <v>45345</v>
      </c>
      <c r="G12" s="23">
        <v>45346</v>
      </c>
      <c r="H12" s="23">
        <v>45347</v>
      </c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  <c r="V14"/>
    </row>
    <row r="15" spans="1:22">
      <c r="A15" s="20"/>
      <c r="B15" s="24">
        <f t="array" ref="B15:H15">DaysAndWeeks+DATE(CalendarYear,2,1)-WEEKDAY(DATE(CalendarYear,2,1),(WeekStart="Monday")+1)+29</f>
        <v>45348</v>
      </c>
      <c r="C15" s="24">
        <v>45349</v>
      </c>
      <c r="D15" s="24">
        <v>45350</v>
      </c>
      <c r="E15" s="24">
        <v>45351</v>
      </c>
      <c r="F15" s="24">
        <v>45352</v>
      </c>
      <c r="G15" s="24">
        <v>45353</v>
      </c>
      <c r="H15" s="24">
        <v>45354</v>
      </c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  <c r="V17"/>
    </row>
    <row r="18" spans="1:22">
      <c r="A18" s="20"/>
      <c r="B18" s="23">
        <f t="array" ref="B18:C18">DaysAndWeeks+DATE(CalendarYear,2,1)-WEEKDAY(DATE(CalendarYear,2,1),(WeekStart="Monday")+1)+36</f>
        <v>45355</v>
      </c>
      <c r="C18" s="23">
        <v>45356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  <c r="V18"/>
    </row>
    <row r="19" spans="1:22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  <c r="V19"/>
    </row>
    <row r="20" spans="1:22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  <c r="V20"/>
    </row>
  </sheetData>
  <sheetProtection sheet="1" objects="1" scenarios="1"/>
  <mergeCells count="2">
    <mergeCell ref="D18:D20"/>
    <mergeCell ref="E18:G20"/>
  </mergeCells>
  <conditionalFormatting sqref="B18:D18">
    <cfRule type="expression" dxfId="118" priority="1">
      <formula>AND(DAY(B18)&gt;=1,DAY(B18)&lt;=15)</formula>
    </cfRule>
  </conditionalFormatting>
  <conditionalFormatting sqref="B3:G3">
    <cfRule type="expression" dxfId="117" priority="9">
      <formula>DAY(B3)&gt;8</formula>
    </cfRule>
  </conditionalFormatting>
  <conditionalFormatting sqref="B4:H4 B7:H7 B10:H10 B13:H13 B16:H16 B19:C19">
    <cfRule type="containsText" dxfId="116" priority="3" operator="containsText" text="EVENT">
      <formula>NOT(ISERROR(SEARCH("EVENT",B4)))</formula>
    </cfRule>
  </conditionalFormatting>
  <conditionalFormatting sqref="B5:H5 B8:H8 B11:H11 B14:H14 B17:H17 B20:C20">
    <cfRule type="cellIs" dxfId="115" priority="2" operator="equal">
      <formula>"VOLUNTEER"</formula>
    </cfRule>
    <cfRule type="cellIs" dxfId="114" priority="4" operator="equal">
      <formula>"Half"</formula>
    </cfRule>
    <cfRule type="cellIs" dxfId="113" priority="5" operator="equal">
      <formula>"10 miles"</formula>
    </cfRule>
    <cfRule type="cellIs" dxfId="112" priority="6" operator="equal">
      <formula>"10K"</formula>
    </cfRule>
    <cfRule type="cellIs" dxfId="111" priority="7" operator="equal">
      <formula>"5 miles"</formula>
    </cfRule>
    <cfRule type="cellIs" dxfId="110" priority="8" operator="equal">
      <formula>"5K"</formula>
    </cfRule>
  </conditionalFormatting>
  <conditionalFormatting sqref="B15:H15">
    <cfRule type="expression" dxfId="109" priority="11">
      <formula>AND(DAY(B15)&gt;=1,DAY(B15)&lt;=15)</formula>
    </cfRule>
  </conditionalFormatting>
  <dataValidations count="4">
    <dataValidation allowBlank="1" showInputMessage="1" showErrorMessage="1" prompt="March month calendar" sqref="A1" xr:uid="{A8DEBD3B-3A0A-4B56-9227-F11F7BA070B7}"/>
    <dataValidation allowBlank="1" showErrorMessage="1" sqref="B18:C19 B15:H16 B12:H13 B9:H10 B1:H4 B6:H7 H18:H20 D18:D20 E18" xr:uid="{02EC44D6-2551-45A4-9F49-FD1AE96F4B83}"/>
    <dataValidation type="list" allowBlank="1" showErrorMessage="1" sqref="B5:H5 B8:H8 B11:H11 B14:H14 B17:H17 B20:C20" xr:uid="{AEFA2EDA-05FE-42DC-8198-91773E130786}">
      <formula1>Distances</formula1>
    </dataValidation>
    <dataValidation type="list" allowBlank="1" showErrorMessage="1" sqref="K1" xr:uid="{EAFD4183-3C8C-4C31-9FE8-865139EB956B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U21"/>
  <sheetViews>
    <sheetView showGridLines="0" showRowColHeaders="0" zoomScale="76" zoomScaleNormal="90" workbookViewId="0"/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1" ht="59.25" customHeight="1">
      <c r="B1" s="30" t="str">
        <f>"March "&amp;CalendarYear</f>
        <v>March 2024</v>
      </c>
      <c r="C1" s="31"/>
      <c r="D1" s="31"/>
      <c r="E1" s="32"/>
      <c r="F1" s="32"/>
      <c r="G1" s="32"/>
      <c r="H1" s="33"/>
      <c r="J1" s="76" t="s">
        <v>27</v>
      </c>
      <c r="K1" s="81" t="s">
        <v>25</v>
      </c>
      <c r="P1" s="78">
        <v>1</v>
      </c>
      <c r="Q1" s="78" t="s">
        <v>19</v>
      </c>
      <c r="R1" s="78" t="s">
        <v>17</v>
      </c>
      <c r="S1" s="78">
        <v>0.62137100000000001</v>
      </c>
      <c r="T1" s="78" t="s">
        <v>18</v>
      </c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P2" s="78">
        <v>1</v>
      </c>
      <c r="Q2" s="78" t="s">
        <v>20</v>
      </c>
      <c r="R2" s="78" t="s">
        <v>17</v>
      </c>
      <c r="S2" s="78">
        <v>1.60934</v>
      </c>
      <c r="T2" s="78" t="s">
        <v>21</v>
      </c>
    </row>
    <row r="3" spans="1:21">
      <c r="A3" s="7"/>
      <c r="B3" s="24">
        <f t="array" ref="B3:H3">DaysAndWeeks+DATE(CalendarYear,3,1)-WEEKDAY(DATE(CalendarYear,3,1),(WeekStart="Monday")+1)+1</f>
        <v>45348</v>
      </c>
      <c r="C3" s="24">
        <v>45349</v>
      </c>
      <c r="D3" s="24">
        <v>45350</v>
      </c>
      <c r="E3" s="24">
        <v>45351</v>
      </c>
      <c r="F3" s="24">
        <v>45352</v>
      </c>
      <c r="G3" s="24">
        <v>45353</v>
      </c>
      <c r="H3" s="24">
        <v>45354</v>
      </c>
      <c r="O3"/>
    </row>
    <row r="4" spans="1:21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78"/>
      <c r="Q4" s="78"/>
      <c r="R4" s="78"/>
      <c r="S4" s="78"/>
      <c r="T4" s="78"/>
      <c r="U4" s="78"/>
    </row>
    <row r="5" spans="1:21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78"/>
      <c r="Q5" s="78"/>
      <c r="R5" s="78"/>
      <c r="S5" s="78"/>
      <c r="T5" s="78"/>
      <c r="U5" s="78"/>
    </row>
    <row r="6" spans="1:21">
      <c r="A6" s="20"/>
      <c r="B6" s="23">
        <f t="array" ref="B6:H6">DaysAndWeeks+DATE(CalendarYear,3,1)-WEEKDAY(DATE(CalendarYear,3,1),(WeekStart="Monday")+1)+8</f>
        <v>45355</v>
      </c>
      <c r="C6" s="23">
        <v>45356</v>
      </c>
      <c r="D6" s="23">
        <v>45357</v>
      </c>
      <c r="E6" s="23">
        <v>45358</v>
      </c>
      <c r="F6" s="23">
        <v>45359</v>
      </c>
      <c r="G6" s="23">
        <v>45360</v>
      </c>
      <c r="H6" s="23">
        <v>45361</v>
      </c>
      <c r="J6" s="73"/>
      <c r="K6" s="80"/>
      <c r="L6" s="80"/>
      <c r="M6" s="80"/>
      <c r="N6" s="80"/>
      <c r="O6" s="80"/>
      <c r="P6" s="78"/>
      <c r="Q6" s="78"/>
      <c r="R6" s="78"/>
      <c r="S6" s="78"/>
      <c r="T6" s="78"/>
      <c r="U6" s="78"/>
    </row>
    <row r="7" spans="1:21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78"/>
      <c r="Q7" s="78"/>
      <c r="R7" s="78"/>
      <c r="S7" s="78"/>
      <c r="T7" s="78"/>
      <c r="U7" s="78"/>
    </row>
    <row r="8" spans="1:21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78"/>
      <c r="Q8" s="78"/>
      <c r="R8" s="78"/>
      <c r="S8" s="78"/>
      <c r="T8" s="78"/>
      <c r="U8" s="78"/>
    </row>
    <row r="9" spans="1:21">
      <c r="A9" s="20"/>
      <c r="B9" s="24">
        <f t="array" ref="B9:H9">DaysAndWeeks+DATE(CalendarYear,3,1)-WEEKDAY(DATE(CalendarYear,3,1),(WeekStart="Monday")+1)+15</f>
        <v>45362</v>
      </c>
      <c r="C9" s="24">
        <v>45363</v>
      </c>
      <c r="D9" s="24">
        <v>45364</v>
      </c>
      <c r="E9" s="24">
        <v>45365</v>
      </c>
      <c r="F9" s="24">
        <v>45366</v>
      </c>
      <c r="G9" s="24">
        <v>45367</v>
      </c>
      <c r="H9" s="24">
        <v>45368</v>
      </c>
      <c r="J9" s="73"/>
      <c r="K9" s="80"/>
      <c r="L9" s="80"/>
      <c r="M9" s="80"/>
      <c r="N9" s="80"/>
      <c r="O9" s="80"/>
      <c r="P9" s="78"/>
      <c r="Q9" s="78"/>
      <c r="R9" s="78"/>
      <c r="S9" s="78"/>
      <c r="T9" s="78"/>
      <c r="U9" s="78"/>
    </row>
    <row r="10" spans="1:21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78"/>
      <c r="Q10" s="78"/>
      <c r="R10" s="78"/>
      <c r="S10" s="78"/>
      <c r="T10" s="78"/>
      <c r="U10" s="78"/>
    </row>
    <row r="11" spans="1:21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78"/>
      <c r="Q11" s="78"/>
      <c r="R11" s="78"/>
      <c r="S11" s="78"/>
      <c r="T11" s="78"/>
      <c r="U11" s="78"/>
    </row>
    <row r="12" spans="1:21">
      <c r="A12" s="20"/>
      <c r="B12" s="23">
        <f t="array" ref="B12:H12">DaysAndWeeks+DATE(CalendarYear,3,1)-WEEKDAY(DATE(CalendarYear,3,1),(WeekStart="Monday")+1)+22</f>
        <v>45369</v>
      </c>
      <c r="C12" s="23">
        <v>45370</v>
      </c>
      <c r="D12" s="23">
        <v>45371</v>
      </c>
      <c r="E12" s="23">
        <v>45372</v>
      </c>
      <c r="F12" s="23">
        <v>45373</v>
      </c>
      <c r="G12" s="23">
        <v>45374</v>
      </c>
      <c r="H12" s="23">
        <v>45375</v>
      </c>
      <c r="J12" s="73"/>
      <c r="K12" s="80"/>
      <c r="L12" s="80"/>
      <c r="M12" s="80"/>
      <c r="N12" s="80"/>
      <c r="O12" s="80"/>
      <c r="P12" s="78"/>
      <c r="Q12" s="78"/>
      <c r="R12" s="78"/>
      <c r="S12" s="78"/>
      <c r="T12" s="78"/>
      <c r="U12" s="78"/>
    </row>
    <row r="13" spans="1:21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78"/>
      <c r="Q13" s="78"/>
      <c r="R13" s="78"/>
      <c r="S13" s="78"/>
      <c r="T13" s="78"/>
      <c r="U13" s="78"/>
    </row>
    <row r="14" spans="1:21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78"/>
      <c r="Q14" s="78"/>
      <c r="R14" s="78"/>
      <c r="S14" s="78"/>
      <c r="T14" s="78"/>
      <c r="U14" s="78"/>
    </row>
    <row r="15" spans="1:21">
      <c r="A15" s="20"/>
      <c r="B15" s="24">
        <f t="array" ref="B15:H15">DaysAndWeeks+DATE(CalendarYear,3,1)-WEEKDAY(DATE(CalendarYear,3,1),(WeekStart="Monday")+1)+29</f>
        <v>45376</v>
      </c>
      <c r="C15" s="24">
        <v>45377</v>
      </c>
      <c r="D15" s="24">
        <v>45378</v>
      </c>
      <c r="E15" s="24">
        <v>45379</v>
      </c>
      <c r="F15" s="24">
        <v>45380</v>
      </c>
      <c r="G15" s="24">
        <v>45381</v>
      </c>
      <c r="H15" s="24">
        <v>45382</v>
      </c>
      <c r="J15" s="73"/>
      <c r="K15" s="80"/>
      <c r="L15" s="80"/>
      <c r="M15" s="80"/>
      <c r="N15" s="80"/>
      <c r="O15" s="80"/>
      <c r="P15" s="78"/>
      <c r="Q15" s="78"/>
      <c r="R15" s="78"/>
      <c r="S15" s="78"/>
      <c r="T15" s="78"/>
      <c r="U15" s="78"/>
    </row>
    <row r="16" spans="1:21" ht="42.75" customHeight="1">
      <c r="A16" s="29"/>
      <c r="B16" s="8"/>
      <c r="C16" s="8"/>
      <c r="D16" s="8"/>
      <c r="E16" s="8"/>
      <c r="F16" s="8"/>
      <c r="G16" s="8"/>
      <c r="H16" s="88"/>
      <c r="J16" s="73"/>
      <c r="K16" s="80"/>
      <c r="L16" s="80"/>
      <c r="M16" s="80"/>
      <c r="N16" s="80"/>
      <c r="O16" s="80"/>
      <c r="P16" s="78"/>
      <c r="Q16" s="78"/>
      <c r="R16" s="78"/>
      <c r="S16" s="78"/>
      <c r="T16" s="78"/>
      <c r="U16" s="78"/>
    </row>
    <row r="17" spans="1:21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78"/>
      <c r="Q17" s="78"/>
      <c r="R17" s="78"/>
      <c r="S17" s="78"/>
      <c r="T17" s="78"/>
      <c r="U17" s="78"/>
    </row>
    <row r="18" spans="1:21">
      <c r="A18" s="20"/>
      <c r="B18" s="23">
        <f t="array" ref="B18:C18">DaysAndWeeks+DATE(CalendarYear,3,1)-WEEKDAY(DATE(CalendarYear,3,1),(WeekStart="Monday")+1)+36</f>
        <v>45383</v>
      </c>
      <c r="C18" s="23">
        <v>45384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78"/>
      <c r="Q18" s="78"/>
      <c r="R18" s="78"/>
      <c r="S18" s="78"/>
      <c r="T18" s="78"/>
      <c r="U18" s="78"/>
    </row>
    <row r="19" spans="1:21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78"/>
      <c r="Q19" s="78"/>
      <c r="R19" s="78"/>
      <c r="S19" s="78"/>
      <c r="T19" s="78"/>
      <c r="U19" s="78"/>
    </row>
    <row r="20" spans="1:21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78"/>
      <c r="Q20" s="78"/>
      <c r="R20" s="78"/>
      <c r="S20" s="78"/>
      <c r="T20" s="78"/>
      <c r="U20" s="78"/>
    </row>
    <row r="21" spans="1:21">
      <c r="K21" s="71"/>
      <c r="L21" s="71"/>
      <c r="M21" s="71"/>
      <c r="N21" s="71"/>
      <c r="O21" s="71"/>
    </row>
  </sheetData>
  <sheetProtection sheet="1" objects="1" scenarios="1"/>
  <mergeCells count="2">
    <mergeCell ref="E18:G20"/>
    <mergeCell ref="D18:D20"/>
  </mergeCells>
  <conditionalFormatting sqref="B18:D18">
    <cfRule type="expression" dxfId="108" priority="14">
      <formula>AND(DAY(B18)&gt;=1,DAY(B18)&lt;=15)</formula>
    </cfRule>
  </conditionalFormatting>
  <conditionalFormatting sqref="B3:G3">
    <cfRule type="expression" dxfId="107" priority="8">
      <formula>DAY(B3)&gt;8</formula>
    </cfRule>
  </conditionalFormatting>
  <conditionalFormatting sqref="B4:H4 B7:H7 B10:H10 B13:H13 B16:H16 B19:C19">
    <cfRule type="containsText" dxfId="106" priority="2" operator="containsText" text="EVENT">
      <formula>NOT(ISERROR(SEARCH("EVENT",B4)))</formula>
    </cfRule>
  </conditionalFormatting>
  <conditionalFormatting sqref="B5:H5 B8:H8 B11:H11 B14:H14 B17:H17 B20:C20">
    <cfRule type="cellIs" dxfId="105" priority="1" operator="equal">
      <formula>"VOLUNTEER"</formula>
    </cfRule>
    <cfRule type="cellIs" dxfId="104" priority="3" operator="equal">
      <formula>"Half"</formula>
    </cfRule>
    <cfRule type="cellIs" dxfId="103" priority="4" operator="equal">
      <formula>"10 miles"</formula>
    </cfRule>
    <cfRule type="cellIs" dxfId="102" priority="5" operator="equal">
      <formula>"10K"</formula>
    </cfRule>
    <cfRule type="cellIs" dxfId="101" priority="6" operator="equal">
      <formula>"5 miles"</formula>
    </cfRule>
    <cfRule type="cellIs" dxfId="100" priority="7" operator="equal">
      <formula>"5K"</formula>
    </cfRule>
  </conditionalFormatting>
  <conditionalFormatting sqref="B15:H15">
    <cfRule type="expression" dxfId="99" priority="17">
      <formula>AND(DAY(B15)&gt;=1,DAY(B15)&lt;=15)</formula>
    </cfRule>
  </conditionalFormatting>
  <dataValidations xWindow="208" yWindow="410" count="8">
    <dataValidation allowBlank="1" showErrorMessage="1" prompt="March month calendar" sqref="A1" xr:uid="{00000000-0002-0000-0200-000003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200-000007000000}"/>
    <dataValidation allowBlank="1" showErrorMessage="1" prompt="The year in this cell is automatically updated. Select another year in cell K3 of the January worksheet to change the year" sqref="C1" xr:uid="{C1995E01-AAE3-4041-A81C-0B13ED717A16}"/>
    <dataValidation allowBlank="1" showErrorMessage="1" prompt="This row &amp; rows 6, 8, 10, 12, &amp; 14 are cells for entering daily notes related to the calendar day in the cell above" sqref="B4:H4 B7:H7 B10:H10 B13:H13 B16:H16 B19:C19" xr:uid="{1A79140A-83A0-493E-9E04-245E6A1EBB96}"/>
    <dataValidation type="list" allowBlank="1" showErrorMessage="1" prompt="This row &amp; rows 6, 8, 10, 12, &amp; 14 are cells for entering daily notes related to the calendar day in the cell above" sqref="B5:H5 B8:H8 B11:H11 B14:H14 B17:H17 B20:C20" xr:uid="{E26170A0-B0B0-4386-8103-1110DBC0EDE0}">
      <formula1>Distances</formula1>
    </dataValidation>
    <dataValidation allowBlank="1" showErrorMessage="1" sqref="B2:H2 H18:H20 D18:D20 E18" xr:uid="{2255A7FE-B57B-461C-8B30-EF762B3B8AC5}"/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11C4569E-C39D-4F7F-B527-76FBB31D84D2}"/>
    <dataValidation type="list" allowBlank="1" showErrorMessage="1" sqref="K1" xr:uid="{8C8F44F5-B409-477B-9BF9-67CBB20D8F01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17B2-36D4-49AE-ADD8-21BD5167592C}">
  <sheetPr>
    <tabColor theme="4"/>
    <pageSetUpPr fitToPage="1"/>
  </sheetPr>
  <dimension ref="A1:U21"/>
  <sheetViews>
    <sheetView showGridLines="0" showRowColHeaders="0" zoomScale="90" zoomScaleNormal="90" workbookViewId="0">
      <selection activeCell="B9" sqref="B9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1" ht="59.25" customHeight="1">
      <c r="B1" s="35" t="str">
        <f>"April "&amp;CalendarYear</f>
        <v>April 2024</v>
      </c>
      <c r="C1" s="36"/>
      <c r="D1" s="36"/>
      <c r="E1" s="37"/>
      <c r="F1" s="37"/>
      <c r="G1" s="37"/>
      <c r="H1" s="38"/>
      <c r="J1" s="76" t="s">
        <v>27</v>
      </c>
      <c r="K1" s="81" t="s">
        <v>25</v>
      </c>
      <c r="P1" s="78">
        <v>1</v>
      </c>
      <c r="Q1" s="78" t="s">
        <v>19</v>
      </c>
      <c r="R1" s="78" t="s">
        <v>17</v>
      </c>
      <c r="S1" s="78">
        <v>0.62137100000000001</v>
      </c>
      <c r="T1" s="78" t="s">
        <v>18</v>
      </c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P2" s="78">
        <v>1</v>
      </c>
      <c r="Q2" s="78" t="s">
        <v>20</v>
      </c>
      <c r="R2" s="78" t="s">
        <v>17</v>
      </c>
      <c r="S2" s="78">
        <v>1.60934</v>
      </c>
      <c r="T2" s="78" t="s">
        <v>21</v>
      </c>
    </row>
    <row r="3" spans="1:21">
      <c r="A3" s="7"/>
      <c r="B3" s="24">
        <f t="array" ref="B3:H3">DaysAndWeeks+DATE(CalendarYear,4,1)-WEEKDAY(DATE(CalendarYear,4,1),(WeekStart="Monday")+1)+1</f>
        <v>45383</v>
      </c>
      <c r="C3" s="24">
        <v>45384</v>
      </c>
      <c r="D3" s="24">
        <v>45385</v>
      </c>
      <c r="E3" s="24">
        <v>45386</v>
      </c>
      <c r="F3" s="24">
        <v>45387</v>
      </c>
      <c r="G3" s="24">
        <v>45388</v>
      </c>
      <c r="H3" s="24">
        <v>45389</v>
      </c>
      <c r="O3"/>
    </row>
    <row r="4" spans="1:21" ht="42.75" customHeight="1">
      <c r="A4" s="20"/>
      <c r="B4" s="8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78"/>
      <c r="Q4" s="78"/>
      <c r="R4" s="78"/>
      <c r="S4" s="78"/>
      <c r="T4" s="78"/>
      <c r="U4" s="78"/>
    </row>
    <row r="5" spans="1:21">
      <c r="A5" s="20"/>
      <c r="B5" s="8"/>
      <c r="C5" s="8"/>
      <c r="D5" s="8"/>
      <c r="E5" s="8"/>
      <c r="F5" s="8"/>
      <c r="G5" s="103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78"/>
      <c r="Q5" s="78"/>
      <c r="R5" s="78"/>
      <c r="S5" s="78"/>
      <c r="T5" s="78"/>
      <c r="U5" s="78"/>
    </row>
    <row r="6" spans="1:21">
      <c r="A6" s="20"/>
      <c r="B6" s="23">
        <f t="array" ref="B6:H6">DaysAndWeeks+DATE(CalendarYear,4,1)-WEEKDAY(DATE(CalendarYear,4,1),(WeekStart="Monday")+1)+8</f>
        <v>45390</v>
      </c>
      <c r="C6" s="23">
        <v>45391</v>
      </c>
      <c r="D6" s="23">
        <v>45392</v>
      </c>
      <c r="E6" s="23">
        <v>45393</v>
      </c>
      <c r="F6" s="23">
        <v>45394</v>
      </c>
      <c r="G6" s="23">
        <v>45395</v>
      </c>
      <c r="H6" s="23">
        <v>45396</v>
      </c>
      <c r="J6" s="73"/>
      <c r="K6" s="80"/>
      <c r="L6" s="80"/>
      <c r="M6" s="80"/>
      <c r="N6" s="80"/>
      <c r="O6" s="80"/>
      <c r="P6" s="78"/>
      <c r="Q6" s="78"/>
      <c r="R6" s="78"/>
      <c r="S6" s="78"/>
      <c r="T6" s="78"/>
      <c r="U6" s="78"/>
    </row>
    <row r="7" spans="1:21" ht="42.75" customHeight="1">
      <c r="A7" s="20"/>
      <c r="B7" s="34"/>
      <c r="C7" s="11"/>
      <c r="D7" s="89"/>
      <c r="E7" s="11"/>
      <c r="F7" s="11"/>
      <c r="G7" s="11"/>
      <c r="H7" s="11"/>
      <c r="J7" s="73"/>
      <c r="K7" s="80"/>
      <c r="L7" s="80"/>
      <c r="M7" s="80"/>
      <c r="N7" s="80"/>
      <c r="O7" s="80"/>
      <c r="P7" s="78"/>
      <c r="Q7" s="78"/>
      <c r="R7" s="78"/>
      <c r="S7" s="78"/>
      <c r="T7" s="78"/>
      <c r="U7" s="78"/>
    </row>
    <row r="8" spans="1:21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78"/>
      <c r="Q8" s="78"/>
      <c r="R8" s="78"/>
      <c r="S8" s="78"/>
      <c r="T8" s="78"/>
      <c r="U8" s="78"/>
    </row>
    <row r="9" spans="1:21">
      <c r="A9" s="20"/>
      <c r="B9" s="24">
        <f t="array" ref="B9:H9">DaysAndWeeks+DATE(CalendarYear,4,1)-WEEKDAY(DATE(CalendarYear,4,1),(WeekStart="Monday")+1)+15</f>
        <v>45397</v>
      </c>
      <c r="C9" s="24">
        <v>45398</v>
      </c>
      <c r="D9" s="24">
        <v>45399</v>
      </c>
      <c r="E9" s="24">
        <v>45400</v>
      </c>
      <c r="F9" s="24">
        <v>45401</v>
      </c>
      <c r="G9" s="24">
        <v>45402</v>
      </c>
      <c r="H9" s="24">
        <v>45403</v>
      </c>
      <c r="J9" s="73"/>
      <c r="K9" s="80"/>
      <c r="L9" s="80"/>
      <c r="M9" s="80"/>
      <c r="N9" s="80"/>
      <c r="O9" s="80"/>
      <c r="P9" s="78"/>
      <c r="Q9" s="78"/>
      <c r="R9" s="78"/>
      <c r="S9" s="78"/>
      <c r="T9" s="78"/>
      <c r="U9" s="78"/>
    </row>
    <row r="10" spans="1:21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78"/>
      <c r="Q10" s="78"/>
      <c r="R10" s="78"/>
      <c r="S10" s="78"/>
      <c r="T10" s="78"/>
      <c r="U10" s="78"/>
    </row>
    <row r="11" spans="1:21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78"/>
      <c r="Q11" s="78"/>
      <c r="R11" s="78"/>
      <c r="S11" s="78"/>
      <c r="T11" s="78"/>
      <c r="U11" s="78"/>
    </row>
    <row r="12" spans="1:21">
      <c r="A12" s="20"/>
      <c r="B12" s="23">
        <f t="array" ref="B12:H12">DaysAndWeeks+DATE(CalendarYear,4,1)-WEEKDAY(DATE(CalendarYear,4,1),(WeekStart="Monday")+1)+22</f>
        <v>45404</v>
      </c>
      <c r="C12" s="23">
        <v>45405</v>
      </c>
      <c r="D12" s="23">
        <v>45406</v>
      </c>
      <c r="E12" s="23">
        <v>45407</v>
      </c>
      <c r="F12" s="23">
        <v>45408</v>
      </c>
      <c r="G12" s="23">
        <v>45409</v>
      </c>
      <c r="H12" s="23">
        <v>45410</v>
      </c>
      <c r="J12" s="73"/>
      <c r="K12" s="80"/>
      <c r="L12" s="80"/>
      <c r="M12" s="80"/>
      <c r="N12" s="80"/>
      <c r="O12" s="80"/>
      <c r="P12" s="78"/>
      <c r="Q12" s="78"/>
      <c r="R12" s="78"/>
      <c r="S12" s="78"/>
      <c r="T12" s="78"/>
      <c r="U12" s="78"/>
    </row>
    <row r="13" spans="1:21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78"/>
      <c r="Q13" s="78"/>
      <c r="R13" s="78"/>
      <c r="S13" s="78"/>
      <c r="T13" s="78"/>
      <c r="U13" s="78"/>
    </row>
    <row r="14" spans="1:21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78"/>
      <c r="Q14" s="78"/>
      <c r="R14" s="78"/>
      <c r="S14" s="78"/>
      <c r="T14" s="78"/>
      <c r="U14" s="78"/>
    </row>
    <row r="15" spans="1:21">
      <c r="A15" s="20"/>
      <c r="B15" s="24">
        <f t="array" ref="B15:H15">DaysAndWeeks+DATE(CalendarYear,4,1)-WEEKDAY(DATE(CalendarYear,4,1),(WeekStart="Monday")+1)+29</f>
        <v>45411</v>
      </c>
      <c r="C15" s="24">
        <v>45412</v>
      </c>
      <c r="D15" s="24">
        <v>45413</v>
      </c>
      <c r="E15" s="24">
        <v>45414</v>
      </c>
      <c r="F15" s="24">
        <v>45415</v>
      </c>
      <c r="G15" s="24">
        <v>45416</v>
      </c>
      <c r="H15" s="24">
        <v>45417</v>
      </c>
      <c r="J15" s="73"/>
      <c r="K15" s="80"/>
      <c r="L15" s="80"/>
      <c r="M15" s="80"/>
      <c r="N15" s="80"/>
      <c r="O15" s="80"/>
      <c r="P15" s="78"/>
      <c r="Q15" s="78"/>
      <c r="R15" s="78"/>
      <c r="S15" s="78"/>
      <c r="T15" s="78"/>
      <c r="U15" s="78"/>
    </row>
    <row r="16" spans="1:21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78"/>
      <c r="Q16" s="78"/>
      <c r="R16" s="78"/>
      <c r="S16" s="78"/>
      <c r="T16" s="78"/>
      <c r="U16" s="78"/>
    </row>
    <row r="17" spans="1:21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78"/>
      <c r="Q17" s="78"/>
      <c r="R17" s="78"/>
      <c r="S17" s="78"/>
      <c r="T17" s="78"/>
      <c r="U17" s="78"/>
    </row>
    <row r="18" spans="1:21" ht="14.25" customHeight="1">
      <c r="A18" s="20"/>
      <c r="B18" s="23">
        <f t="array" ref="B18:C18">DaysAndWeeks+DATE(CalendarYear,4,1)-WEEKDAY(DATE(CalendarYear,4,1),(WeekStart="Monday")+1)+36</f>
        <v>45418</v>
      </c>
      <c r="C18" s="23">
        <v>45419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78"/>
      <c r="Q18" s="78"/>
      <c r="R18" s="78"/>
      <c r="S18" s="78"/>
      <c r="T18" s="78"/>
      <c r="U18" s="78"/>
    </row>
    <row r="19" spans="1:21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78"/>
      <c r="Q19" s="78"/>
      <c r="R19" s="78"/>
      <c r="S19" s="78"/>
      <c r="T19" s="78"/>
      <c r="U19" s="78"/>
    </row>
    <row r="20" spans="1:21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78"/>
      <c r="Q20" s="78"/>
      <c r="R20" s="78"/>
      <c r="S20" s="78"/>
      <c r="T20" s="78"/>
      <c r="U20" s="78"/>
    </row>
    <row r="21" spans="1:21">
      <c r="K21" s="71"/>
      <c r="L21" s="71"/>
      <c r="M21" s="71"/>
      <c r="N21" s="71"/>
      <c r="O21" s="71"/>
    </row>
  </sheetData>
  <sheetProtection sheet="1" objects="1" scenarios="1"/>
  <mergeCells count="2">
    <mergeCell ref="D18:D20"/>
    <mergeCell ref="E18:G20"/>
  </mergeCells>
  <conditionalFormatting sqref="B18:C18">
    <cfRule type="expression" dxfId="98" priority="10">
      <formula>AND(DAY(B18)&gt;=1,DAY(B18)&lt;=15)</formula>
    </cfRule>
  </conditionalFormatting>
  <conditionalFormatting sqref="B3:G3">
    <cfRule type="expression" dxfId="97" priority="9">
      <formula>DAY(B3)&gt;8</formula>
    </cfRule>
  </conditionalFormatting>
  <conditionalFormatting sqref="B4:H4 B7:H7 B10:H10 B13:H13 B16:H16 B19:C19">
    <cfRule type="containsText" dxfId="96" priority="3" operator="containsText" text="EVENT">
      <formula>NOT(ISERROR(SEARCH("EVENT",B4)))</formula>
    </cfRule>
  </conditionalFormatting>
  <conditionalFormatting sqref="B5:H5 B8:H8 B11:H11 B14:H14 B17:H17 B20:C20">
    <cfRule type="cellIs" dxfId="95" priority="2" operator="equal">
      <formula>"VOLUNTEER"</formula>
    </cfRule>
    <cfRule type="cellIs" dxfId="94" priority="4" operator="equal">
      <formula>"Half"</formula>
    </cfRule>
    <cfRule type="cellIs" dxfId="93" priority="5" operator="equal">
      <formula>"10 miles"</formula>
    </cfRule>
    <cfRule type="cellIs" dxfId="92" priority="6" operator="equal">
      <formula>"10K"</formula>
    </cfRule>
    <cfRule type="cellIs" dxfId="91" priority="7" operator="equal">
      <formula>"5 miles"</formula>
    </cfRule>
    <cfRule type="cellIs" dxfId="90" priority="8" operator="equal">
      <formula>"5K"</formula>
    </cfRule>
  </conditionalFormatting>
  <conditionalFormatting sqref="B15:H15">
    <cfRule type="expression" dxfId="89" priority="11">
      <formula>AND(DAY(B15)&gt;=1,DAY(B15)&lt;=15)</formula>
    </cfRule>
  </conditionalFormatting>
  <conditionalFormatting sqref="D18">
    <cfRule type="expression" dxfId="88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E13EE52F-ED3B-47B8-B73F-2EA7F89F4360}"/>
    <dataValidation allowBlank="1" showErrorMessage="1" sqref="B2:H2 H18:H20 D18:D20 E18" xr:uid="{7FFB8CBF-6AEC-4BE4-96F1-03765F2993A5}"/>
    <dataValidation type="list" allowBlank="1" showErrorMessage="1" prompt="This row &amp; rows 6, 8, 10, 12, &amp; 14 are cells for entering daily notes related to the calendar day in the cell above" sqref="B5:H5 B8:H8 B11:H11 B14:H14 B17:H17 B20:C20" xr:uid="{1D56FACC-B25F-4CA5-AD0D-E23CBAB6060C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02F5A9A2-5052-454D-BCD4-AC494977FF93}"/>
    <dataValidation allowBlank="1" showErrorMessage="1" prompt="The year in this cell is automatically updated. Select another year in cell K3 of the January worksheet to change the year" sqref="C1" xr:uid="{37114B30-15F8-43DA-A454-3C3E26F9903F}"/>
    <dataValidation allowBlank="1" showErrorMessage="1" prompt="The year in this cell is automatically updated based on the year entered in January worksheet. Calendar below has dates for previous and next month with lighter font shade" sqref="B1" xr:uid="{3C618594-BE2D-4B96-A792-065EF90FF3F0}"/>
    <dataValidation allowBlank="1" showErrorMessage="1" prompt="March month calendar" sqref="A1" xr:uid="{BFD7C8D1-BC9C-4B3A-A28F-87A18ABA75DB}"/>
    <dataValidation type="list" allowBlank="1" showErrorMessage="1" sqref="K1" xr:uid="{360C1ECB-4AB3-4B5F-9B6A-5D29BE7D681A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53E2-4BF6-4EE9-80CA-C7B95F8386EE}">
  <sheetPr>
    <tabColor theme="5"/>
    <pageSetUpPr fitToPage="1"/>
  </sheetPr>
  <dimension ref="A1:V21"/>
  <sheetViews>
    <sheetView showGridLines="0" showRowColHeaders="0" zoomScale="90" zoomScaleNormal="90" workbookViewId="0">
      <selection activeCell="B12" sqref="B12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2" ht="59.25" customHeight="1">
      <c r="B1" s="55" t="str">
        <f>"May "&amp;CalendarYear</f>
        <v>May 2024</v>
      </c>
      <c r="C1" s="56"/>
      <c r="D1" s="56"/>
      <c r="E1" s="57"/>
      <c r="F1" s="57"/>
      <c r="G1" s="57"/>
      <c r="H1" s="58"/>
      <c r="J1" s="76" t="s">
        <v>27</v>
      </c>
      <c r="K1" s="81" t="s">
        <v>25</v>
      </c>
      <c r="L1"/>
      <c r="M1"/>
      <c r="N1"/>
      <c r="O1"/>
      <c r="P1" s="87">
        <v>1</v>
      </c>
      <c r="Q1" s="87" t="s">
        <v>19</v>
      </c>
      <c r="R1" s="87" t="s">
        <v>17</v>
      </c>
      <c r="S1" s="87">
        <v>0.62137100000000001</v>
      </c>
      <c r="T1" s="87" t="s">
        <v>18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K2"/>
      <c r="L2"/>
      <c r="M2"/>
      <c r="N2"/>
      <c r="O2"/>
      <c r="P2" s="87">
        <v>1</v>
      </c>
      <c r="Q2" s="87" t="s">
        <v>20</v>
      </c>
      <c r="R2" s="87" t="s">
        <v>17</v>
      </c>
      <c r="S2" s="87">
        <v>1.60934</v>
      </c>
      <c r="T2" s="87" t="s">
        <v>21</v>
      </c>
      <c r="U2"/>
      <c r="V2"/>
    </row>
    <row r="3" spans="1:22">
      <c r="A3" s="7"/>
      <c r="B3" s="24">
        <f t="array" ref="B3:H3">DaysAndWeeks+DATE(CalendarYear,5,1)-WEEKDAY(DATE(CalendarYear,5,1),(WeekStart="Monday")+1)+1</f>
        <v>45411</v>
      </c>
      <c r="C3" s="24">
        <v>45412</v>
      </c>
      <c r="D3" s="24">
        <v>45413</v>
      </c>
      <c r="E3" s="24">
        <v>45414</v>
      </c>
      <c r="F3" s="24">
        <v>45415</v>
      </c>
      <c r="G3" s="24">
        <v>45416</v>
      </c>
      <c r="H3" s="24">
        <v>45417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  <c r="V4"/>
    </row>
    <row r="5" spans="1:22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  <c r="V5"/>
    </row>
    <row r="6" spans="1:22">
      <c r="A6" s="20"/>
      <c r="B6" s="23">
        <f t="array" ref="B6:H6">DaysAndWeeks+DATE(CalendarYear,5,1)-WEEKDAY(DATE(CalendarYear,5,1),(WeekStart="Monday")+1)+8</f>
        <v>45418</v>
      </c>
      <c r="C6" s="23">
        <v>45419</v>
      </c>
      <c r="D6" s="23">
        <v>45420</v>
      </c>
      <c r="E6" s="23">
        <v>45421</v>
      </c>
      <c r="F6" s="23">
        <v>45422</v>
      </c>
      <c r="G6" s="23">
        <v>45423</v>
      </c>
      <c r="H6" s="23">
        <v>45424</v>
      </c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  <c r="V8"/>
    </row>
    <row r="9" spans="1:22">
      <c r="A9" s="20"/>
      <c r="B9" s="24">
        <f t="array" ref="B9:H9">DaysAndWeeks+DATE(CalendarYear,5,1)-WEEKDAY(DATE(CalendarYear,5,1),(WeekStart="Monday")+1)+15</f>
        <v>45425</v>
      </c>
      <c r="C9" s="24">
        <v>45426</v>
      </c>
      <c r="D9" s="24">
        <v>45427</v>
      </c>
      <c r="E9" s="24">
        <v>45428</v>
      </c>
      <c r="F9" s="24">
        <v>45429</v>
      </c>
      <c r="G9" s="24">
        <v>45430</v>
      </c>
      <c r="H9" s="24">
        <v>45431</v>
      </c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  <c r="V11"/>
    </row>
    <row r="12" spans="1:22">
      <c r="A12" s="20"/>
      <c r="B12" s="23">
        <f t="array" ref="B12:H12">DaysAndWeeks+DATE(CalendarYear,5,1)-WEEKDAY(DATE(CalendarYear,5,1),(WeekStart="Monday")+1)+22</f>
        <v>45432</v>
      </c>
      <c r="C12" s="23">
        <v>45433</v>
      </c>
      <c r="D12" s="23">
        <v>45434</v>
      </c>
      <c r="E12" s="23">
        <v>45435</v>
      </c>
      <c r="F12" s="23">
        <v>45436</v>
      </c>
      <c r="G12" s="23">
        <v>45437</v>
      </c>
      <c r="H12" s="23">
        <v>45438</v>
      </c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  <c r="V14"/>
    </row>
    <row r="15" spans="1:22">
      <c r="A15" s="20"/>
      <c r="B15" s="24">
        <f t="array" ref="B15:H15">DaysAndWeeks+DATE(CalendarYear,5,1)-WEEKDAY(DATE(CalendarYear,5,1),(WeekStart="Monday")+1)+29</f>
        <v>45439</v>
      </c>
      <c r="C15" s="24">
        <v>45440</v>
      </c>
      <c r="D15" s="24">
        <v>45441</v>
      </c>
      <c r="E15" s="24">
        <v>45442</v>
      </c>
      <c r="F15" s="24">
        <v>45443</v>
      </c>
      <c r="G15" s="24">
        <v>45444</v>
      </c>
      <c r="H15" s="24">
        <v>45445</v>
      </c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  <c r="V17"/>
    </row>
    <row r="18" spans="1:22">
      <c r="A18" s="20"/>
      <c r="B18" s="23">
        <f t="array" ref="B18:C18">DaysAndWeeks+DATE(CalendarYear,5,1)-WEEKDAY(DATE(CalendarYear,5,1),(WeekStart="Monday")+1)+36</f>
        <v>45446</v>
      </c>
      <c r="C18" s="23">
        <v>45447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  <c r="V18"/>
    </row>
    <row r="19" spans="1:22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  <c r="V19"/>
    </row>
    <row r="20" spans="1:22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  <c r="V20"/>
    </row>
    <row r="21" spans="1:22">
      <c r="K21" s="71"/>
      <c r="L21" s="71"/>
      <c r="M21" s="71"/>
      <c r="N21" s="71"/>
      <c r="O21" s="71"/>
    </row>
  </sheetData>
  <sheetProtection sheet="1" objects="1" scenarios="1"/>
  <mergeCells count="2">
    <mergeCell ref="D18:D20"/>
    <mergeCell ref="E18:G20"/>
  </mergeCells>
  <conditionalFormatting sqref="B18:C18">
    <cfRule type="expression" dxfId="87" priority="10">
      <formula>AND(DAY(B18)&gt;=1,DAY(B18)&lt;=15)</formula>
    </cfRule>
  </conditionalFormatting>
  <conditionalFormatting sqref="B3:G3">
    <cfRule type="expression" dxfId="86" priority="9">
      <formula>DAY(B3)&gt;8</formula>
    </cfRule>
  </conditionalFormatting>
  <conditionalFormatting sqref="B4:H4 B7:H7 B10:H10 B13:H13 B16:H16 B19:C19">
    <cfRule type="containsText" dxfId="85" priority="3" operator="containsText" text="EVENT">
      <formula>NOT(ISERROR(SEARCH("EVENT",B4)))</formula>
    </cfRule>
  </conditionalFormatting>
  <conditionalFormatting sqref="B5:H5 B8:H8 B11:H11 B14:H14 B17:H17 B20:C20">
    <cfRule type="cellIs" dxfId="84" priority="2" operator="equal">
      <formula>"VOLUNTEER"</formula>
    </cfRule>
    <cfRule type="cellIs" dxfId="83" priority="4" operator="equal">
      <formula>"Half"</formula>
    </cfRule>
    <cfRule type="cellIs" dxfId="82" priority="5" operator="equal">
      <formula>"10 miles"</formula>
    </cfRule>
    <cfRule type="cellIs" dxfId="81" priority="6" operator="equal">
      <formula>"10K"</formula>
    </cfRule>
    <cfRule type="cellIs" dxfId="80" priority="7" operator="equal">
      <formula>"5 miles"</formula>
    </cfRule>
    <cfRule type="cellIs" dxfId="79" priority="8" operator="equal">
      <formula>"5K"</formula>
    </cfRule>
  </conditionalFormatting>
  <conditionalFormatting sqref="B15:H15">
    <cfRule type="expression" dxfId="78" priority="11">
      <formula>AND(DAY(B15)&gt;=1,DAY(B15)&lt;=15)</formula>
    </cfRule>
  </conditionalFormatting>
  <conditionalFormatting sqref="D18">
    <cfRule type="expression" dxfId="77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1C2FB37F-B751-43F2-B1C8-791409CF34D8}"/>
    <dataValidation allowBlank="1" showErrorMessage="1" prompt="March month calendar" sqref="A1" xr:uid="{1128BC4B-6186-457F-A4ED-EA86BD3A0EC8}"/>
    <dataValidation allowBlank="1" showErrorMessage="1" prompt="The year in this cell is automatically updated based on the year entered in January worksheet. Calendar below has dates for previous and next month with lighter font shade" sqref="B1" xr:uid="{0F508763-13CA-4773-A939-59A5B1A59030}"/>
    <dataValidation allowBlank="1" showErrorMessage="1" prompt="The year in this cell is automatically updated. Select another year in cell K3 of the January worksheet to change the year" sqref="C1" xr:uid="{26B1ADAD-318A-40A8-8B51-1E08BE2E67BE}"/>
    <dataValidation allowBlank="1" showErrorMessage="1" prompt="This row &amp; rows 6, 8, 10, 12, &amp; 14 are cells for entering daily notes related to the calendar day in the cell above" sqref="B4:H4 B7:H7 B10:H10 B13:H13 B16:H16 B19:C19" xr:uid="{5AB90511-7DE2-4A90-A192-4BA328F24883}"/>
    <dataValidation type="list" allowBlank="1" showErrorMessage="1" prompt="This row &amp; rows 6, 8, 10, 12, &amp; 14 are cells for entering daily notes related to the calendar day in the cell above" sqref="B5:H5 B8:H8 B11:H11 B14:H14 B17:H17 B20:C20" xr:uid="{C47AB74C-1007-48AB-8315-2D140F2893EE}">
      <formula1>Distances</formula1>
    </dataValidation>
    <dataValidation allowBlank="1" showErrorMessage="1" sqref="B2:H2 H18:H20 D18:D20 E18" xr:uid="{16CB8F09-6609-466C-A75F-CD70A77CABD3}"/>
    <dataValidation type="list" allowBlank="1" showErrorMessage="1" sqref="K1" xr:uid="{C97CA5D9-09DF-4BAF-9F84-EC406F073701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5822-B846-4201-B9A8-82D32E0DAD9E}">
  <sheetPr>
    <tabColor theme="7" tint="0.59999389629810485"/>
    <pageSetUpPr fitToPage="1"/>
  </sheetPr>
  <dimension ref="A1:V21"/>
  <sheetViews>
    <sheetView showGridLines="0" showRowColHeaders="0" zoomScale="90" zoomScaleNormal="90" workbookViewId="0">
      <selection activeCell="C9" sqref="C9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2" ht="59.25" customHeight="1">
      <c r="B1" s="39" t="str">
        <f>"June "&amp;CalendarYear</f>
        <v>June 2024</v>
      </c>
      <c r="C1" s="40"/>
      <c r="D1" s="40"/>
      <c r="E1" s="41"/>
      <c r="F1" s="41"/>
      <c r="G1" s="41"/>
      <c r="H1" s="42"/>
      <c r="J1" s="76" t="s">
        <v>27</v>
      </c>
      <c r="K1" s="81" t="s">
        <v>25</v>
      </c>
      <c r="L1"/>
      <c r="M1"/>
      <c r="N1"/>
      <c r="O1"/>
      <c r="P1" s="87">
        <v>1</v>
      </c>
      <c r="Q1" s="87" t="s">
        <v>19</v>
      </c>
      <c r="R1" s="87" t="s">
        <v>17</v>
      </c>
      <c r="S1" s="87">
        <v>0.62137100000000001</v>
      </c>
      <c r="T1" s="87" t="s">
        <v>18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K2"/>
      <c r="L2"/>
      <c r="M2"/>
      <c r="N2"/>
      <c r="O2"/>
      <c r="P2" s="87">
        <v>1</v>
      </c>
      <c r="Q2" s="87" t="s">
        <v>20</v>
      </c>
      <c r="R2" s="87" t="s">
        <v>17</v>
      </c>
      <c r="S2" s="87">
        <v>1.60934</v>
      </c>
      <c r="T2" s="87" t="s">
        <v>21</v>
      </c>
      <c r="U2"/>
      <c r="V2"/>
    </row>
    <row r="3" spans="1:22">
      <c r="A3" s="7"/>
      <c r="B3" s="24">
        <f t="array" ref="B3:H3">DaysAndWeeks+DATE(CalendarYear,6,1)-WEEKDAY(DATE(CalendarYear,6,1),(WeekStart="Monday")+1)+1</f>
        <v>45439</v>
      </c>
      <c r="C3" s="24">
        <v>45440</v>
      </c>
      <c r="D3" s="24">
        <v>45441</v>
      </c>
      <c r="E3" s="24">
        <v>45442</v>
      </c>
      <c r="F3" s="24">
        <v>45443</v>
      </c>
      <c r="G3" s="24">
        <v>45444</v>
      </c>
      <c r="H3" s="24">
        <v>45445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  <c r="V4"/>
    </row>
    <row r="5" spans="1:22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  <c r="V5"/>
    </row>
    <row r="6" spans="1:22">
      <c r="A6" s="20"/>
      <c r="B6" s="23">
        <f t="array" ref="B6:H6">DaysAndWeeks+DATE(CalendarYear,6,1)-WEEKDAY(DATE(CalendarYear,6,1),(WeekStart="Monday")+1)+8</f>
        <v>45446</v>
      </c>
      <c r="C6" s="23">
        <v>45447</v>
      </c>
      <c r="D6" s="23">
        <v>45448</v>
      </c>
      <c r="E6" s="23">
        <v>45449</v>
      </c>
      <c r="F6" s="23">
        <v>45450</v>
      </c>
      <c r="G6" s="23">
        <v>45451</v>
      </c>
      <c r="H6" s="23">
        <v>45452</v>
      </c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  <c r="V8"/>
    </row>
    <row r="9" spans="1:22">
      <c r="A9" s="20"/>
      <c r="B9" s="24">
        <f t="array" ref="B9:H9">DaysAndWeeks+DATE(CalendarYear,6,1)-WEEKDAY(DATE(CalendarYear,6,1),(WeekStart="Monday")+1)+15</f>
        <v>45453</v>
      </c>
      <c r="C9" s="24">
        <v>45454</v>
      </c>
      <c r="D9" s="24">
        <v>45455</v>
      </c>
      <c r="E9" s="24">
        <v>45456</v>
      </c>
      <c r="F9" s="24">
        <v>45457</v>
      </c>
      <c r="G9" s="24">
        <v>45458</v>
      </c>
      <c r="H9" s="24">
        <v>45459</v>
      </c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  <c r="V11"/>
    </row>
    <row r="12" spans="1:22">
      <c r="A12" s="20"/>
      <c r="B12" s="23">
        <f t="array" ref="B12:H12">DaysAndWeeks+DATE(CalendarYear,6,1)-WEEKDAY(DATE(CalendarYear,6,1),(WeekStart="Monday")+1)+22</f>
        <v>45460</v>
      </c>
      <c r="C12" s="23">
        <v>45461</v>
      </c>
      <c r="D12" s="23">
        <v>45462</v>
      </c>
      <c r="E12" s="23">
        <v>45463</v>
      </c>
      <c r="F12" s="23">
        <v>45464</v>
      </c>
      <c r="G12" s="23">
        <v>45465</v>
      </c>
      <c r="H12" s="23">
        <v>45466</v>
      </c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  <c r="V14"/>
    </row>
    <row r="15" spans="1:22">
      <c r="A15" s="20"/>
      <c r="B15" s="24">
        <f t="array" ref="B15:H15">DaysAndWeeks+DATE(CalendarYear,6,1)-WEEKDAY(DATE(CalendarYear,6,1),(WeekStart="Monday")+1)+29</f>
        <v>45467</v>
      </c>
      <c r="C15" s="24">
        <v>45468</v>
      </c>
      <c r="D15" s="24">
        <v>45469</v>
      </c>
      <c r="E15" s="24">
        <v>45470</v>
      </c>
      <c r="F15" s="24">
        <v>45471</v>
      </c>
      <c r="G15" s="24">
        <v>45472</v>
      </c>
      <c r="H15" s="24">
        <v>45473</v>
      </c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  <c r="V17"/>
    </row>
    <row r="18" spans="1:22">
      <c r="A18" s="20"/>
      <c r="B18" s="23">
        <f t="array" ref="B18:C18">DaysAndWeeks+DATE(CalendarYear,6,1)-WEEKDAY(DATE(CalendarYear,6,1),(WeekStart="Monday")+1)+36</f>
        <v>45474</v>
      </c>
      <c r="C18" s="23">
        <v>45475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  <c r="V18"/>
    </row>
    <row r="19" spans="1:22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  <c r="V19"/>
    </row>
    <row r="20" spans="1:22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  <c r="V20"/>
    </row>
    <row r="21" spans="1:22">
      <c r="K21" s="71"/>
      <c r="L21" s="71"/>
      <c r="M21" s="71"/>
      <c r="N21" s="71"/>
      <c r="O21" s="71"/>
    </row>
  </sheetData>
  <sheetProtection sheet="1" objects="1" scenarios="1"/>
  <mergeCells count="2">
    <mergeCell ref="D18:D20"/>
    <mergeCell ref="E18:G20"/>
  </mergeCells>
  <conditionalFormatting sqref="B18:C18">
    <cfRule type="expression" dxfId="76" priority="10">
      <formula>AND(DAY(B18)&gt;=1,DAY(B18)&lt;=15)</formula>
    </cfRule>
  </conditionalFormatting>
  <conditionalFormatting sqref="B3:G3">
    <cfRule type="expression" dxfId="75" priority="9">
      <formula>DAY(B3)&gt;8</formula>
    </cfRule>
  </conditionalFormatting>
  <conditionalFormatting sqref="B4:H4 B7:H7 B10:H10 B13:H13 B16:H16 B19:C19">
    <cfRule type="containsText" dxfId="74" priority="3" operator="containsText" text="EVENT">
      <formula>NOT(ISERROR(SEARCH("EVENT",B4)))</formula>
    </cfRule>
  </conditionalFormatting>
  <conditionalFormatting sqref="B5:H5 B8:H8 B11:H11 B14:H14 B17:H17 B20:C20">
    <cfRule type="cellIs" dxfId="73" priority="2" operator="equal">
      <formula>"VOLUNTEER"</formula>
    </cfRule>
    <cfRule type="cellIs" dxfId="72" priority="4" operator="equal">
      <formula>"Half"</formula>
    </cfRule>
    <cfRule type="cellIs" dxfId="71" priority="5" operator="equal">
      <formula>"10 miles"</formula>
    </cfRule>
    <cfRule type="cellIs" dxfId="70" priority="6" operator="equal">
      <formula>"10K"</formula>
    </cfRule>
    <cfRule type="cellIs" dxfId="69" priority="7" operator="equal">
      <formula>"5 miles"</formula>
    </cfRule>
    <cfRule type="cellIs" dxfId="68" priority="8" operator="equal">
      <formula>"5K"</formula>
    </cfRule>
  </conditionalFormatting>
  <conditionalFormatting sqref="B15:H15">
    <cfRule type="expression" dxfId="67" priority="11">
      <formula>AND(DAY(B15)&gt;=1,DAY(B15)&lt;=15)</formula>
    </cfRule>
  </conditionalFormatting>
  <conditionalFormatting sqref="D18">
    <cfRule type="expression" dxfId="66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9B4E85F7-C9B5-4A15-A85F-1EBD3EE3AA8A}"/>
    <dataValidation allowBlank="1" showErrorMessage="1" sqref="B2:H2 H18:H20 D18:D20 E18" xr:uid="{C6754791-55D9-44C9-BF67-1305F8D2B12F}"/>
    <dataValidation type="list" allowBlank="1" showErrorMessage="1" prompt="This row &amp; rows 6, 8, 10, 12, &amp; 14 are cells for entering daily notes related to the calendar day in the cell above" sqref="B5:H5 B8:H8 B11:H11 B14:H14 B17:H17 B20:C20" xr:uid="{ECADE435-ED26-4755-A48D-88D82DD2ABC9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AF8B56D6-3B45-44B1-8F6C-17B84F61EE31}"/>
    <dataValidation allowBlank="1" showErrorMessage="1" prompt="The year in this cell is automatically updated. Select another year in cell K3 of the January worksheet to change the year" sqref="C1" xr:uid="{9FEC2255-8D6E-494C-B98A-20632B413D06}"/>
    <dataValidation allowBlank="1" showErrorMessage="1" prompt="The year in this cell is automatically updated based on the year entered in January worksheet. Calendar below has dates for previous and next month with lighter font shade" sqref="B1" xr:uid="{88B86F07-4C37-4CD6-BFE3-1080CCAE8E54}"/>
    <dataValidation allowBlank="1" showErrorMessage="1" prompt="March month calendar" sqref="A1" xr:uid="{85DAC7E4-6F52-4AA7-A37A-93ADF545491B}"/>
    <dataValidation type="list" allowBlank="1" showErrorMessage="1" sqref="K1" xr:uid="{FF1EC565-C611-4447-8C71-02C6F9EEA4D5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C7E3-10DF-437D-A282-1F5E146449AC}">
  <sheetPr>
    <tabColor theme="7"/>
    <pageSetUpPr fitToPage="1"/>
  </sheetPr>
  <dimension ref="A1:V21"/>
  <sheetViews>
    <sheetView showGridLines="0" showRowColHeaders="0" zoomScale="90" zoomScaleNormal="90" workbookViewId="0">
      <selection activeCell="B10" sqref="B10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2" ht="59.25" customHeight="1">
      <c r="B1" s="43" t="str">
        <f>"July "&amp;CalendarYear</f>
        <v>July 2024</v>
      </c>
      <c r="C1" s="44"/>
      <c r="D1" s="44"/>
      <c r="E1" s="45"/>
      <c r="F1" s="45"/>
      <c r="G1" s="45"/>
      <c r="H1" s="46"/>
      <c r="J1" s="76" t="s">
        <v>27</v>
      </c>
      <c r="K1" s="81" t="s">
        <v>25</v>
      </c>
      <c r="L1"/>
      <c r="M1"/>
      <c r="N1"/>
      <c r="O1"/>
      <c r="P1" s="87">
        <v>1</v>
      </c>
      <c r="Q1" s="87" t="s">
        <v>19</v>
      </c>
      <c r="R1" s="87" t="s">
        <v>17</v>
      </c>
      <c r="S1" s="87">
        <v>0.62137100000000001</v>
      </c>
      <c r="T1" s="87" t="s">
        <v>18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K2"/>
      <c r="L2"/>
      <c r="M2"/>
      <c r="N2"/>
      <c r="O2"/>
      <c r="P2" s="87">
        <v>1</v>
      </c>
      <c r="Q2" s="87" t="s">
        <v>20</v>
      </c>
      <c r="R2" s="87" t="s">
        <v>17</v>
      </c>
      <c r="S2" s="87">
        <v>1.60934</v>
      </c>
      <c r="T2" s="87" t="s">
        <v>21</v>
      </c>
      <c r="U2"/>
      <c r="V2"/>
    </row>
    <row r="3" spans="1:22">
      <c r="A3" s="7"/>
      <c r="B3" s="24">
        <f t="array" ref="B3:H3">DaysAndWeeks+DATE(CalendarYear,7,1)-WEEKDAY(DATE(CalendarYear,7,1),(WeekStart="Monday")+1)+1</f>
        <v>45474</v>
      </c>
      <c r="C3" s="24">
        <v>45475</v>
      </c>
      <c r="D3" s="24">
        <v>45476</v>
      </c>
      <c r="E3" s="24">
        <v>45477</v>
      </c>
      <c r="F3" s="24">
        <v>45478</v>
      </c>
      <c r="G3" s="24">
        <v>45479</v>
      </c>
      <c r="H3" s="24">
        <v>45480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  <c r="V4"/>
    </row>
    <row r="5" spans="1:22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  <c r="V5"/>
    </row>
    <row r="6" spans="1:22">
      <c r="A6" s="20"/>
      <c r="B6" s="23">
        <f t="array" ref="B6:H6">DaysAndWeeks+DATE(CalendarYear,7,1)-WEEKDAY(DATE(CalendarYear,7,1),(WeekStart="Monday")+1)+8</f>
        <v>45481</v>
      </c>
      <c r="C6" s="23">
        <v>45482</v>
      </c>
      <c r="D6" s="23">
        <v>45483</v>
      </c>
      <c r="E6" s="23">
        <v>45484</v>
      </c>
      <c r="F6" s="23">
        <v>45485</v>
      </c>
      <c r="G6" s="23">
        <v>45486</v>
      </c>
      <c r="H6" s="23">
        <v>45487</v>
      </c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  <c r="V8"/>
    </row>
    <row r="9" spans="1:22">
      <c r="A9" s="20"/>
      <c r="B9" s="24">
        <f t="array" ref="B9:H9">DaysAndWeeks+DATE(CalendarYear,7,1)-WEEKDAY(DATE(CalendarYear,7,1),(WeekStart="Monday")+1)+15</f>
        <v>45488</v>
      </c>
      <c r="C9" s="24">
        <v>45489</v>
      </c>
      <c r="D9" s="24">
        <v>45490</v>
      </c>
      <c r="E9" s="24">
        <v>45491</v>
      </c>
      <c r="F9" s="24">
        <v>45492</v>
      </c>
      <c r="G9" s="24">
        <v>45493</v>
      </c>
      <c r="H9" s="24">
        <v>45494</v>
      </c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  <c r="V11"/>
    </row>
    <row r="12" spans="1:22">
      <c r="A12" s="20"/>
      <c r="B12" s="23">
        <f t="array" ref="B12:H12">DaysAndWeeks+DATE(CalendarYear,7,1)-WEEKDAY(DATE(CalendarYear,7,1),(WeekStart="Monday")+1)+22</f>
        <v>45495</v>
      </c>
      <c r="C12" s="23">
        <v>45496</v>
      </c>
      <c r="D12" s="23">
        <v>45497</v>
      </c>
      <c r="E12" s="23">
        <v>45498</v>
      </c>
      <c r="F12" s="23">
        <v>45499</v>
      </c>
      <c r="G12" s="23">
        <v>45500</v>
      </c>
      <c r="H12" s="23">
        <v>45501</v>
      </c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  <c r="V14"/>
    </row>
    <row r="15" spans="1:22">
      <c r="A15" s="20"/>
      <c r="B15" s="24">
        <f t="array" ref="B15:H15">DaysAndWeeks+DATE(CalendarYear,7,1)-WEEKDAY(DATE(CalendarYear,7,1),(WeekStart="Monday")+1)+29</f>
        <v>45502</v>
      </c>
      <c r="C15" s="24">
        <v>45503</v>
      </c>
      <c r="D15" s="24">
        <v>45504</v>
      </c>
      <c r="E15" s="24">
        <v>45505</v>
      </c>
      <c r="F15" s="24">
        <v>45506</v>
      </c>
      <c r="G15" s="24">
        <v>45507</v>
      </c>
      <c r="H15" s="24">
        <v>45508</v>
      </c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  <c r="V17"/>
    </row>
    <row r="18" spans="1:22">
      <c r="A18" s="20"/>
      <c r="B18" s="23">
        <f t="array" ref="B18:C18">DaysAndWeeks+DATE(CalendarYear,7,1)-WEEKDAY(DATE(CalendarYear,7,1),(WeekStart="Monday")+1)+36</f>
        <v>45509</v>
      </c>
      <c r="C18" s="23">
        <v>45510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  <c r="V18"/>
    </row>
    <row r="19" spans="1:22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  <c r="V19"/>
    </row>
    <row r="20" spans="1:22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  <c r="V20"/>
    </row>
    <row r="21" spans="1:22">
      <c r="K21" s="71"/>
      <c r="L21" s="71"/>
      <c r="M21" s="71"/>
      <c r="N21" s="71"/>
      <c r="O21" s="71"/>
    </row>
  </sheetData>
  <sheetProtection sheet="1" objects="1" scenarios="1"/>
  <mergeCells count="2">
    <mergeCell ref="D18:D20"/>
    <mergeCell ref="E18:G20"/>
  </mergeCells>
  <conditionalFormatting sqref="B18:C18">
    <cfRule type="expression" dxfId="65" priority="11">
      <formula>AND(DAY(B18)&gt;=1,DAY(B18)&lt;=15)</formula>
    </cfRule>
  </conditionalFormatting>
  <conditionalFormatting sqref="B3:G3">
    <cfRule type="expression" dxfId="64" priority="10">
      <formula>DAY(B3)&gt;8</formula>
    </cfRule>
  </conditionalFormatting>
  <conditionalFormatting sqref="B4:H4 B7:H7 B10:H10 B13:H13 B16:H16 B19:C19">
    <cfRule type="containsText" dxfId="63" priority="4" operator="containsText" text="EVENT">
      <formula>NOT(ISERROR(SEARCH("EVENT",B4)))</formula>
    </cfRule>
  </conditionalFormatting>
  <conditionalFormatting sqref="B5:H5 B8:H8 B11:H11 B14:H14 B17:H17 B20:C20">
    <cfRule type="cellIs" dxfId="62" priority="3" operator="equal">
      <formula>"VOLUNTEER"</formula>
    </cfRule>
    <cfRule type="cellIs" dxfId="61" priority="5" operator="equal">
      <formula>"Half"</formula>
    </cfRule>
    <cfRule type="cellIs" dxfId="60" priority="6" operator="equal">
      <formula>"10 miles"</formula>
    </cfRule>
    <cfRule type="cellIs" dxfId="59" priority="7" operator="equal">
      <formula>"10K"</formula>
    </cfRule>
    <cfRule type="cellIs" dxfId="58" priority="8" operator="equal">
      <formula>"5 miles"</formula>
    </cfRule>
    <cfRule type="cellIs" dxfId="57" priority="9" operator="equal">
      <formula>"5K"</formula>
    </cfRule>
  </conditionalFormatting>
  <conditionalFormatting sqref="B15:H15">
    <cfRule type="expression" dxfId="56" priority="12">
      <formula>AND(DAY(B15)&gt;=1,DAY(B15)&lt;=15)</formula>
    </cfRule>
  </conditionalFormatting>
  <conditionalFormatting sqref="D18">
    <cfRule type="expression" dxfId="55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43A558A1-B6D3-4FE9-B0E6-1963E302AE8B}"/>
    <dataValidation allowBlank="1" showErrorMessage="1" prompt="March month calendar" sqref="A1" xr:uid="{835A153D-2E09-4E41-A344-64CDCFACDC1C}"/>
    <dataValidation allowBlank="1" showErrorMessage="1" prompt="The year in this cell is automatically updated based on the year entered in January worksheet. Calendar below has dates for previous and next month with lighter font shade" sqref="B1" xr:uid="{6BEF7DD9-3022-4AED-B255-BE43049E4873}"/>
    <dataValidation allowBlank="1" showErrorMessage="1" prompt="The year in this cell is automatically updated. Select another year in cell K3 of the January worksheet to change the year" sqref="C1" xr:uid="{5F752049-6D88-4FE8-AD9D-F7A1073FB001}"/>
    <dataValidation allowBlank="1" showErrorMessage="1" prompt="This row &amp; rows 6, 8, 10, 12, &amp; 14 are cells for entering daily notes related to the calendar day in the cell above" sqref="B4:H4 B7:H7 B10:H10 B13:H13 B16:H16 B19:C19" xr:uid="{CB3C1F6B-F808-4353-A24F-C8EBDDB6AAC6}"/>
    <dataValidation type="list" allowBlank="1" showErrorMessage="1" prompt="This row &amp; rows 6, 8, 10, 12, &amp; 14 are cells for entering daily notes related to the calendar day in the cell above" sqref="B5:H5 B8:H8 B11:H11 B14:H14 B17:H17 B20:C20" xr:uid="{CF556CBF-A966-4ECD-BE85-453983BE3D74}">
      <formula1>Distances</formula1>
    </dataValidation>
    <dataValidation allowBlank="1" showErrorMessage="1" sqref="B2:H2 H18:H20 D18:D20 E18" xr:uid="{7F45B1FA-7ED6-43FE-A9B4-1411C6DA8534}"/>
    <dataValidation type="list" allowBlank="1" showErrorMessage="1" sqref="K1" xr:uid="{8553A73F-3F52-47AD-948A-7BF745314135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6865-44C2-47FC-9B37-FACD31231EC9}">
  <sheetPr>
    <tabColor theme="8"/>
    <pageSetUpPr fitToPage="1"/>
  </sheetPr>
  <dimension ref="A1:V21"/>
  <sheetViews>
    <sheetView showGridLines="0" showRowColHeaders="0" zoomScale="90" zoomScaleNormal="90" workbookViewId="0">
      <selection activeCell="C10" sqref="C10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2" ht="59.25" customHeight="1">
      <c r="B1" s="47" t="str">
        <f>"August "&amp;CalendarYear</f>
        <v>August 2024</v>
      </c>
      <c r="C1" s="48"/>
      <c r="D1" s="48"/>
      <c r="E1" s="49"/>
      <c r="F1" s="49"/>
      <c r="G1" s="49"/>
      <c r="H1" s="50"/>
      <c r="J1" s="76" t="s">
        <v>27</v>
      </c>
      <c r="K1" s="81" t="s">
        <v>25</v>
      </c>
      <c r="L1"/>
      <c r="M1"/>
      <c r="N1"/>
      <c r="O1"/>
      <c r="P1" s="87">
        <v>1</v>
      </c>
      <c r="Q1" s="87" t="s">
        <v>19</v>
      </c>
      <c r="R1" s="87" t="s">
        <v>17</v>
      </c>
      <c r="S1" s="87">
        <v>0.62137100000000001</v>
      </c>
      <c r="T1" s="87" t="s">
        <v>18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K2"/>
      <c r="L2"/>
      <c r="M2"/>
      <c r="N2"/>
      <c r="O2"/>
      <c r="P2" s="87">
        <v>1</v>
      </c>
      <c r="Q2" s="87" t="s">
        <v>20</v>
      </c>
      <c r="R2" s="87" t="s">
        <v>17</v>
      </c>
      <c r="S2" s="87">
        <v>1.60934</v>
      </c>
      <c r="T2" s="87" t="s">
        <v>21</v>
      </c>
      <c r="U2"/>
      <c r="V2"/>
    </row>
    <row r="3" spans="1:22">
      <c r="A3" s="7"/>
      <c r="B3" s="24">
        <f t="array" ref="B3:H3">DaysAndWeeks+DATE(CalendarYear,8,1)-WEEKDAY(DATE(CalendarYear,8,1),(WeekStart="Monday")+1)+1</f>
        <v>45502</v>
      </c>
      <c r="C3" s="24">
        <v>45503</v>
      </c>
      <c r="D3" s="24">
        <v>45504</v>
      </c>
      <c r="E3" s="24">
        <v>45505</v>
      </c>
      <c r="F3" s="24">
        <v>45506</v>
      </c>
      <c r="G3" s="24">
        <v>45507</v>
      </c>
      <c r="H3" s="24">
        <v>45508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  <c r="V4"/>
    </row>
    <row r="5" spans="1:22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  <c r="V5"/>
    </row>
    <row r="6" spans="1:22">
      <c r="A6" s="20"/>
      <c r="B6" s="23">
        <f t="array" ref="B6:H6">DaysAndWeeks+DATE(CalendarYear,8,1)-WEEKDAY(DATE(CalendarYear,8,1),(WeekStart="Monday")+1)+8</f>
        <v>45509</v>
      </c>
      <c r="C6" s="23">
        <v>45510</v>
      </c>
      <c r="D6" s="23">
        <v>45511</v>
      </c>
      <c r="E6" s="23">
        <v>45512</v>
      </c>
      <c r="F6" s="23">
        <v>45513</v>
      </c>
      <c r="G6" s="23">
        <v>45514</v>
      </c>
      <c r="H6" s="23">
        <v>45515</v>
      </c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  <c r="V8"/>
    </row>
    <row r="9" spans="1:22">
      <c r="A9" s="20"/>
      <c r="B9" s="24">
        <f t="array" ref="B9:H9">DaysAndWeeks+DATE(CalendarYear,8,1)-WEEKDAY(DATE(CalendarYear,8,1),(WeekStart="Monday")+1)+15</f>
        <v>45516</v>
      </c>
      <c r="C9" s="24">
        <v>45517</v>
      </c>
      <c r="D9" s="24">
        <v>45518</v>
      </c>
      <c r="E9" s="24">
        <v>45519</v>
      </c>
      <c r="F9" s="24">
        <v>45520</v>
      </c>
      <c r="G9" s="24">
        <v>45521</v>
      </c>
      <c r="H9" s="24">
        <v>45522</v>
      </c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  <c r="V11"/>
    </row>
    <row r="12" spans="1:22">
      <c r="A12" s="20"/>
      <c r="B12" s="23">
        <f t="array" ref="B12:H12">DaysAndWeeks+DATE(CalendarYear,8,1)-WEEKDAY(DATE(CalendarYear,8,1),(WeekStart="Monday")+1)+22</f>
        <v>45523</v>
      </c>
      <c r="C12" s="23">
        <v>45524</v>
      </c>
      <c r="D12" s="23">
        <v>45525</v>
      </c>
      <c r="E12" s="23">
        <v>45526</v>
      </c>
      <c r="F12" s="23">
        <v>45527</v>
      </c>
      <c r="G12" s="23">
        <v>45528</v>
      </c>
      <c r="H12" s="23">
        <v>45529</v>
      </c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  <c r="V14"/>
    </row>
    <row r="15" spans="1:22">
      <c r="A15" s="20"/>
      <c r="B15" s="24">
        <f t="array" ref="B15:H15">DaysAndWeeks+DATE(CalendarYear,8,1)-WEEKDAY(DATE(CalendarYear,8,1),(WeekStart="Monday")+1)+29</f>
        <v>45530</v>
      </c>
      <c r="C15" s="24">
        <v>45531</v>
      </c>
      <c r="D15" s="24">
        <v>45532</v>
      </c>
      <c r="E15" s="24">
        <v>45533</v>
      </c>
      <c r="F15" s="24">
        <v>45534</v>
      </c>
      <c r="G15" s="24">
        <v>45535</v>
      </c>
      <c r="H15" s="24">
        <v>45536</v>
      </c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  <c r="V17"/>
    </row>
    <row r="18" spans="1:22">
      <c r="A18" s="20"/>
      <c r="B18" s="23">
        <f t="array" ref="B18:C18">DaysAndWeeks+DATE(CalendarYear,8,1)-WEEKDAY(DATE(CalendarYear,8,1),(WeekStart="Monday")+1)+36</f>
        <v>45537</v>
      </c>
      <c r="C18" s="23">
        <v>45538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  <c r="V18"/>
    </row>
    <row r="19" spans="1:22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  <c r="V19"/>
    </row>
    <row r="20" spans="1:22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  <c r="V20"/>
    </row>
    <row r="21" spans="1:22">
      <c r="K21" s="71"/>
      <c r="L21" s="71"/>
      <c r="M21" s="71"/>
      <c r="N21" s="71"/>
      <c r="O21" s="71"/>
    </row>
  </sheetData>
  <sheetProtection sheet="1" objects="1" scenarios="1"/>
  <mergeCells count="2">
    <mergeCell ref="D18:D20"/>
    <mergeCell ref="E18:G20"/>
  </mergeCells>
  <conditionalFormatting sqref="B18:C18">
    <cfRule type="expression" dxfId="54" priority="10">
      <formula>AND(DAY(B18)&gt;=1,DAY(B18)&lt;=15)</formula>
    </cfRule>
  </conditionalFormatting>
  <conditionalFormatting sqref="B3:G3">
    <cfRule type="expression" dxfId="53" priority="9">
      <formula>DAY(B3)&gt;8</formula>
    </cfRule>
  </conditionalFormatting>
  <conditionalFormatting sqref="B4:H4 B7:H7 B10:H10 B13:H13 B16:H16 B19:C19">
    <cfRule type="containsText" dxfId="52" priority="3" operator="containsText" text="EVENT">
      <formula>NOT(ISERROR(SEARCH("EVENT",B4)))</formula>
    </cfRule>
  </conditionalFormatting>
  <conditionalFormatting sqref="B5:H5 B8:H8 B11:H11 B14:H14 B17:H17 B20:C20">
    <cfRule type="cellIs" dxfId="51" priority="2" operator="equal">
      <formula>"VOLUNTEER"</formula>
    </cfRule>
    <cfRule type="cellIs" dxfId="50" priority="4" operator="equal">
      <formula>"Half"</formula>
    </cfRule>
    <cfRule type="cellIs" dxfId="49" priority="5" operator="equal">
      <formula>"10 miles"</formula>
    </cfRule>
    <cfRule type="cellIs" dxfId="48" priority="6" operator="equal">
      <formula>"10K"</formula>
    </cfRule>
    <cfRule type="cellIs" dxfId="47" priority="7" operator="equal">
      <formula>"5 miles"</formula>
    </cfRule>
    <cfRule type="cellIs" dxfId="46" priority="8" operator="equal">
      <formula>"5K"</formula>
    </cfRule>
  </conditionalFormatting>
  <conditionalFormatting sqref="B15:H15">
    <cfRule type="expression" dxfId="45" priority="11">
      <formula>AND(DAY(B15)&gt;=1,DAY(B15)&lt;=15)</formula>
    </cfRule>
  </conditionalFormatting>
  <conditionalFormatting sqref="D18">
    <cfRule type="expression" dxfId="44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34E49DF5-E972-4A36-8784-7F95FE956F24}"/>
    <dataValidation allowBlank="1" showErrorMessage="1" sqref="B2:H2 H18:H20 D18:D20 E18" xr:uid="{6B2149FF-99F6-49D3-AE4C-9D0193FA4390}"/>
    <dataValidation type="list" allowBlank="1" showErrorMessage="1" prompt="This row &amp; rows 6, 8, 10, 12, &amp; 14 are cells for entering daily notes related to the calendar day in the cell above" sqref="B5:H5 B8:H8 B11:H11 B14:H14 B17:H17 B20:C20" xr:uid="{5B0716FA-9624-40AF-B59D-E1A629F400B3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F10662A5-7331-49EF-BE8A-32E014266E13}"/>
    <dataValidation allowBlank="1" showErrorMessage="1" prompt="The year in this cell is automatically updated. Select another year in cell K3 of the January worksheet to change the year" sqref="C1" xr:uid="{6BD0C271-0CA7-4D8E-AEF1-364035BF3842}"/>
    <dataValidation allowBlank="1" showErrorMessage="1" prompt="The year in this cell is automatically updated based on the year entered in January worksheet. Calendar below has dates for previous and next month with lighter font shade" sqref="B1" xr:uid="{F2F4A947-6B94-4CEC-8DA9-DF6EE57DA39B}"/>
    <dataValidation allowBlank="1" showErrorMessage="1" prompt="March month calendar" sqref="A1" xr:uid="{046051B8-51F4-4109-9BCB-C47A527D5386}"/>
    <dataValidation type="list" allowBlank="1" showErrorMessage="1" sqref="K1" xr:uid="{874AB096-D561-43FE-9561-D03686E0A9DC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5E01-6043-4E83-A4AD-D9B945C1DEEB}">
  <sheetPr>
    <tabColor theme="8" tint="-0.249977111117893"/>
    <pageSetUpPr fitToPage="1"/>
  </sheetPr>
  <dimension ref="A1:V21"/>
  <sheetViews>
    <sheetView showGridLines="0" showRowColHeaders="0" zoomScale="90" zoomScaleNormal="90" workbookViewId="0">
      <selection activeCell="A10" sqref="A10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2" ht="59.25" customHeight="1">
      <c r="B1" s="59" t="str">
        <f>"September "&amp;CalendarYear</f>
        <v>September 2024</v>
      </c>
      <c r="C1" s="60"/>
      <c r="D1" s="60"/>
      <c r="E1" s="61"/>
      <c r="F1" s="61"/>
      <c r="G1" s="61"/>
      <c r="H1" s="62"/>
      <c r="J1" s="76" t="s">
        <v>27</v>
      </c>
      <c r="K1" s="81" t="s">
        <v>25</v>
      </c>
      <c r="L1"/>
      <c r="M1"/>
      <c r="N1"/>
      <c r="O1"/>
      <c r="P1" s="87">
        <v>1</v>
      </c>
      <c r="Q1" s="87" t="s">
        <v>19</v>
      </c>
      <c r="R1" s="87" t="s">
        <v>17</v>
      </c>
      <c r="S1" s="87">
        <v>0.62137100000000001</v>
      </c>
      <c r="T1" s="87" t="s">
        <v>18</v>
      </c>
      <c r="U1"/>
      <c r="V1"/>
    </row>
    <row r="2" spans="1:22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K2"/>
      <c r="L2"/>
      <c r="M2"/>
      <c r="N2"/>
      <c r="O2"/>
      <c r="P2" s="87">
        <v>1</v>
      </c>
      <c r="Q2" s="87" t="s">
        <v>20</v>
      </c>
      <c r="R2" s="87" t="s">
        <v>17</v>
      </c>
      <c r="S2" s="87">
        <v>1.60934</v>
      </c>
      <c r="T2" s="87" t="s">
        <v>21</v>
      </c>
      <c r="U2"/>
      <c r="V2"/>
    </row>
    <row r="3" spans="1:22">
      <c r="A3" s="7"/>
      <c r="B3" s="24">
        <f t="array" ref="B3:H3">DaysAndWeeks+DATE(CalendarYear,9,1)-WEEKDAY(DATE(CalendarYear,9,1),(WeekStart="Monday")+1)+1</f>
        <v>45530</v>
      </c>
      <c r="C3" s="24">
        <v>45531</v>
      </c>
      <c r="D3" s="24">
        <v>45532</v>
      </c>
      <c r="E3" s="24">
        <v>45533</v>
      </c>
      <c r="F3" s="24">
        <v>45534</v>
      </c>
      <c r="G3" s="24">
        <v>45535</v>
      </c>
      <c r="H3" s="24">
        <v>45536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  <c r="V4"/>
    </row>
    <row r="5" spans="1:22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  <c r="V5"/>
    </row>
    <row r="6" spans="1:22">
      <c r="A6" s="20"/>
      <c r="B6" s="23">
        <f t="array" ref="B6:H6">DaysAndWeeks+DATE(CalendarYear,9,1)-WEEKDAY(DATE(CalendarYear,9,1),(WeekStart="Monday")+1)+8</f>
        <v>45537</v>
      </c>
      <c r="C6" s="23">
        <v>45538</v>
      </c>
      <c r="D6" s="23">
        <v>45539</v>
      </c>
      <c r="E6" s="23">
        <v>45540</v>
      </c>
      <c r="F6" s="23">
        <v>45541</v>
      </c>
      <c r="G6" s="23">
        <v>45542</v>
      </c>
      <c r="H6" s="23">
        <v>45543</v>
      </c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  <c r="V6"/>
    </row>
    <row r="7" spans="1:22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  <c r="V7"/>
    </row>
    <row r="8" spans="1:22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  <c r="V8"/>
    </row>
    <row r="9" spans="1:22">
      <c r="A9" s="20"/>
      <c r="B9" s="24">
        <f t="array" ref="B9:H9">DaysAndWeeks+DATE(CalendarYear,9,1)-WEEKDAY(DATE(CalendarYear,9,1),(WeekStart="Monday")+1)+15</f>
        <v>45544</v>
      </c>
      <c r="C9" s="24">
        <v>45545</v>
      </c>
      <c r="D9" s="24">
        <v>45546</v>
      </c>
      <c r="E9" s="24">
        <v>45547</v>
      </c>
      <c r="F9" s="24">
        <v>45548</v>
      </c>
      <c r="G9" s="24">
        <v>45549</v>
      </c>
      <c r="H9" s="24">
        <v>45550</v>
      </c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  <c r="V9"/>
    </row>
    <row r="10" spans="1:22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  <c r="V10"/>
    </row>
    <row r="11" spans="1:22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  <c r="V11"/>
    </row>
    <row r="12" spans="1:22">
      <c r="A12" s="20"/>
      <c r="B12" s="23">
        <f t="array" ref="B12:H12">DaysAndWeeks+DATE(CalendarYear,9,1)-WEEKDAY(DATE(CalendarYear,9,1),(WeekStart="Monday")+1)+22</f>
        <v>45551</v>
      </c>
      <c r="C12" s="23">
        <v>45552</v>
      </c>
      <c r="D12" s="23">
        <v>45553</v>
      </c>
      <c r="E12" s="23">
        <v>45554</v>
      </c>
      <c r="F12" s="23">
        <v>45555</v>
      </c>
      <c r="G12" s="23">
        <v>45556</v>
      </c>
      <c r="H12" s="23">
        <v>45557</v>
      </c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  <c r="V12"/>
    </row>
    <row r="13" spans="1:22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  <c r="V13"/>
    </row>
    <row r="14" spans="1:22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  <c r="V14"/>
    </row>
    <row r="15" spans="1:22">
      <c r="A15" s="20"/>
      <c r="B15" s="24">
        <f t="array" ref="B15:H15">DaysAndWeeks+DATE(CalendarYear,9,1)-WEEKDAY(DATE(CalendarYear,9,1),(WeekStart="Monday")+1)+29</f>
        <v>45558</v>
      </c>
      <c r="C15" s="24">
        <v>45559</v>
      </c>
      <c r="D15" s="24">
        <v>45560</v>
      </c>
      <c r="E15" s="24">
        <v>45561</v>
      </c>
      <c r="F15" s="24">
        <v>45562</v>
      </c>
      <c r="G15" s="24">
        <v>45563</v>
      </c>
      <c r="H15" s="24">
        <v>45564</v>
      </c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  <c r="V15"/>
    </row>
    <row r="16" spans="1:22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  <c r="V16"/>
    </row>
    <row r="17" spans="1:22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  <c r="V17"/>
    </row>
    <row r="18" spans="1:22">
      <c r="A18" s="20"/>
      <c r="B18" s="23">
        <f t="array" ref="B18:C18">DaysAndWeeks+DATE(CalendarYear,9,1)-WEEKDAY(DATE(CalendarYear,9,1),(WeekStart="Monday")+1)+36</f>
        <v>45565</v>
      </c>
      <c r="C18" s="23">
        <v>45566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  <c r="V18"/>
    </row>
    <row r="19" spans="1:22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  <c r="V19"/>
    </row>
    <row r="20" spans="1:22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  <c r="V20"/>
    </row>
    <row r="21" spans="1:22">
      <c r="K21" s="71"/>
      <c r="L21" s="71"/>
      <c r="M21" s="71"/>
      <c r="N21" s="71"/>
      <c r="O21" s="71"/>
    </row>
  </sheetData>
  <sheetProtection sheet="1" objects="1" scenarios="1"/>
  <mergeCells count="2">
    <mergeCell ref="D18:D20"/>
    <mergeCell ref="E18:G20"/>
  </mergeCells>
  <conditionalFormatting sqref="B18:C18">
    <cfRule type="expression" dxfId="43" priority="10">
      <formula>AND(DAY(B18)&gt;=1,DAY(B18)&lt;=15)</formula>
    </cfRule>
  </conditionalFormatting>
  <conditionalFormatting sqref="B3:G3">
    <cfRule type="expression" dxfId="42" priority="9">
      <formula>DAY(B3)&gt;8</formula>
    </cfRule>
  </conditionalFormatting>
  <conditionalFormatting sqref="B4:H4 B7:H7 B10:H10 B13:H13 B16:H16 B19:C19">
    <cfRule type="containsText" dxfId="41" priority="3" operator="containsText" text="EVENT">
      <formula>NOT(ISERROR(SEARCH("EVENT",B4)))</formula>
    </cfRule>
  </conditionalFormatting>
  <conditionalFormatting sqref="B5:H5 B8:H8 B11:H11 B14:H14 B17:H17 B20:C20">
    <cfRule type="cellIs" dxfId="40" priority="2" operator="equal">
      <formula>"VOLUNTEER"</formula>
    </cfRule>
    <cfRule type="cellIs" dxfId="39" priority="4" operator="equal">
      <formula>"Half"</formula>
    </cfRule>
    <cfRule type="cellIs" dxfId="38" priority="5" operator="equal">
      <formula>"10 miles"</formula>
    </cfRule>
    <cfRule type="cellIs" dxfId="37" priority="6" operator="equal">
      <formula>"10K"</formula>
    </cfRule>
    <cfRule type="cellIs" dxfId="36" priority="7" operator="equal">
      <formula>"5 miles"</formula>
    </cfRule>
    <cfRule type="cellIs" dxfId="35" priority="8" operator="equal">
      <formula>"5K"</formula>
    </cfRule>
  </conditionalFormatting>
  <conditionalFormatting sqref="B15:H15">
    <cfRule type="expression" dxfId="34" priority="11">
      <formula>AND(DAY(B15)&gt;=1,DAY(B15)&lt;=15)</formula>
    </cfRule>
  </conditionalFormatting>
  <conditionalFormatting sqref="D18">
    <cfRule type="expression" dxfId="33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9F0D9BE5-0E71-4B25-9BC2-35100D4A78FD}"/>
    <dataValidation allowBlank="1" showErrorMessage="1" prompt="March month calendar" sqref="A1" xr:uid="{CD5ECB6C-F44B-46C2-8E1B-4877F4963A76}"/>
    <dataValidation allowBlank="1" showErrorMessage="1" prompt="The year in this cell is automatically updated based on the year entered in January worksheet. Calendar below has dates for previous and next month with lighter font shade" sqref="B1" xr:uid="{4CCECE8D-71FD-4451-8A9C-EAA82DF2992F}"/>
    <dataValidation allowBlank="1" showErrorMessage="1" prompt="The year in this cell is automatically updated. Select another year in cell K3 of the January worksheet to change the year" sqref="C1" xr:uid="{D0B6E617-8CEE-402C-9AA2-599ABD77457D}"/>
    <dataValidation allowBlank="1" showErrorMessage="1" prompt="This row &amp; rows 6, 8, 10, 12, &amp; 14 are cells for entering daily notes related to the calendar day in the cell above" sqref="B4:H4 B7:H7 B10:H10 B13:H13 B16:H16 B19:C19" xr:uid="{950AC0B1-9920-466D-8E99-F363D70A5E32}"/>
    <dataValidation type="list" allowBlank="1" showErrorMessage="1" prompt="This row &amp; rows 6, 8, 10, 12, &amp; 14 are cells for entering daily notes related to the calendar day in the cell above" sqref="B5:H5 B8:H8 B11:H11 B14:H14 B17:H17 B20:C20" xr:uid="{7C82EF56-DB45-4609-A507-CC1D2005C9C9}">
      <formula1>Distances</formula1>
    </dataValidation>
    <dataValidation allowBlank="1" showErrorMessage="1" sqref="B2:H2 H18:H20 D18:D20 E18" xr:uid="{72C493B9-C0D5-4B19-A1B6-6C36AE67E73B}"/>
    <dataValidation type="list" allowBlank="1" showErrorMessage="1" sqref="K1" xr:uid="{64708348-974F-4ACF-A81E-ED42111BB661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A3BB-D326-4562-9822-7C859E9FDC06}">
  <sheetPr>
    <tabColor theme="9" tint="-0.249977111117893"/>
    <pageSetUpPr fitToPage="1"/>
  </sheetPr>
  <dimension ref="A1:U21"/>
  <sheetViews>
    <sheetView showGridLines="0" showRowColHeaders="0" zoomScale="90" zoomScaleNormal="90" workbookViewId="0">
      <selection activeCell="B15" sqref="B15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1" ht="59.25" customHeight="1">
      <c r="B1" s="51" t="str">
        <f>"October "&amp;CalendarYear</f>
        <v>October 2024</v>
      </c>
      <c r="C1" s="52"/>
      <c r="D1" s="52"/>
      <c r="E1" s="53"/>
      <c r="F1" s="53"/>
      <c r="G1" s="53"/>
      <c r="H1" s="54"/>
      <c r="J1" s="76" t="s">
        <v>27</v>
      </c>
      <c r="K1" s="81" t="s">
        <v>25</v>
      </c>
      <c r="L1"/>
      <c r="M1"/>
      <c r="N1"/>
      <c r="O1"/>
      <c r="P1" s="87">
        <v>1</v>
      </c>
      <c r="Q1" s="87" t="s">
        <v>19</v>
      </c>
      <c r="R1" s="87" t="s">
        <v>17</v>
      </c>
      <c r="S1" s="87">
        <v>0.62137100000000001</v>
      </c>
      <c r="T1" s="87" t="s">
        <v>18</v>
      </c>
      <c r="U1"/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K2"/>
      <c r="L2"/>
      <c r="M2"/>
      <c r="N2"/>
      <c r="O2"/>
      <c r="P2" s="87">
        <v>1</v>
      </c>
      <c r="Q2" s="87" t="s">
        <v>20</v>
      </c>
      <c r="R2" s="87" t="s">
        <v>17</v>
      </c>
      <c r="S2" s="87">
        <v>1.60934</v>
      </c>
      <c r="T2" s="87" t="s">
        <v>21</v>
      </c>
      <c r="U2"/>
    </row>
    <row r="3" spans="1:21">
      <c r="A3" s="7"/>
      <c r="B3" s="24">
        <f t="array" ref="B3:H3">DaysAndWeeks+DATE(CalendarYear,10,1)-WEEKDAY(DATE(CalendarYear,10,1),(WeekStart="Monday")+1)+1</f>
        <v>45565</v>
      </c>
      <c r="C3" s="24">
        <v>45566</v>
      </c>
      <c r="D3" s="24">
        <v>45567</v>
      </c>
      <c r="E3" s="24">
        <v>45568</v>
      </c>
      <c r="F3" s="24">
        <v>45569</v>
      </c>
      <c r="G3" s="24">
        <v>45570</v>
      </c>
      <c r="H3" s="24">
        <v>45571</v>
      </c>
      <c r="J3"/>
      <c r="K3"/>
      <c r="L3"/>
      <c r="M3"/>
      <c r="N3"/>
      <c r="O3"/>
      <c r="P3"/>
      <c r="Q3"/>
      <c r="R3"/>
      <c r="S3"/>
      <c r="T3"/>
      <c r="U3"/>
    </row>
    <row r="4" spans="1:21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</row>
    <row r="5" spans="1:21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</row>
    <row r="6" spans="1:21">
      <c r="A6" s="20"/>
      <c r="B6" s="23">
        <f t="array" ref="B6:H6">DaysAndWeeks+DATE(CalendarYear,10,1)-WEEKDAY(DATE(CalendarYear,10,1),(WeekStart="Monday")+1)+8</f>
        <v>45572</v>
      </c>
      <c r="C6" s="23">
        <v>45573</v>
      </c>
      <c r="D6" s="23">
        <v>45574</v>
      </c>
      <c r="E6" s="23">
        <v>45575</v>
      </c>
      <c r="F6" s="23">
        <v>45576</v>
      </c>
      <c r="G6" s="23">
        <v>45577</v>
      </c>
      <c r="H6" s="23">
        <v>45578</v>
      </c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</row>
    <row r="7" spans="1:21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</row>
    <row r="8" spans="1:21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</row>
    <row r="9" spans="1:21">
      <c r="A9" s="20"/>
      <c r="B9" s="24">
        <f t="array" ref="B9:H9">DaysAndWeeks+DATE(CalendarYear,10,1)-WEEKDAY(DATE(CalendarYear,10,1),(WeekStart="Monday")+1)+15</f>
        <v>45579</v>
      </c>
      <c r="C9" s="24">
        <v>45580</v>
      </c>
      <c r="D9" s="24">
        <v>45581</v>
      </c>
      <c r="E9" s="24">
        <v>45582</v>
      </c>
      <c r="F9" s="24">
        <v>45583</v>
      </c>
      <c r="G9" s="24">
        <v>45584</v>
      </c>
      <c r="H9" s="24">
        <v>45585</v>
      </c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</row>
    <row r="10" spans="1:21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</row>
    <row r="11" spans="1:21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</row>
    <row r="12" spans="1:21">
      <c r="A12" s="20"/>
      <c r="B12" s="23">
        <f t="array" ref="B12:H12">DaysAndWeeks+DATE(CalendarYear,10,1)-WEEKDAY(DATE(CalendarYear,10,1),(WeekStart="Monday")+1)+22</f>
        <v>45586</v>
      </c>
      <c r="C12" s="23">
        <v>45587</v>
      </c>
      <c r="D12" s="23">
        <v>45588</v>
      </c>
      <c r="E12" s="23">
        <v>45589</v>
      </c>
      <c r="F12" s="23">
        <v>45590</v>
      </c>
      <c r="G12" s="23">
        <v>45591</v>
      </c>
      <c r="H12" s="23">
        <v>45592</v>
      </c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</row>
    <row r="13" spans="1:21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</row>
    <row r="14" spans="1:21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</row>
    <row r="15" spans="1:21">
      <c r="A15" s="20"/>
      <c r="B15" s="24">
        <f t="array" ref="B15:H15">DaysAndWeeks+DATE(CalendarYear,10,1)-WEEKDAY(DATE(CalendarYear,10,1),(WeekStart="Monday")+1)+29</f>
        <v>45593</v>
      </c>
      <c r="C15" s="24">
        <v>45594</v>
      </c>
      <c r="D15" s="24">
        <v>45595</v>
      </c>
      <c r="E15" s="24">
        <v>45596</v>
      </c>
      <c r="F15" s="24">
        <v>45597</v>
      </c>
      <c r="G15" s="24">
        <v>45598</v>
      </c>
      <c r="H15" s="24">
        <v>45599</v>
      </c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</row>
    <row r="16" spans="1:21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</row>
    <row r="17" spans="1:21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</row>
    <row r="18" spans="1:21">
      <c r="A18" s="20"/>
      <c r="B18" s="23">
        <f t="array" ref="B18:C18">DaysAndWeeks+DATE(CalendarYear,10,1)-WEEKDAY(DATE(CalendarYear,10,1),(WeekStart="Monday")+1)+36</f>
        <v>45600</v>
      </c>
      <c r="C18" s="23">
        <v>45601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</row>
    <row r="19" spans="1:21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</row>
    <row r="20" spans="1:21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</row>
    <row r="21" spans="1:21">
      <c r="K21" s="71"/>
      <c r="L21" s="71"/>
      <c r="M21" s="71"/>
      <c r="N21" s="71"/>
      <c r="O21" s="71"/>
    </row>
  </sheetData>
  <sheetProtection sheet="1" objects="1" scenarios="1"/>
  <mergeCells count="2">
    <mergeCell ref="D18:D20"/>
    <mergeCell ref="E18:G20"/>
  </mergeCells>
  <conditionalFormatting sqref="B18:C18">
    <cfRule type="expression" dxfId="32" priority="10">
      <formula>AND(DAY(B18)&gt;=1,DAY(B18)&lt;=15)</formula>
    </cfRule>
  </conditionalFormatting>
  <conditionalFormatting sqref="B3:G3">
    <cfRule type="expression" dxfId="31" priority="9">
      <formula>DAY(B3)&gt;8</formula>
    </cfRule>
  </conditionalFormatting>
  <conditionalFormatting sqref="B4:H4 B7:H7 B10:H10 B13:H13 B16:H16 B19:C19">
    <cfRule type="containsText" dxfId="30" priority="3" operator="containsText" text="EVENT">
      <formula>NOT(ISERROR(SEARCH("EVENT",B4)))</formula>
    </cfRule>
  </conditionalFormatting>
  <conditionalFormatting sqref="B5:H5 B8:H8 B11:H11 B14:H14 B17:H17 B20:C20">
    <cfRule type="cellIs" dxfId="29" priority="2" operator="equal">
      <formula>"VOLUNTEER"</formula>
    </cfRule>
    <cfRule type="cellIs" dxfId="28" priority="4" operator="equal">
      <formula>"Half"</formula>
    </cfRule>
    <cfRule type="cellIs" dxfId="27" priority="5" operator="equal">
      <formula>"10 miles"</formula>
    </cfRule>
    <cfRule type="cellIs" dxfId="26" priority="6" operator="equal">
      <formula>"10K"</formula>
    </cfRule>
    <cfRule type="cellIs" dxfId="25" priority="7" operator="equal">
      <formula>"5 miles"</formula>
    </cfRule>
    <cfRule type="cellIs" dxfId="24" priority="8" operator="equal">
      <formula>"5K"</formula>
    </cfRule>
  </conditionalFormatting>
  <conditionalFormatting sqref="B15:H15">
    <cfRule type="expression" dxfId="23" priority="11">
      <formula>AND(DAY(B15)&gt;=1,DAY(B15)&lt;=15)</formula>
    </cfRule>
  </conditionalFormatting>
  <conditionalFormatting sqref="D18">
    <cfRule type="expression" dxfId="22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2B6CC94A-3D77-4359-A305-EBE2FB1C6A10}"/>
    <dataValidation allowBlank="1" showErrorMessage="1" sqref="B2:H2 H18:H20 D18:D20 E18" xr:uid="{B854D5DA-1DF7-4211-A25A-B109B0637A73}"/>
    <dataValidation type="list" allowBlank="1" showErrorMessage="1" prompt="This row &amp; rows 6, 8, 10, 12, &amp; 14 are cells for entering daily notes related to the calendar day in the cell above" sqref="B5:H5 B8:H8 B11:H11 B14:H14 B17:H17 B20:C20" xr:uid="{A683F084-608F-4920-9975-354B14C8151B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66E417A2-C78D-49BF-A943-302162E5D8F1}"/>
    <dataValidation allowBlank="1" showErrorMessage="1" prompt="The year in this cell is automatically updated. Select another year in cell K3 of the January worksheet to change the year" sqref="C1" xr:uid="{664D7E40-96FD-4EDE-BB4D-4C515CEE987E}"/>
    <dataValidation allowBlank="1" showErrorMessage="1" prompt="The year in this cell is automatically updated based on the year entered in January worksheet. Calendar below has dates for previous and next month with lighter font shade" sqref="B1" xr:uid="{3C2E6CB8-6797-4391-9D1A-3274CBF6371D}"/>
    <dataValidation allowBlank="1" showErrorMessage="1" prompt="March month calendar" sqref="A1" xr:uid="{E9C09AD8-AB0D-45C5-8519-D451C5942DCB}"/>
    <dataValidation type="list" allowBlank="1" showErrorMessage="1" sqref="K1" xr:uid="{D067FF90-5349-4D9A-9BD1-67CF3BBD151F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AE64-8889-4830-A7B2-8598887FD404}">
  <sheetPr>
    <tabColor theme="9" tint="-0.499984740745262"/>
    <pageSetUpPr fitToPage="1"/>
  </sheetPr>
  <dimension ref="A1:U21"/>
  <sheetViews>
    <sheetView showGridLines="0" showRowColHeaders="0" zoomScale="90" zoomScaleNormal="90" workbookViewId="0">
      <selection activeCell="E15" sqref="E15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1" ht="59.25" customHeight="1">
      <c r="B1" s="63" t="str">
        <f>"November "&amp;CalendarYear</f>
        <v>November 2024</v>
      </c>
      <c r="C1" s="64"/>
      <c r="D1" s="64"/>
      <c r="E1" s="65"/>
      <c r="F1" s="65"/>
      <c r="G1" s="65"/>
      <c r="H1" s="66"/>
      <c r="J1" s="76" t="s">
        <v>27</v>
      </c>
      <c r="K1" s="81" t="s">
        <v>25</v>
      </c>
      <c r="L1"/>
      <c r="M1"/>
      <c r="N1"/>
      <c r="O1"/>
      <c r="P1" s="87">
        <v>1</v>
      </c>
      <c r="Q1" s="87" t="s">
        <v>19</v>
      </c>
      <c r="R1" s="87" t="s">
        <v>17</v>
      </c>
      <c r="S1" s="87">
        <v>0.62137100000000001</v>
      </c>
      <c r="T1" s="87" t="s">
        <v>18</v>
      </c>
      <c r="U1"/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K2"/>
      <c r="L2"/>
      <c r="M2"/>
      <c r="N2"/>
      <c r="O2"/>
      <c r="P2" s="87">
        <v>1</v>
      </c>
      <c r="Q2" s="87" t="s">
        <v>20</v>
      </c>
      <c r="R2" s="87" t="s">
        <v>17</v>
      </c>
      <c r="S2" s="87">
        <v>1.60934</v>
      </c>
      <c r="T2" s="87" t="s">
        <v>21</v>
      </c>
      <c r="U2"/>
    </row>
    <row r="3" spans="1:21">
      <c r="A3" s="7"/>
      <c r="B3" s="24">
        <f t="array" ref="B3:H3">DaysAndWeeks+DATE(CalendarYear,11,1)-WEEKDAY(DATE(CalendarYear,11,1),(WeekStart="Monday")+1)+1</f>
        <v>45593</v>
      </c>
      <c r="C3" s="24">
        <v>45594</v>
      </c>
      <c r="D3" s="24">
        <v>45595</v>
      </c>
      <c r="E3" s="24">
        <v>45596</v>
      </c>
      <c r="F3" s="24">
        <v>45597</v>
      </c>
      <c r="G3" s="24">
        <v>45598</v>
      </c>
      <c r="H3" s="24">
        <v>45599</v>
      </c>
      <c r="J3"/>
      <c r="K3"/>
      <c r="L3"/>
      <c r="M3"/>
      <c r="N3"/>
      <c r="O3"/>
      <c r="P3"/>
      <c r="Q3"/>
      <c r="R3"/>
      <c r="S3"/>
      <c r="T3"/>
      <c r="U3"/>
    </row>
    <row r="4" spans="1:21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</row>
    <row r="5" spans="1:21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</row>
    <row r="6" spans="1:21">
      <c r="A6" s="20"/>
      <c r="B6" s="23">
        <f t="array" ref="B6:H6">DaysAndWeeks+DATE(CalendarYear,11,1)-WEEKDAY(DATE(CalendarYear,11,1),(WeekStart="Monday")+1)+8</f>
        <v>45600</v>
      </c>
      <c r="C6" s="23">
        <v>45601</v>
      </c>
      <c r="D6" s="23">
        <v>45602</v>
      </c>
      <c r="E6" s="23">
        <v>45603</v>
      </c>
      <c r="F6" s="23">
        <v>45604</v>
      </c>
      <c r="G6" s="23">
        <v>45605</v>
      </c>
      <c r="H6" s="23">
        <v>45606</v>
      </c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</row>
    <row r="7" spans="1:21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</row>
    <row r="8" spans="1:21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</row>
    <row r="9" spans="1:21">
      <c r="A9" s="20"/>
      <c r="B9" s="24">
        <f t="array" ref="B9:H9">DaysAndWeeks+DATE(CalendarYear,11,1)-WEEKDAY(DATE(CalendarYear,11,1),(WeekStart="Monday")+1)+15</f>
        <v>45607</v>
      </c>
      <c r="C9" s="24">
        <v>45608</v>
      </c>
      <c r="D9" s="24">
        <v>45609</v>
      </c>
      <c r="E9" s="24">
        <v>45610</v>
      </c>
      <c r="F9" s="24">
        <v>45611</v>
      </c>
      <c r="G9" s="24">
        <v>45612</v>
      </c>
      <c r="H9" s="24">
        <v>45613</v>
      </c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</row>
    <row r="10" spans="1:21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</row>
    <row r="11" spans="1:21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</row>
    <row r="12" spans="1:21">
      <c r="A12" s="20"/>
      <c r="B12" s="23">
        <f t="array" ref="B12:H12">DaysAndWeeks+DATE(CalendarYear,11,1)-WEEKDAY(DATE(CalendarYear,11,1),(WeekStart="Monday")+1)+22</f>
        <v>45614</v>
      </c>
      <c r="C12" s="23">
        <v>45615</v>
      </c>
      <c r="D12" s="23">
        <v>45616</v>
      </c>
      <c r="E12" s="23">
        <v>45617</v>
      </c>
      <c r="F12" s="23">
        <v>45618</v>
      </c>
      <c r="G12" s="23">
        <v>45619</v>
      </c>
      <c r="H12" s="23">
        <v>45620</v>
      </c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</row>
    <row r="13" spans="1:21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</row>
    <row r="14" spans="1:21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</row>
    <row r="15" spans="1:21">
      <c r="A15" s="20"/>
      <c r="B15" s="24">
        <f t="array" ref="B15:H15">DaysAndWeeks+DATE(CalendarYear,11,1)-WEEKDAY(DATE(CalendarYear,11,1),(WeekStart="Monday")+1)+29</f>
        <v>45621</v>
      </c>
      <c r="C15" s="24">
        <v>45622</v>
      </c>
      <c r="D15" s="24">
        <v>45623</v>
      </c>
      <c r="E15" s="24">
        <v>45624</v>
      </c>
      <c r="F15" s="24">
        <v>45625</v>
      </c>
      <c r="G15" s="24">
        <v>45626</v>
      </c>
      <c r="H15" s="24">
        <v>45627</v>
      </c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</row>
    <row r="16" spans="1:21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</row>
    <row r="17" spans="1:21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</row>
    <row r="18" spans="1:21">
      <c r="A18" s="20"/>
      <c r="B18" s="23">
        <f t="array" ref="B18:C18">DaysAndWeeks+DATE(CalendarYear,11,1)-WEEKDAY(DATE(CalendarYear,11,1),(WeekStart="Monday")+1)+36</f>
        <v>45628</v>
      </c>
      <c r="C18" s="23">
        <v>45629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</row>
    <row r="19" spans="1:21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</row>
    <row r="20" spans="1:21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</row>
    <row r="21" spans="1:21">
      <c r="K21" s="71"/>
      <c r="L21" s="71"/>
      <c r="M21" s="71"/>
      <c r="N21" s="71"/>
      <c r="O21" s="71"/>
    </row>
  </sheetData>
  <sheetProtection sheet="1" objects="1" scenarios="1"/>
  <mergeCells count="2">
    <mergeCell ref="D18:D20"/>
    <mergeCell ref="E18:G20"/>
  </mergeCells>
  <conditionalFormatting sqref="B18:C18">
    <cfRule type="expression" dxfId="21" priority="10">
      <formula>AND(DAY(B18)&gt;=1,DAY(B18)&lt;=15)</formula>
    </cfRule>
  </conditionalFormatting>
  <conditionalFormatting sqref="B3:G3">
    <cfRule type="expression" dxfId="20" priority="9">
      <formula>DAY(B3)&gt;8</formula>
    </cfRule>
  </conditionalFormatting>
  <conditionalFormatting sqref="B4:H4 B7:H7 B10:H10 B13:H13 B16:H16 B19:C19">
    <cfRule type="containsText" dxfId="19" priority="3" operator="containsText" text="EVENT">
      <formula>NOT(ISERROR(SEARCH("EVENT",B4)))</formula>
    </cfRule>
  </conditionalFormatting>
  <conditionalFormatting sqref="B5:H5 B8:H8 B11:H11 B14:H14 B17:H17 B20:C20">
    <cfRule type="cellIs" dxfId="18" priority="2" operator="equal">
      <formula>"VOLUNTEER"</formula>
    </cfRule>
    <cfRule type="cellIs" dxfId="17" priority="4" operator="equal">
      <formula>"Half"</formula>
    </cfRule>
    <cfRule type="cellIs" dxfId="16" priority="5" operator="equal">
      <formula>"10 miles"</formula>
    </cfRule>
    <cfRule type="cellIs" dxfId="15" priority="6" operator="equal">
      <formula>"10K"</formula>
    </cfRule>
    <cfRule type="cellIs" dxfId="14" priority="7" operator="equal">
      <formula>"5 miles"</formula>
    </cfRule>
    <cfRule type="cellIs" dxfId="13" priority="8" operator="equal">
      <formula>"5K"</formula>
    </cfRule>
  </conditionalFormatting>
  <conditionalFormatting sqref="B15:H15">
    <cfRule type="expression" dxfId="12" priority="11">
      <formula>AND(DAY(B15)&gt;=1,DAY(B15)&lt;=15)</formula>
    </cfRule>
  </conditionalFormatting>
  <conditionalFormatting sqref="D18">
    <cfRule type="expression" dxfId="11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FA82730F-4ACF-4F4F-B5F8-D21B39F62AD2}"/>
    <dataValidation allowBlank="1" showErrorMessage="1" prompt="March month calendar" sqref="A1" xr:uid="{C0DF3D36-1515-4C33-A72C-9BAF226C36AC}"/>
    <dataValidation allowBlank="1" showErrorMessage="1" prompt="The year in this cell is automatically updated based on the year entered in January worksheet. Calendar below has dates for previous and next month with lighter font shade" sqref="B1" xr:uid="{294ECC2C-0BA1-45F7-8CFA-F74777F5490B}"/>
    <dataValidation allowBlank="1" showErrorMessage="1" prompt="The year in this cell is automatically updated. Select another year in cell K3 of the January worksheet to change the year" sqref="C1" xr:uid="{90FEEF97-7976-430C-AB1D-6BF890021B6C}"/>
    <dataValidation allowBlank="1" showErrorMessage="1" prompt="This row &amp; rows 6, 8, 10, 12, &amp; 14 are cells for entering daily notes related to the calendar day in the cell above" sqref="B4:H4 B7:H7 B10:H10 B13:H13 B16:H16 B19:C19" xr:uid="{0F57CF35-6972-43CC-855A-B2AB735BE310}"/>
    <dataValidation type="list" allowBlank="1" showErrorMessage="1" prompt="This row &amp; rows 6, 8, 10, 12, &amp; 14 are cells for entering daily notes related to the calendar day in the cell above" sqref="B5:H5 B8:H8 B11:H11 B14:H14 B17:H17 B20:C20" xr:uid="{B19F296A-7DAB-4374-813A-F4BC29BE9982}">
      <formula1>Distances</formula1>
    </dataValidation>
    <dataValidation allowBlank="1" showErrorMessage="1" sqref="B2:H2 H18:H20 D18:D20 E18" xr:uid="{D31ABEC0-F64E-4BFF-AF9A-DD133CFD930F}"/>
    <dataValidation type="list" allowBlank="1" showErrorMessage="1" sqref="K1" xr:uid="{FBA6EC7D-67E5-44A8-BEF4-9605604CFD4C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068D-1FB3-42A7-BDDD-9AA13C0D6152}">
  <sheetPr>
    <tabColor theme="6" tint="-0.249977111117893"/>
    <pageSetUpPr fitToPage="1"/>
  </sheetPr>
  <dimension ref="A1:U21"/>
  <sheetViews>
    <sheetView showGridLines="0" showRowColHeaders="0" zoomScale="90" zoomScaleNormal="90" workbookViewId="0">
      <selection activeCell="F10" sqref="F10"/>
    </sheetView>
  </sheetViews>
  <sheetFormatPr defaultColWidth="8.88671875" defaultRowHeight="14.25"/>
  <cols>
    <col min="1" max="1" width="2.33203125" style="2" customWidth="1"/>
    <col min="2" max="2" width="18.44140625" style="2" customWidth="1"/>
    <col min="3" max="8" width="17.77734375" style="2" customWidth="1"/>
    <col min="9" max="9" width="2.77734375" style="2" customWidth="1"/>
    <col min="10" max="10" width="10.6640625" style="2" customWidth="1"/>
    <col min="11" max="12" width="5.44140625" style="2" bestFit="1" customWidth="1"/>
    <col min="13" max="13" width="10.6640625" style="2" customWidth="1"/>
    <col min="14" max="15" width="5.44140625" style="2" bestFit="1" customWidth="1"/>
    <col min="16" max="16" width="2" style="2" bestFit="1" customWidth="1"/>
    <col min="17" max="17" width="4.5546875" style="2" bestFit="1" customWidth="1"/>
    <col min="18" max="18" width="2" style="2" bestFit="1" customWidth="1"/>
    <col min="19" max="19" width="9" style="2" bestFit="1" customWidth="1"/>
    <col min="20" max="20" width="5.33203125" style="2" bestFit="1" customWidth="1"/>
    <col min="21" max="16384" width="8.88671875" style="2"/>
  </cols>
  <sheetData>
    <row r="1" spans="1:21" ht="59.25" customHeight="1">
      <c r="B1" s="67" t="str">
        <f>"December "&amp;CalendarYear</f>
        <v>December 2024</v>
      </c>
      <c r="C1" s="68"/>
      <c r="D1" s="68"/>
      <c r="E1" s="69"/>
      <c r="F1" s="69"/>
      <c r="G1" s="69"/>
      <c r="H1" s="70"/>
      <c r="J1" s="76" t="s">
        <v>27</v>
      </c>
      <c r="K1" s="81" t="s">
        <v>25</v>
      </c>
      <c r="L1"/>
      <c r="M1"/>
      <c r="N1"/>
      <c r="O1"/>
      <c r="P1" s="87">
        <v>1</v>
      </c>
      <c r="Q1" s="87" t="s">
        <v>19</v>
      </c>
      <c r="R1" s="87" t="s">
        <v>17</v>
      </c>
      <c r="S1" s="87">
        <v>0.62137100000000001</v>
      </c>
      <c r="T1" s="87" t="s">
        <v>18</v>
      </c>
      <c r="U1"/>
    </row>
    <row r="2" spans="1:21" ht="21.75" customHeight="1">
      <c r="B2" s="17" t="str">
        <f>IF(WeekStart="SUNDAY", "SUNDAY","MONDAY")</f>
        <v>MONDAY</v>
      </c>
      <c r="C2" s="17" t="str">
        <f t="shared" ref="C2:H2" si="0">UPPER(TEXT(C3,"dddd"))</f>
        <v>TUESDAY</v>
      </c>
      <c r="D2" s="17" t="str">
        <f t="shared" si="0"/>
        <v>WEDNESDAY</v>
      </c>
      <c r="E2" s="17" t="str">
        <f t="shared" si="0"/>
        <v>THURSDAY</v>
      </c>
      <c r="F2" s="17" t="str">
        <f t="shared" si="0"/>
        <v>FRIDAY</v>
      </c>
      <c r="G2" s="17" t="str">
        <f t="shared" si="0"/>
        <v>SATURDAY</v>
      </c>
      <c r="H2" s="17" t="str">
        <f t="shared" si="0"/>
        <v>SUNDAY</v>
      </c>
      <c r="J2" s="72" t="s">
        <v>23</v>
      </c>
      <c r="K2"/>
      <c r="L2"/>
      <c r="M2"/>
      <c r="N2"/>
      <c r="O2"/>
      <c r="P2" s="87">
        <v>1</v>
      </c>
      <c r="Q2" s="87" t="s">
        <v>20</v>
      </c>
      <c r="R2" s="87" t="s">
        <v>17</v>
      </c>
      <c r="S2" s="87">
        <v>1.60934</v>
      </c>
      <c r="T2" s="87" t="s">
        <v>21</v>
      </c>
      <c r="U2"/>
    </row>
    <row r="3" spans="1:21">
      <c r="A3" s="7"/>
      <c r="B3" s="24">
        <f t="array" ref="B3:H3">DaysAndWeeks+DATE(CalendarYear,12,1)-WEEKDAY(DATE(CalendarYear,12,1),(WeekStart="Monday")+1)+1</f>
        <v>45621</v>
      </c>
      <c r="C3" s="24">
        <v>45622</v>
      </c>
      <c r="D3" s="24">
        <v>45623</v>
      </c>
      <c r="E3" s="24">
        <v>45624</v>
      </c>
      <c r="F3" s="24">
        <v>45625</v>
      </c>
      <c r="G3" s="24">
        <v>45626</v>
      </c>
      <c r="H3" s="24">
        <v>45627</v>
      </c>
      <c r="J3"/>
      <c r="K3"/>
      <c r="L3"/>
      <c r="M3"/>
      <c r="N3"/>
      <c r="O3"/>
      <c r="P3"/>
      <c r="Q3"/>
      <c r="R3"/>
      <c r="S3"/>
      <c r="T3"/>
      <c r="U3"/>
    </row>
    <row r="4" spans="1:21" ht="42.75" customHeight="1">
      <c r="A4" s="20"/>
      <c r="B4" s="8"/>
      <c r="C4" s="8"/>
      <c r="D4" s="8"/>
      <c r="E4" s="8"/>
      <c r="F4" s="8"/>
      <c r="G4" s="8"/>
      <c r="H4" s="8"/>
      <c r="J4" s="74"/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87"/>
      <c r="Q4" s="87"/>
      <c r="R4" s="87"/>
      <c r="S4" s="87"/>
      <c r="T4" s="87"/>
      <c r="U4" s="87"/>
    </row>
    <row r="5" spans="1:21">
      <c r="A5" s="20"/>
      <c r="B5" s="8"/>
      <c r="C5" s="8"/>
      <c r="D5" s="8"/>
      <c r="E5" s="8"/>
      <c r="F5" s="8"/>
      <c r="G5" s="8"/>
      <c r="H5" s="8"/>
      <c r="J5" s="75">
        <f>IFERROR(IF(OR($K$1="",$K$1="Km"),SUM(K5:O5),(SUM(K5:O5)*0.621371)),"error")</f>
        <v>0</v>
      </c>
      <c r="K5" s="80">
        <f>IFERROR(COUNTIF(B5:H5,"5K") * 5,"error")</f>
        <v>0</v>
      </c>
      <c r="L5" s="80">
        <f>IFERROR(COUNTIF(B5:H5,"10K") * 10,"error")</f>
        <v>0</v>
      </c>
      <c r="M5" s="80">
        <f>IFERROR(COUNTIF(B5:H5,"5 Miles") * (5 * 1.60934),"error")</f>
        <v>0</v>
      </c>
      <c r="N5" s="80">
        <f>IFERROR(COUNTIF(B5:H5,"10 Miles") * (10 * 1.60934),"error")</f>
        <v>0</v>
      </c>
      <c r="O5" s="80">
        <f>IFERROR(COUNTIF(B5:H5,"Half") * (13.1 * 1.60934),"error")</f>
        <v>0</v>
      </c>
      <c r="P5" s="87"/>
      <c r="Q5" s="87"/>
      <c r="R5" s="87"/>
      <c r="S5" s="87"/>
      <c r="T5" s="87"/>
      <c r="U5" s="87"/>
    </row>
    <row r="6" spans="1:21">
      <c r="A6" s="20"/>
      <c r="B6" s="23">
        <f t="array" ref="B6:H6">DaysAndWeeks+DATE(CalendarYear,12,1)-WEEKDAY(DATE(CalendarYear,12,1),(WeekStart="Monday")+1)+8</f>
        <v>45628</v>
      </c>
      <c r="C6" s="23">
        <v>45629</v>
      </c>
      <c r="D6" s="23">
        <v>45630</v>
      </c>
      <c r="E6" s="23">
        <v>45631</v>
      </c>
      <c r="F6" s="23">
        <v>45632</v>
      </c>
      <c r="G6" s="23">
        <v>45633</v>
      </c>
      <c r="H6" s="23">
        <v>45634</v>
      </c>
      <c r="J6" s="73"/>
      <c r="K6" s="80"/>
      <c r="L6" s="80"/>
      <c r="M6" s="80"/>
      <c r="N6" s="80"/>
      <c r="O6" s="80"/>
      <c r="P6" s="87"/>
      <c r="Q6" s="87"/>
      <c r="R6" s="87"/>
      <c r="S6" s="87"/>
      <c r="T6" s="87"/>
      <c r="U6" s="87"/>
    </row>
    <row r="7" spans="1:21" ht="42.75" customHeight="1">
      <c r="A7" s="20"/>
      <c r="B7" s="11"/>
      <c r="C7" s="11"/>
      <c r="D7" s="11"/>
      <c r="E7" s="11"/>
      <c r="F7" s="11"/>
      <c r="G7" s="11"/>
      <c r="H7" s="11"/>
      <c r="J7" s="73"/>
      <c r="K7" s="80"/>
      <c r="L7" s="80"/>
      <c r="M7" s="80"/>
      <c r="N7" s="80"/>
      <c r="O7" s="80"/>
      <c r="P7" s="87"/>
      <c r="Q7" s="87"/>
      <c r="R7" s="87"/>
      <c r="S7" s="87"/>
      <c r="T7" s="87"/>
      <c r="U7" s="87"/>
    </row>
    <row r="8" spans="1:21">
      <c r="A8" s="20"/>
      <c r="B8" s="11"/>
      <c r="C8" s="11"/>
      <c r="D8" s="11"/>
      <c r="E8" s="11"/>
      <c r="F8" s="11"/>
      <c r="G8" s="11"/>
      <c r="H8" s="11"/>
      <c r="J8" s="75">
        <f>IFERROR(IF(OR($K$1="",$K$1="Km"),SUM(K8:O8),(SUM(K8:O8)*0.621371)),"error")</f>
        <v>0</v>
      </c>
      <c r="K8" s="80">
        <f>IFERROR(COUNTIF(B8:H8,"5K") * 5,"error")</f>
        <v>0</v>
      </c>
      <c r="L8" s="80">
        <f>IFERROR(COUNTIF(B8:H8,"10K") * 10,"error")</f>
        <v>0</v>
      </c>
      <c r="M8" s="80">
        <f>IFERROR(COUNTIF(B8:H8,"5 Miles") * (5 * 1.60934),"error")</f>
        <v>0</v>
      </c>
      <c r="N8" s="80">
        <f>IFERROR(COUNTIF(B8:H8,"10 Miles") * (10 * 1.60934),"error")</f>
        <v>0</v>
      </c>
      <c r="O8" s="80">
        <f>IFERROR(COUNTIF(B8:H8,"Half") * (13.1 * 1.60934),"error")</f>
        <v>0</v>
      </c>
      <c r="P8" s="87"/>
      <c r="Q8" s="87"/>
      <c r="R8" s="87"/>
      <c r="S8" s="87"/>
      <c r="T8" s="87"/>
      <c r="U8" s="87"/>
    </row>
    <row r="9" spans="1:21">
      <c r="A9" s="20"/>
      <c r="B9" s="24">
        <f t="array" ref="B9:H9">DaysAndWeeks+DATE(CalendarYear,12,1)-WEEKDAY(DATE(CalendarYear,12,1),(WeekStart="Monday")+1)+15</f>
        <v>45635</v>
      </c>
      <c r="C9" s="24">
        <v>45636</v>
      </c>
      <c r="D9" s="24">
        <v>45637</v>
      </c>
      <c r="E9" s="24">
        <v>45638</v>
      </c>
      <c r="F9" s="24">
        <v>45639</v>
      </c>
      <c r="G9" s="24">
        <v>45640</v>
      </c>
      <c r="H9" s="24">
        <v>45641</v>
      </c>
      <c r="J9" s="73"/>
      <c r="K9" s="80"/>
      <c r="L9" s="80"/>
      <c r="M9" s="80"/>
      <c r="N9" s="80"/>
      <c r="O9" s="80"/>
      <c r="P9" s="87"/>
      <c r="Q9" s="87"/>
      <c r="R9" s="87"/>
      <c r="S9" s="87"/>
      <c r="T9" s="87"/>
      <c r="U9" s="87"/>
    </row>
    <row r="10" spans="1:21" ht="42.75" customHeight="1">
      <c r="A10" s="20"/>
      <c r="B10" s="8"/>
      <c r="C10" s="8"/>
      <c r="D10" s="8"/>
      <c r="E10" s="8"/>
      <c r="F10" s="8"/>
      <c r="G10" s="8"/>
      <c r="H10" s="8"/>
      <c r="J10" s="73"/>
      <c r="K10" s="80"/>
      <c r="L10" s="80"/>
      <c r="M10" s="80"/>
      <c r="N10" s="80"/>
      <c r="O10" s="80"/>
      <c r="P10" s="87"/>
      <c r="Q10" s="87"/>
      <c r="R10" s="87"/>
      <c r="S10" s="87"/>
      <c r="T10" s="87"/>
      <c r="U10" s="87"/>
    </row>
    <row r="11" spans="1:21">
      <c r="A11" s="20"/>
      <c r="B11" s="8"/>
      <c r="C11" s="8"/>
      <c r="D11" s="8"/>
      <c r="E11" s="8"/>
      <c r="F11" s="8"/>
      <c r="G11" s="8"/>
      <c r="H11" s="8"/>
      <c r="J11" s="75">
        <f>IFERROR(IF(OR($K$1="",$K$1="Km"),SUM(K11:O11),(SUM(K11:O11)*0.621371)),"error")</f>
        <v>0</v>
      </c>
      <c r="K11" s="80">
        <f>IFERROR(COUNTIF(B11:H11,"5K") * 5,"error")</f>
        <v>0</v>
      </c>
      <c r="L11" s="80">
        <f>IFERROR(COUNTIF(B11:H11,"10K") * 10,"error")</f>
        <v>0</v>
      </c>
      <c r="M11" s="80">
        <f>IFERROR(COUNTIF(B11:H11,"5 Miles") * (5 * 1.60934),"error")</f>
        <v>0</v>
      </c>
      <c r="N11" s="80">
        <f>IFERROR(COUNTIF(B11:H11,"10 Miles") * (10 * 1.60934),"error")</f>
        <v>0</v>
      </c>
      <c r="O11" s="80">
        <f>IFERROR(COUNTIF(B11:H11,"Half") * (13.1 * 1.60934),"error")</f>
        <v>0</v>
      </c>
      <c r="P11" s="87"/>
      <c r="Q11" s="87"/>
      <c r="R11" s="87"/>
      <c r="S11" s="87"/>
      <c r="T11" s="87"/>
      <c r="U11" s="87"/>
    </row>
    <row r="12" spans="1:21">
      <c r="A12" s="20"/>
      <c r="B12" s="23">
        <f t="array" ref="B12:H12">DaysAndWeeks+DATE(CalendarYear,12,1)-WEEKDAY(DATE(CalendarYear,12,1),(WeekStart="Monday")+1)+22</f>
        <v>45642</v>
      </c>
      <c r="C12" s="23">
        <v>45643</v>
      </c>
      <c r="D12" s="23">
        <v>45644</v>
      </c>
      <c r="E12" s="23">
        <v>45645</v>
      </c>
      <c r="F12" s="23">
        <v>45646</v>
      </c>
      <c r="G12" s="23">
        <v>45647</v>
      </c>
      <c r="H12" s="23">
        <v>45648</v>
      </c>
      <c r="J12" s="73"/>
      <c r="K12" s="80"/>
      <c r="L12" s="80"/>
      <c r="M12" s="80"/>
      <c r="N12" s="80"/>
      <c r="O12" s="80"/>
      <c r="P12" s="87"/>
      <c r="Q12" s="87"/>
      <c r="R12" s="87"/>
      <c r="S12" s="87"/>
      <c r="T12" s="87"/>
      <c r="U12" s="87"/>
    </row>
    <row r="13" spans="1:21" ht="42.75" customHeight="1">
      <c r="A13" s="20"/>
      <c r="B13" s="11"/>
      <c r="C13" s="11"/>
      <c r="D13" s="11"/>
      <c r="E13" s="11"/>
      <c r="F13" s="11"/>
      <c r="G13" s="11"/>
      <c r="H13" s="11"/>
      <c r="J13" s="73"/>
      <c r="K13" s="80"/>
      <c r="L13" s="80"/>
      <c r="M13" s="80"/>
      <c r="N13" s="80"/>
      <c r="O13" s="80"/>
      <c r="P13" s="87"/>
      <c r="Q13" s="87"/>
      <c r="R13" s="87"/>
      <c r="S13" s="87"/>
      <c r="T13" s="87"/>
      <c r="U13" s="87"/>
    </row>
    <row r="14" spans="1:21">
      <c r="A14" s="20"/>
      <c r="B14" s="11"/>
      <c r="C14" s="11"/>
      <c r="D14" s="11"/>
      <c r="E14" s="11"/>
      <c r="F14" s="11"/>
      <c r="G14" s="11"/>
      <c r="H14" s="11"/>
      <c r="J14" s="75">
        <f>IFERROR(IF(OR($K$1="",$K$1="Km"),SUM(K14:O14),(SUM(K14:O14)*0.621371)),"error")</f>
        <v>0</v>
      </c>
      <c r="K14" s="80">
        <f>IFERROR(COUNTIF(B14:H14,"5K") * 5,"error")</f>
        <v>0</v>
      </c>
      <c r="L14" s="80">
        <f>IFERROR(COUNTIF(B14:H14,"10K") * 10,"error")</f>
        <v>0</v>
      </c>
      <c r="M14" s="80">
        <f>IFERROR(COUNTIF(B14:H14,"5 Miles") * (5 * 1.60934),"error")</f>
        <v>0</v>
      </c>
      <c r="N14" s="80">
        <f>IFERROR(COUNTIF(B14:H14,"10 Miles") * (10 * 1.60934),"error")</f>
        <v>0</v>
      </c>
      <c r="O14" s="80">
        <f>IFERROR(COUNTIF(B14:H14,"Half") * (13.1 * 1.60934),"error")</f>
        <v>0</v>
      </c>
      <c r="P14" s="87"/>
      <c r="Q14" s="87"/>
      <c r="R14" s="87"/>
      <c r="S14" s="87"/>
      <c r="T14" s="87"/>
      <c r="U14" s="87"/>
    </row>
    <row r="15" spans="1:21">
      <c r="A15" s="20"/>
      <c r="B15" s="24">
        <f t="array" ref="B15:H15">DaysAndWeeks+DATE(CalendarYear,12,1)-WEEKDAY(DATE(CalendarYear,12,1),(WeekStart="Monday")+1)+29</f>
        <v>45649</v>
      </c>
      <c r="C15" s="24">
        <v>45650</v>
      </c>
      <c r="D15" s="24">
        <v>45651</v>
      </c>
      <c r="E15" s="24">
        <v>45652</v>
      </c>
      <c r="F15" s="24">
        <v>45653</v>
      </c>
      <c r="G15" s="24">
        <v>45654</v>
      </c>
      <c r="H15" s="24">
        <v>45655</v>
      </c>
      <c r="J15" s="73"/>
      <c r="K15" s="80"/>
      <c r="L15" s="80"/>
      <c r="M15" s="80"/>
      <c r="N15" s="80"/>
      <c r="O15" s="80"/>
      <c r="P15" s="87"/>
      <c r="Q15" s="87"/>
      <c r="R15" s="87"/>
      <c r="S15" s="87"/>
      <c r="T15" s="87"/>
      <c r="U15" s="87"/>
    </row>
    <row r="16" spans="1:21" ht="42.75" customHeight="1">
      <c r="A16" s="29"/>
      <c r="B16" s="8"/>
      <c r="C16" s="8"/>
      <c r="D16" s="8"/>
      <c r="E16" s="8"/>
      <c r="F16" s="8"/>
      <c r="G16" s="8"/>
      <c r="H16" s="8"/>
      <c r="J16" s="73"/>
      <c r="K16" s="80"/>
      <c r="L16" s="80"/>
      <c r="M16" s="80"/>
      <c r="N16" s="80"/>
      <c r="O16" s="80"/>
      <c r="P16" s="87"/>
      <c r="Q16" s="87"/>
      <c r="R16" s="87"/>
      <c r="S16" s="87"/>
      <c r="T16" s="87"/>
      <c r="U16" s="87"/>
    </row>
    <row r="17" spans="1:21" ht="14.25" customHeight="1">
      <c r="A17" s="29"/>
      <c r="B17" s="8"/>
      <c r="C17" s="8"/>
      <c r="D17" s="8"/>
      <c r="E17" s="8"/>
      <c r="F17" s="8"/>
      <c r="G17" s="8"/>
      <c r="H17" s="8"/>
      <c r="J17" s="75">
        <f>IFERROR(IF(OR($K$1="",$K$1="Km"),SUM(K17:O17),(SUM(K17:O17)*0.621371)),"error")</f>
        <v>0</v>
      </c>
      <c r="K17" s="80">
        <f>IFERROR(COUNTIF(B17:H17,"5K") * 5,"error")</f>
        <v>0</v>
      </c>
      <c r="L17" s="80">
        <f>IFERROR(COUNTIF(B17:H17,"10K") * 10,"error")</f>
        <v>0</v>
      </c>
      <c r="M17" s="80">
        <f>IFERROR(COUNTIF(B17:H17,"5 Miles") * (5 * 1.60934),"error")</f>
        <v>0</v>
      </c>
      <c r="N17" s="80">
        <f>IFERROR(COUNTIF(B17:H17,"10 Miles") * (10 * 1.60934),"error")</f>
        <v>0</v>
      </c>
      <c r="O17" s="80">
        <f>IFERROR(COUNTIF(B17:H17,"Half") * (13.1 * 1.60934),"error")</f>
        <v>0</v>
      </c>
      <c r="P17" s="87"/>
      <c r="Q17" s="87"/>
      <c r="R17" s="87"/>
      <c r="S17" s="87"/>
      <c r="T17" s="87"/>
      <c r="U17" s="87"/>
    </row>
    <row r="18" spans="1:21">
      <c r="A18" s="20"/>
      <c r="B18" s="23">
        <f t="array" ref="B18:C18">DaysAndWeeks+DATE(CalendarYear,12,1)-WEEKDAY(DATE(CalendarYear,12,1),(WeekStart="Monday")+1)+36</f>
        <v>45656</v>
      </c>
      <c r="C18" s="23">
        <v>45657</v>
      </c>
      <c r="D18" s="91" t="s">
        <v>0</v>
      </c>
      <c r="E18" s="94"/>
      <c r="F18" s="95"/>
      <c r="G18" s="96"/>
      <c r="H18" s="82" t="s">
        <v>22</v>
      </c>
      <c r="J18" s="73"/>
      <c r="K18" s="80"/>
      <c r="L18" s="80"/>
      <c r="M18" s="80"/>
      <c r="N18" s="80"/>
      <c r="O18" s="80"/>
      <c r="P18" s="87"/>
      <c r="Q18" s="87"/>
      <c r="R18" s="87"/>
      <c r="S18" s="87"/>
      <c r="T18" s="87"/>
      <c r="U18" s="87"/>
    </row>
    <row r="19" spans="1:21" ht="42.75" customHeight="1">
      <c r="A19" s="20"/>
      <c r="B19" s="11"/>
      <c r="C19" s="11"/>
      <c r="D19" s="92"/>
      <c r="E19" s="97"/>
      <c r="F19" s="98"/>
      <c r="G19" s="99"/>
      <c r="H19" s="83">
        <f>SUM(J5:J20)</f>
        <v>0</v>
      </c>
      <c r="J19" s="73"/>
      <c r="K19" s="80"/>
      <c r="L19" s="80"/>
      <c r="M19" s="80"/>
      <c r="N19" s="80"/>
      <c r="O19" s="80"/>
      <c r="P19" s="87"/>
      <c r="Q19" s="87"/>
      <c r="R19" s="87"/>
      <c r="S19" s="87"/>
      <c r="T19" s="87"/>
      <c r="U19" s="87"/>
    </row>
    <row r="20" spans="1:21" ht="15">
      <c r="A20" s="20"/>
      <c r="B20" s="11"/>
      <c r="C20" s="11"/>
      <c r="D20" s="93"/>
      <c r="E20" s="100"/>
      <c r="F20" s="101"/>
      <c r="G20" s="102"/>
      <c r="H20" s="77" t="str">
        <f>IFERROR(IF(OR($K$1="",$K$1="Km"),"Kilometres","Miles"),"Error")</f>
        <v>Kilometres</v>
      </c>
      <c r="J20" s="75">
        <f>IFERROR(IF(OR($K$1="",$K$1="Km"),SUM(K20:O20),(SUM(K20:O20)*0.621371)),"error")</f>
        <v>0</v>
      </c>
      <c r="K20" s="80">
        <f>IFERROR(COUNTIF(B20:C20,"5K") * 5,"error")</f>
        <v>0</v>
      </c>
      <c r="L20" s="80">
        <f>IFERROR(COUNTIF(B20:C20,"10K") * 10,"error")</f>
        <v>0</v>
      </c>
      <c r="M20" s="80">
        <f>IFERROR(COUNTIF(B20:C20,"5 Miles") * (5 * 1.60934),"error")</f>
        <v>0</v>
      </c>
      <c r="N20" s="80">
        <f>IFERROR(COUNTIF(B20:C20,"10 Miles") * (10 * 1.60934),"error")</f>
        <v>0</v>
      </c>
      <c r="O20" s="80">
        <f>IFERROR(COUNTIF(B20:C20,"Half") * (13.1 * 1.60934),"error")</f>
        <v>0</v>
      </c>
      <c r="P20" s="87"/>
      <c r="Q20" s="87"/>
      <c r="R20" s="87"/>
      <c r="S20" s="87"/>
      <c r="T20" s="87"/>
      <c r="U20" s="87"/>
    </row>
    <row r="21" spans="1:21">
      <c r="K21" s="71"/>
      <c r="L21" s="71"/>
      <c r="M21" s="71"/>
      <c r="N21" s="71"/>
      <c r="O21" s="71"/>
    </row>
  </sheetData>
  <sheetProtection sheet="1" objects="1" scenarios="1"/>
  <mergeCells count="2">
    <mergeCell ref="D18:D20"/>
    <mergeCell ref="E18:G20"/>
  </mergeCells>
  <conditionalFormatting sqref="B18:C18">
    <cfRule type="expression" dxfId="10" priority="10">
      <formula>AND(DAY(B18)&gt;=1,DAY(B18)&lt;=15)</formula>
    </cfRule>
  </conditionalFormatting>
  <conditionalFormatting sqref="B3:G3">
    <cfRule type="expression" dxfId="9" priority="9">
      <formula>DAY(B3)&gt;8</formula>
    </cfRule>
  </conditionalFormatting>
  <conditionalFormatting sqref="B4:H4 B7:H7 B10:H10 B13:H13 B16:H16 B19:C19">
    <cfRule type="containsText" dxfId="8" priority="3" operator="containsText" text="EVENT">
      <formula>NOT(ISERROR(SEARCH("EVENT",B4)))</formula>
    </cfRule>
  </conditionalFormatting>
  <conditionalFormatting sqref="B5:H5 B8:H8 B11:H11 B14:H14 B17:H17 B20:C20">
    <cfRule type="cellIs" dxfId="7" priority="2" operator="equal">
      <formula>"VOLUNTEER"</formula>
    </cfRule>
    <cfRule type="cellIs" dxfId="6" priority="4" operator="equal">
      <formula>"Half"</formula>
    </cfRule>
    <cfRule type="cellIs" dxfId="5" priority="5" operator="equal">
      <formula>"10 miles"</formula>
    </cfRule>
    <cfRule type="cellIs" dxfId="4" priority="6" operator="equal">
      <formula>"10K"</formula>
    </cfRule>
    <cfRule type="cellIs" dxfId="3" priority="7" operator="equal">
      <formula>"5 miles"</formula>
    </cfRule>
    <cfRule type="cellIs" dxfId="2" priority="8" operator="equal">
      <formula>"5K"</formula>
    </cfRule>
  </conditionalFormatting>
  <conditionalFormatting sqref="B15:H15">
    <cfRule type="expression" dxfId="1" priority="11">
      <formula>AND(DAY(B15)&gt;=1,DAY(B15)&lt;=15)</formula>
    </cfRule>
  </conditionalFormatting>
  <conditionalFormatting sqref="D18">
    <cfRule type="expression" dxfId="0" priority="1">
      <formula>AND(DAY(D18)&gt;=1,DAY(D18)&lt;=15)</formula>
    </cfRule>
  </conditionalFormatting>
  <dataValidations count="8">
    <dataValidation allowBlank="1" showErrorMessage="1" prompt="This row &amp; rows 5, 7, 9, 11 &amp; 13 contain calendar days of the week. If this cell doesn’t contain the number 1, then it is a day from the previous month. Enter notes in cell E13" sqref="B3:H3 B6:H6 B9:H9 B12:H12 B15:H15 B18:C18" xr:uid="{C3BB9F75-28D1-4ED6-9FB9-A10BEB08C417}"/>
    <dataValidation allowBlank="1" showErrorMessage="1" sqref="B2:H2 H18:H20 D18:D20 E18" xr:uid="{EB7DA3B2-1FC1-4CA6-9C3C-96696C00E2A2}"/>
    <dataValidation type="list" allowBlank="1" showErrorMessage="1" prompt="This row &amp; rows 6, 8, 10, 12, &amp; 14 are cells for entering daily notes related to the calendar day in the cell above" sqref="B5:H5 B8:H8 B11:H11 B14:H14 B17:H17 B20:C20" xr:uid="{EB0193CB-E61D-4A1A-97B2-5FA91E7E32B5}">
      <formula1>Distances</formula1>
    </dataValidation>
    <dataValidation allowBlank="1" showErrorMessage="1" prompt="This row &amp; rows 6, 8, 10, 12, &amp; 14 are cells for entering daily notes related to the calendar day in the cell above" sqref="B4:H4 B7:H7 B10:H10 B13:H13 B16:H16 B19:C19" xr:uid="{A706EDAA-F6AB-46FF-99E5-9596088F4A96}"/>
    <dataValidation allowBlank="1" showErrorMessage="1" prompt="The year in this cell is automatically updated. Select another year in cell K3 of the January worksheet to change the year" sqref="C1" xr:uid="{41359C9F-8E08-4FAF-8B29-8F8C5779B18C}"/>
    <dataValidation allowBlank="1" showErrorMessage="1" prompt="The year in this cell is automatically updated based on the year entered in January worksheet. Calendar below has dates for previous and next month with lighter font shade" sqref="B1" xr:uid="{D6278304-4445-4048-9B01-A19664E8A16E}"/>
    <dataValidation allowBlank="1" showErrorMessage="1" prompt="March month calendar" sqref="A1" xr:uid="{91C37829-A7E8-4895-9BCE-EADFFF7DB77E}"/>
    <dataValidation type="list" allowBlank="1" showErrorMessage="1" sqref="K1" xr:uid="{55389357-6EE3-42E5-9E39-DD498776430E}">
      <formula1>M_or_Km</formula1>
    </dataValidation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0D9C-3950-4BE6-99C6-7C001FD64FE7}">
  <sheetPr>
    <tabColor rgb="FF000000"/>
  </sheetPr>
  <dimension ref="A1:B7"/>
  <sheetViews>
    <sheetView workbookViewId="0">
      <selection activeCell="D6" sqref="D6"/>
    </sheetView>
  </sheetViews>
  <sheetFormatPr defaultRowHeight="14.25"/>
  <cols>
    <col min="1" max="1" width="11.109375" bestFit="1" customWidth="1"/>
  </cols>
  <sheetData>
    <row r="1" spans="1:2">
      <c r="A1" s="1" t="s">
        <v>7</v>
      </c>
      <c r="B1" s="1" t="s">
        <v>24</v>
      </c>
    </row>
    <row r="2" spans="1:2">
      <c r="A2" t="s">
        <v>5</v>
      </c>
      <c r="B2" t="s">
        <v>25</v>
      </c>
    </row>
    <row r="3" spans="1:2">
      <c r="A3" t="s">
        <v>8</v>
      </c>
      <c r="B3" t="s">
        <v>26</v>
      </c>
    </row>
    <row r="4" spans="1:2">
      <c r="A4" t="s">
        <v>11</v>
      </c>
    </row>
    <row r="5" spans="1:2">
      <c r="A5" t="s">
        <v>9</v>
      </c>
    </row>
    <row r="6" spans="1:2">
      <c r="A6" t="s">
        <v>10</v>
      </c>
    </row>
    <row r="7" spans="1:2">
      <c r="A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29</vt:i4>
      </vt:variant>
    </vt:vector>
  </HeadingPairs>
  <TitlesOfParts>
    <vt:vector size="4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SETTINGS</vt:lpstr>
      <vt:lpstr>CalendarYear</vt:lpstr>
      <vt:lpstr>ColumnTitleRegion1..H12.1</vt:lpstr>
      <vt:lpstr>April!ColumnTitleRegion1..H12.3</vt:lpstr>
      <vt:lpstr>August!ColumnTitleRegion1..H12.3</vt:lpstr>
      <vt:lpstr>December!ColumnTitleRegion1..H12.3</vt:lpstr>
      <vt:lpstr>February!ColumnTitleRegion1..H12.3</vt:lpstr>
      <vt:lpstr>July!ColumnTitleRegion1..H12.3</vt:lpstr>
      <vt:lpstr>June!ColumnTitleRegion1..H12.3</vt:lpstr>
      <vt:lpstr>May!ColumnTitleRegion1..H12.3</vt:lpstr>
      <vt:lpstr>November!ColumnTitleRegion1..H12.3</vt:lpstr>
      <vt:lpstr>October!ColumnTitleRegion1..H12.3</vt:lpstr>
      <vt:lpstr>September!ColumnTitleRegion1..H12.3</vt:lpstr>
      <vt:lpstr>ColumnTitleRegion1..H12.3</vt:lpstr>
      <vt:lpstr>ColumnTitleRegion2..C14.1</vt:lpstr>
      <vt:lpstr>April!ColumnTitleRegion2..C14.3</vt:lpstr>
      <vt:lpstr>August!ColumnTitleRegion2..C14.3</vt:lpstr>
      <vt:lpstr>December!ColumnTitleRegion2..C14.3</vt:lpstr>
      <vt:lpstr>February!ColumnTitleRegion2..C14.3</vt:lpstr>
      <vt:lpstr>July!ColumnTitleRegion2..C14.3</vt:lpstr>
      <vt:lpstr>June!ColumnTitleRegion2..C14.3</vt:lpstr>
      <vt:lpstr>May!ColumnTitleRegion2..C14.3</vt:lpstr>
      <vt:lpstr>November!ColumnTitleRegion2..C14.3</vt:lpstr>
      <vt:lpstr>October!ColumnTitleRegion2..C14.3</vt:lpstr>
      <vt:lpstr>September!ColumnTitleRegion2..C14.3</vt:lpstr>
      <vt:lpstr>ColumnTitleRegion2..C14.3</vt:lpstr>
      <vt:lpstr>Distances</vt:lpstr>
      <vt:lpstr>M_or_Km</vt:lpstr>
      <vt:lpstr>January!Print_Area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2024-06-13T14:18:17Z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SIP_Label_aa6745fb-3f26-4c57-86f8-58701135f02c_Enabled">
    <vt:lpwstr>true</vt:lpwstr>
  </property>
  <property fmtid="{D5CDD505-2E9C-101B-9397-08002B2CF9AE}" pid="4" name="MSIP_Label_aa6745fb-3f26-4c57-86f8-58701135f02c_SetDate">
    <vt:lpwstr>2024-03-18T10:32:12Z</vt:lpwstr>
  </property>
  <property fmtid="{D5CDD505-2E9C-101B-9397-08002B2CF9AE}" pid="5" name="MSIP_Label_aa6745fb-3f26-4c57-86f8-58701135f02c_Method">
    <vt:lpwstr>Privileged</vt:lpwstr>
  </property>
  <property fmtid="{D5CDD505-2E9C-101B-9397-08002B2CF9AE}" pid="6" name="MSIP_Label_aa6745fb-3f26-4c57-86f8-58701135f02c_Name">
    <vt:lpwstr>NO MARKING (PUBLIC)</vt:lpwstr>
  </property>
  <property fmtid="{D5CDD505-2E9C-101B-9397-08002B2CF9AE}" pid="7" name="MSIP_Label_aa6745fb-3f26-4c57-86f8-58701135f02c_SiteId">
    <vt:lpwstr>4c6898a9-8fca-42f9-aa92-82cb3e252bc6</vt:lpwstr>
  </property>
  <property fmtid="{D5CDD505-2E9C-101B-9397-08002B2CF9AE}" pid="8" name="MSIP_Label_aa6745fb-3f26-4c57-86f8-58701135f02c_ActionId">
    <vt:lpwstr>2101177b-c78e-4615-9d7a-a71a9014cae5</vt:lpwstr>
  </property>
  <property fmtid="{D5CDD505-2E9C-101B-9397-08002B2CF9AE}" pid="9" name="MSIP_Label_aa6745fb-3f26-4c57-86f8-58701135f02c_ContentBits">
    <vt:lpwstr>0</vt:lpwstr>
  </property>
</Properties>
</file>