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8_{DCB17F8D-0D4E-4886-878F-5A31B6B5C30B}" xr6:coauthVersionLast="47" xr6:coauthVersionMax="47" xr10:uidLastSave="{00000000-0000-0000-0000-000000000000}"/>
  <bookViews>
    <workbookView xWindow="-120" yWindow="-120" windowWidth="20730" windowHeight="11040" xr2:uid="{58DDD752-AC61-4FC7-8131-261CA5C4802A}"/>
  </bookViews>
  <sheets>
    <sheet name="Teixeira Stats" sheetId="2" r:id="rId1"/>
    <sheet name="Thomas Stats" sheetId="3" r:id="rId2"/>
    <sheet name="Chapter 4" sheetId="1" r:id="rId3"/>
    <sheet name="Chapter 5" sheetId="4" r:id="rId4"/>
    <sheet name="Chapter 6" sheetId="5" r:id="rId5"/>
    <sheet name="Chapter 7" sheetId="6" r:id="rId6"/>
    <sheet name="Chapter 10" sheetId="7" r:id="rId7"/>
    <sheet name="HoF Standards" sheetId="8" r:id="rId8"/>
    <sheet name="Figure 4.1" sheetId="9" r:id="rId9"/>
    <sheet name="Similarity Test" sheetId="10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0" l="1"/>
  <c r="N8" i="10" s="1"/>
  <c r="M7" i="10"/>
  <c r="M8" i="10" s="1"/>
  <c r="L7" i="10"/>
  <c r="L8" i="10" s="1"/>
  <c r="F7" i="10"/>
  <c r="F8" i="10" s="1"/>
  <c r="E7" i="10"/>
  <c r="E8" i="10" s="1"/>
  <c r="D7" i="10"/>
  <c r="D8" i="10" s="1"/>
  <c r="O6" i="10"/>
  <c r="O7" i="10" s="1"/>
  <c r="O8" i="10" s="1"/>
  <c r="N6" i="10"/>
  <c r="M6" i="10"/>
  <c r="L6" i="10"/>
  <c r="K6" i="10"/>
  <c r="K7" i="10" s="1"/>
  <c r="K8" i="10" s="1"/>
  <c r="J6" i="10"/>
  <c r="J7" i="10" s="1"/>
  <c r="J8" i="10" s="1"/>
  <c r="I6" i="10"/>
  <c r="I7" i="10" s="1"/>
  <c r="I8" i="10" s="1"/>
  <c r="H6" i="10"/>
  <c r="H7" i="10" s="1"/>
  <c r="H8" i="10" s="1"/>
  <c r="G6" i="10"/>
  <c r="G7" i="10" s="1"/>
  <c r="G8" i="10" s="1"/>
  <c r="F6" i="10"/>
  <c r="E6" i="10"/>
  <c r="D6" i="10"/>
  <c r="C6" i="10"/>
  <c r="C7" i="10" s="1"/>
  <c r="C8" i="10" s="1"/>
  <c r="B6" i="10"/>
  <c r="B7" i="10" s="1"/>
  <c r="B8" i="10" s="1"/>
  <c r="P8" i="10" l="1"/>
  <c r="Q8" i="10" s="1"/>
  <c r="N119" i="7"/>
  <c r="N120" i="7" s="1"/>
  <c r="K119" i="7"/>
  <c r="K120" i="7" s="1"/>
  <c r="J119" i="7"/>
  <c r="J120" i="7" s="1"/>
  <c r="F119" i="7"/>
  <c r="F120" i="7" s="1"/>
  <c r="C119" i="7"/>
  <c r="C120" i="7" s="1"/>
  <c r="B119" i="7"/>
  <c r="B120" i="7" s="1"/>
  <c r="O118" i="7"/>
  <c r="O119" i="7" s="1"/>
  <c r="O120" i="7" s="1"/>
  <c r="N118" i="7"/>
  <c r="M118" i="7"/>
  <c r="M119" i="7" s="1"/>
  <c r="M120" i="7" s="1"/>
  <c r="L118" i="7"/>
  <c r="L119" i="7" s="1"/>
  <c r="L120" i="7" s="1"/>
  <c r="K118" i="7"/>
  <c r="J118" i="7"/>
  <c r="I118" i="7"/>
  <c r="I119" i="7" s="1"/>
  <c r="I120" i="7" s="1"/>
  <c r="H118" i="7"/>
  <c r="H119" i="7" s="1"/>
  <c r="H120" i="7" s="1"/>
  <c r="G118" i="7"/>
  <c r="G119" i="7" s="1"/>
  <c r="G120" i="7" s="1"/>
  <c r="F118" i="7"/>
  <c r="E118" i="7"/>
  <c r="E119" i="7" s="1"/>
  <c r="E120" i="7" s="1"/>
  <c r="D118" i="7"/>
  <c r="D119" i="7" s="1"/>
  <c r="D120" i="7" s="1"/>
  <c r="C118" i="7"/>
  <c r="B118" i="7"/>
  <c r="C27" i="8"/>
  <c r="B27" i="8"/>
  <c r="B24" i="8"/>
  <c r="C23" i="8"/>
  <c r="B23" i="8"/>
  <c r="C20" i="8"/>
  <c r="B20" i="8"/>
  <c r="B19" i="8"/>
  <c r="B18" i="8"/>
  <c r="B15" i="8"/>
  <c r="C12" i="8"/>
  <c r="B12" i="8"/>
  <c r="C10" i="8"/>
  <c r="C9" i="8"/>
  <c r="B9" i="8"/>
  <c r="L3" i="8"/>
  <c r="F109" i="7"/>
  <c r="E109" i="7"/>
  <c r="F108" i="7"/>
  <c r="E108" i="7"/>
  <c r="F107" i="7"/>
  <c r="E107" i="7"/>
  <c r="F106" i="7"/>
  <c r="E106" i="7"/>
  <c r="F105" i="7"/>
  <c r="E105" i="7"/>
  <c r="F104" i="7"/>
  <c r="E104" i="7"/>
  <c r="F103" i="7"/>
  <c r="E103" i="7"/>
  <c r="F102" i="7"/>
  <c r="E102" i="7"/>
  <c r="F101" i="7"/>
  <c r="E101" i="7"/>
  <c r="F100" i="7"/>
  <c r="E100" i="7"/>
  <c r="F99" i="7"/>
  <c r="E99" i="7"/>
  <c r="F98" i="7"/>
  <c r="E98" i="7"/>
  <c r="F91" i="7"/>
  <c r="E91" i="7"/>
  <c r="F90" i="7"/>
  <c r="E90" i="7"/>
  <c r="F89" i="7"/>
  <c r="E89" i="7"/>
  <c r="F88" i="7"/>
  <c r="E88" i="7"/>
  <c r="F87" i="7"/>
  <c r="E87" i="7"/>
  <c r="F86" i="7"/>
  <c r="E86" i="7"/>
  <c r="F85" i="7"/>
  <c r="E85" i="7"/>
  <c r="F84" i="7"/>
  <c r="E84" i="7"/>
  <c r="F83" i="7"/>
  <c r="F92" i="7" s="1"/>
  <c r="E83" i="7"/>
  <c r="F82" i="7"/>
  <c r="E82" i="7"/>
  <c r="F81" i="7"/>
  <c r="E81" i="7"/>
  <c r="F80" i="7"/>
  <c r="E80" i="7"/>
  <c r="E92" i="7" s="1"/>
  <c r="P120" i="7" l="1"/>
  <c r="Q120" i="7" s="1"/>
  <c r="E110" i="7"/>
  <c r="F110" i="7"/>
  <c r="J29" i="6" l="1"/>
  <c r="I29" i="6"/>
  <c r="H29" i="6"/>
  <c r="G29" i="6"/>
  <c r="F29" i="6"/>
  <c r="E29" i="6"/>
  <c r="D29" i="6"/>
  <c r="C29" i="6"/>
  <c r="B29" i="6"/>
  <c r="C23" i="6"/>
  <c r="G4" i="6" s="1"/>
  <c r="H4" i="6" s="1"/>
  <c r="B23" i="6"/>
  <c r="E22" i="6"/>
  <c r="L10" i="6" s="1"/>
  <c r="D22" i="6"/>
  <c r="F22" i="6" s="1"/>
  <c r="F21" i="6"/>
  <c r="E21" i="6"/>
  <c r="G21" i="6" s="1"/>
  <c r="D21" i="6"/>
  <c r="E20" i="6"/>
  <c r="G20" i="6" s="1"/>
  <c r="D20" i="6"/>
  <c r="F20" i="6" s="1"/>
  <c r="F19" i="6"/>
  <c r="E19" i="6"/>
  <c r="G19" i="6" s="1"/>
  <c r="D19" i="6"/>
  <c r="E18" i="6"/>
  <c r="L6" i="6" s="1"/>
  <c r="D18" i="6"/>
  <c r="F18" i="6" s="1"/>
  <c r="F17" i="6"/>
  <c r="E17" i="6"/>
  <c r="G17" i="6" s="1"/>
  <c r="D17" i="6"/>
  <c r="E16" i="6"/>
  <c r="G16" i="6" s="1"/>
  <c r="D16" i="6"/>
  <c r="F16" i="6" s="1"/>
  <c r="F23" i="6" s="1"/>
  <c r="F15" i="6"/>
  <c r="E15" i="6"/>
  <c r="E23" i="6" s="1"/>
  <c r="D15" i="6"/>
  <c r="D23" i="6" s="1"/>
  <c r="F11" i="6"/>
  <c r="B11" i="6"/>
  <c r="G10" i="6"/>
  <c r="H10" i="6" s="1"/>
  <c r="C10" i="6"/>
  <c r="D10" i="6" s="1"/>
  <c r="K9" i="6"/>
  <c r="C9" i="6"/>
  <c r="D9" i="6" s="1"/>
  <c r="L8" i="6"/>
  <c r="K8" i="6"/>
  <c r="D8" i="6"/>
  <c r="C8" i="6"/>
  <c r="K7" i="6"/>
  <c r="G7" i="6"/>
  <c r="H7" i="6" s="1"/>
  <c r="C7" i="6"/>
  <c r="D7" i="6" s="1"/>
  <c r="G6" i="6"/>
  <c r="H6" i="6" s="1"/>
  <c r="C6" i="6"/>
  <c r="D6" i="6" s="1"/>
  <c r="K5" i="6"/>
  <c r="C5" i="6"/>
  <c r="D5" i="6" s="1"/>
  <c r="L4" i="6"/>
  <c r="K4" i="6"/>
  <c r="D4" i="6"/>
  <c r="C4" i="6"/>
  <c r="K3" i="6"/>
  <c r="G3" i="6"/>
  <c r="H3" i="6" s="1"/>
  <c r="C3" i="6"/>
  <c r="C11" i="6" s="1"/>
  <c r="D11" i="6" s="1"/>
  <c r="C12" i="5"/>
  <c r="E11" i="5" s="1"/>
  <c r="G11" i="5" s="1"/>
  <c r="B12" i="5"/>
  <c r="D11" i="5"/>
  <c r="F11" i="5" s="1"/>
  <c r="E10" i="5"/>
  <c r="G10" i="5" s="1"/>
  <c r="D10" i="5"/>
  <c r="F10" i="5" s="1"/>
  <c r="E9" i="5"/>
  <c r="G9" i="5" s="1"/>
  <c r="D9" i="5"/>
  <c r="F9" i="5" s="1"/>
  <c r="E8" i="5"/>
  <c r="G8" i="5" s="1"/>
  <c r="D8" i="5"/>
  <c r="F8" i="5" s="1"/>
  <c r="E7" i="5"/>
  <c r="G7" i="5" s="1"/>
  <c r="D7" i="5"/>
  <c r="F7" i="5" s="1"/>
  <c r="E6" i="5"/>
  <c r="G6" i="5" s="1"/>
  <c r="D6" i="5"/>
  <c r="F6" i="5" s="1"/>
  <c r="E5" i="5"/>
  <c r="D5" i="5"/>
  <c r="F5" i="5" s="1"/>
  <c r="G4" i="5"/>
  <c r="F4" i="5"/>
  <c r="E4" i="5"/>
  <c r="D4" i="5"/>
  <c r="L3" i="6" l="1"/>
  <c r="L7" i="6"/>
  <c r="G18" i="6"/>
  <c r="G22" i="6"/>
  <c r="G5" i="6"/>
  <c r="H5" i="6" s="1"/>
  <c r="K6" i="6"/>
  <c r="G9" i="6"/>
  <c r="H9" i="6" s="1"/>
  <c r="K10" i="6"/>
  <c r="G8" i="6"/>
  <c r="H8" i="6" s="1"/>
  <c r="D3" i="6"/>
  <c r="L5" i="6"/>
  <c r="L9" i="6"/>
  <c r="G15" i="6"/>
  <c r="G23" i="6" s="1"/>
  <c r="E12" i="5"/>
  <c r="D12" i="5"/>
  <c r="F12" i="5"/>
  <c r="G5" i="5"/>
  <c r="G12" i="5" s="1"/>
  <c r="G11" i="6" l="1"/>
  <c r="H11" i="6" s="1"/>
  <c r="BI5" i="4" l="1"/>
  <c r="BI6" i="4"/>
  <c r="BI7" i="4"/>
  <c r="BI8" i="4"/>
  <c r="BI9" i="4"/>
  <c r="BI10" i="4"/>
  <c r="BI4" i="4"/>
  <c r="BD5" i="4"/>
  <c r="BD6" i="4"/>
  <c r="BD7" i="4"/>
  <c r="BD8" i="4"/>
  <c r="BD9" i="4"/>
  <c r="BD10" i="4"/>
  <c r="BD4" i="4"/>
  <c r="S38" i="4" l="1"/>
  <c r="W38" i="4"/>
  <c r="U38" i="4"/>
  <c r="V38" i="4" s="1"/>
  <c r="T38" i="4"/>
  <c r="X38" i="4"/>
  <c r="S8" i="4"/>
  <c r="W8" i="4"/>
  <c r="U8" i="4"/>
  <c r="V8" i="4" s="1"/>
  <c r="T8" i="4"/>
  <c r="X8" i="4"/>
  <c r="S7" i="4"/>
  <c r="W7" i="4"/>
  <c r="U7" i="4"/>
  <c r="V7" i="4" s="1"/>
  <c r="T7" i="4"/>
  <c r="X7" i="4"/>
  <c r="X40" i="4" l="1"/>
  <c r="W40" i="4"/>
  <c r="U40" i="4"/>
  <c r="V40" i="4" s="1"/>
  <c r="T40" i="4"/>
  <c r="S40" i="4"/>
  <c r="X37" i="4"/>
  <c r="W37" i="4"/>
  <c r="U37" i="4"/>
  <c r="V37" i="4" s="1"/>
  <c r="T37" i="4"/>
  <c r="S37" i="4"/>
  <c r="X36" i="4"/>
  <c r="W36" i="4"/>
  <c r="U36" i="4"/>
  <c r="V36" i="4" s="1"/>
  <c r="T36" i="4"/>
  <c r="S36" i="4"/>
  <c r="X35" i="4"/>
  <c r="W35" i="4"/>
  <c r="U35" i="4"/>
  <c r="V35" i="4" s="1"/>
  <c r="T35" i="4"/>
  <c r="S35" i="4"/>
  <c r="X34" i="4"/>
  <c r="W34" i="4"/>
  <c r="U34" i="4"/>
  <c r="V34" i="4" s="1"/>
  <c r="T34" i="4"/>
  <c r="S34" i="4"/>
  <c r="X33" i="4"/>
  <c r="W33" i="4"/>
  <c r="U33" i="4"/>
  <c r="V33" i="4" s="1"/>
  <c r="T33" i="4"/>
  <c r="S33" i="4"/>
  <c r="X32" i="4"/>
  <c r="W32" i="4"/>
  <c r="U32" i="4"/>
  <c r="V32" i="4" s="1"/>
  <c r="T32" i="4"/>
  <c r="S32" i="4"/>
  <c r="X31" i="4"/>
  <c r="W31" i="4"/>
  <c r="U31" i="4"/>
  <c r="V31" i="4" s="1"/>
  <c r="T31" i="4"/>
  <c r="S31" i="4"/>
  <c r="X30" i="4"/>
  <c r="W30" i="4"/>
  <c r="U30" i="4"/>
  <c r="V30" i="4" s="1"/>
  <c r="T30" i="4"/>
  <c r="S30" i="4"/>
  <c r="X29" i="4"/>
  <c r="W29" i="4"/>
  <c r="U29" i="4"/>
  <c r="V29" i="4" s="1"/>
  <c r="T29" i="4"/>
  <c r="S29" i="4"/>
  <c r="X28" i="4"/>
  <c r="W28" i="4"/>
  <c r="U28" i="4"/>
  <c r="V28" i="4" s="1"/>
  <c r="T28" i="4"/>
  <c r="S28" i="4"/>
  <c r="X27" i="4"/>
  <c r="W27" i="4"/>
  <c r="U27" i="4"/>
  <c r="V27" i="4" s="1"/>
  <c r="T27" i="4"/>
  <c r="S27" i="4"/>
  <c r="X26" i="4"/>
  <c r="W26" i="4"/>
  <c r="U26" i="4"/>
  <c r="V26" i="4" s="1"/>
  <c r="T26" i="4"/>
  <c r="S26" i="4"/>
  <c r="X25" i="4"/>
  <c r="W25" i="4"/>
  <c r="U25" i="4"/>
  <c r="V25" i="4" s="1"/>
  <c r="T25" i="4"/>
  <c r="S25" i="4"/>
  <c r="X24" i="4"/>
  <c r="W24" i="4"/>
  <c r="U24" i="4"/>
  <c r="V24" i="4" s="1"/>
  <c r="T24" i="4"/>
  <c r="S24" i="4"/>
  <c r="X23" i="4"/>
  <c r="W23" i="4"/>
  <c r="U23" i="4"/>
  <c r="V23" i="4" s="1"/>
  <c r="T23" i="4"/>
  <c r="S23" i="4"/>
  <c r="X22" i="4"/>
  <c r="W22" i="4"/>
  <c r="U22" i="4"/>
  <c r="V22" i="4" s="1"/>
  <c r="T22" i="4"/>
  <c r="S22" i="4"/>
  <c r="X21" i="4"/>
  <c r="W21" i="4"/>
  <c r="U21" i="4"/>
  <c r="V21" i="4" s="1"/>
  <c r="T21" i="4"/>
  <c r="S21" i="4"/>
  <c r="X20" i="4"/>
  <c r="W20" i="4"/>
  <c r="U20" i="4"/>
  <c r="V20" i="4" s="1"/>
  <c r="T20" i="4"/>
  <c r="S20" i="4"/>
  <c r="X17" i="4"/>
  <c r="W17" i="4"/>
  <c r="U17" i="4"/>
  <c r="V17" i="4" s="1"/>
  <c r="T17" i="4"/>
  <c r="S17" i="4"/>
  <c r="X15" i="4"/>
  <c r="W15" i="4"/>
  <c r="U15" i="4"/>
  <c r="V15" i="4" s="1"/>
  <c r="T15" i="4"/>
  <c r="S15" i="4"/>
  <c r="X14" i="4"/>
  <c r="W14" i="4"/>
  <c r="U14" i="4"/>
  <c r="V14" i="4" s="1"/>
  <c r="T14" i="4"/>
  <c r="S14" i="4"/>
  <c r="X13" i="4"/>
  <c r="W13" i="4"/>
  <c r="U13" i="4"/>
  <c r="V13" i="4" s="1"/>
  <c r="T13" i="4"/>
  <c r="S13" i="4"/>
  <c r="X12" i="4"/>
  <c r="W12" i="4"/>
  <c r="U12" i="4"/>
  <c r="V12" i="4" s="1"/>
  <c r="T12" i="4"/>
  <c r="S12" i="4"/>
  <c r="X11" i="4"/>
  <c r="W11" i="4"/>
  <c r="U11" i="4"/>
  <c r="V11" i="4" s="1"/>
  <c r="T11" i="4"/>
  <c r="S11" i="4"/>
  <c r="X10" i="4"/>
  <c r="W10" i="4"/>
  <c r="U10" i="4"/>
  <c r="V10" i="4" s="1"/>
  <c r="T10" i="4"/>
  <c r="S10" i="4"/>
  <c r="X9" i="4"/>
  <c r="W9" i="4"/>
  <c r="U9" i="4"/>
  <c r="V9" i="4" s="1"/>
  <c r="T9" i="4"/>
  <c r="S9" i="4"/>
  <c r="X6" i="4"/>
  <c r="W6" i="4"/>
  <c r="U6" i="4"/>
  <c r="V6" i="4" s="1"/>
  <c r="T6" i="4"/>
  <c r="S6" i="4"/>
  <c r="X5" i="4"/>
  <c r="W5" i="4"/>
  <c r="U5" i="4"/>
  <c r="V5" i="4" s="1"/>
  <c r="T5" i="4"/>
  <c r="S5" i="4"/>
  <c r="X4" i="4"/>
  <c r="W4" i="4"/>
  <c r="U4" i="4"/>
  <c r="V4" i="4" s="1"/>
  <c r="T4" i="4"/>
  <c r="S4" i="4"/>
  <c r="X3" i="4"/>
  <c r="W3" i="4"/>
  <c r="U3" i="4"/>
  <c r="V3" i="4" s="1"/>
  <c r="T3" i="4"/>
  <c r="S3" i="4"/>
  <c r="G47" i="1" l="1"/>
  <c r="G45" i="1"/>
  <c r="G46" i="1"/>
  <c r="G48" i="1"/>
  <c r="G44" i="1"/>
  <c r="F47" i="1"/>
  <c r="F45" i="1"/>
  <c r="F46" i="1"/>
  <c r="F48" i="1"/>
  <c r="F44" i="1"/>
  <c r="E47" i="1"/>
  <c r="E49" i="1" s="1"/>
  <c r="E50" i="1" s="1"/>
  <c r="E52" i="1" s="1"/>
  <c r="E45" i="1"/>
  <c r="E46" i="1"/>
  <c r="E48" i="1"/>
  <c r="E44" i="1"/>
  <c r="D47" i="1"/>
  <c r="D45" i="1"/>
  <c r="D46" i="1"/>
  <c r="D48" i="1"/>
  <c r="D44" i="1"/>
  <c r="C47" i="1"/>
  <c r="C45" i="1"/>
  <c r="C46" i="1"/>
  <c r="C48" i="1"/>
  <c r="C44" i="1"/>
  <c r="B47" i="1"/>
  <c r="B45" i="1"/>
  <c r="B48" i="1"/>
  <c r="B46" i="1"/>
  <c r="G49" i="1" l="1"/>
  <c r="G50" i="1" s="1"/>
  <c r="G52" i="1" s="1"/>
  <c r="E51" i="1"/>
  <c r="D49" i="1"/>
  <c r="D50" i="1" s="1"/>
  <c r="D51" i="1" s="1"/>
  <c r="C49" i="1"/>
  <c r="C50" i="1" s="1"/>
  <c r="C52" i="1" s="1"/>
  <c r="F49" i="1"/>
  <c r="F50" i="1" s="1"/>
  <c r="F51" i="1" s="1"/>
  <c r="B49" i="1"/>
  <c r="B50" i="1" s="1"/>
  <c r="B51" i="1" s="1"/>
  <c r="D52" i="1" l="1"/>
  <c r="C51" i="1"/>
  <c r="G51" i="1"/>
  <c r="B52" i="1"/>
  <c r="F52" i="1"/>
</calcChain>
</file>

<file path=xl/sharedStrings.xml><?xml version="1.0" encoding="utf-8"?>
<sst xmlns="http://schemas.openxmlformats.org/spreadsheetml/2006/main" count="732" uniqueCount="229">
  <si>
    <t>Table 4.3</t>
  </si>
  <si>
    <t>Yearly BA, OBP, SLG for Teixeira and Thomas</t>
  </si>
  <si>
    <t>Year</t>
  </si>
  <si>
    <t>BA</t>
  </si>
  <si>
    <t>OBP</t>
  </si>
  <si>
    <t>SLG</t>
  </si>
  <si>
    <t>Teixeira</t>
  </si>
  <si>
    <t>Thomas</t>
  </si>
  <si>
    <t>Table 4.5</t>
  </si>
  <si>
    <t>Descriptive Measures for Yearly BA, OBP and SLG for Teixeira and Thomas</t>
  </si>
  <si>
    <t>Descriptive</t>
  </si>
  <si>
    <t>Measure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</si>
  <si>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</si>
  <si>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</si>
  <si>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</si>
  <si>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</si>
  <si>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</si>
  <si>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</si>
  <si>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</si>
  <si>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</si>
  <si>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</si>
  <si>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</si>
  <si>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</si>
  <si>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</si>
  <si>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</si>
  <si>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Mark Teixeira</t>
  </si>
  <si>
    <t>Mark Teixeira Hitting Stats</t>
  </si>
  <si>
    <t>Yr</t>
  </si>
  <si>
    <t>Age</t>
  </si>
  <si>
    <t>Team</t>
  </si>
  <si>
    <t>G</t>
  </si>
  <si>
    <t>AB</t>
  </si>
  <si>
    <t>R</t>
  </si>
  <si>
    <t>H</t>
  </si>
  <si>
    <t>2B</t>
  </si>
  <si>
    <t>3B</t>
  </si>
  <si>
    <t>HR</t>
  </si>
  <si>
    <t>RBI</t>
  </si>
  <si>
    <t>BB</t>
  </si>
  <si>
    <t>SO</t>
  </si>
  <si>
    <t>SH</t>
  </si>
  <si>
    <t>SF</t>
  </si>
  <si>
    <t>HBP</t>
  </si>
  <si>
    <t>AVG</t>
  </si>
  <si>
    <t>Rangers</t>
  </si>
  <si>
    <t>Braves</t>
  </si>
  <si>
    <t>Angels</t>
  </si>
  <si>
    <t>Yankees</t>
  </si>
  <si>
    <t>Career</t>
  </si>
  <si>
    <t>14 Years</t>
  </si>
  <si>
    <t>Frank Thomas</t>
  </si>
  <si>
    <t>Frank Thomas Hitting Stats</t>
  </si>
  <si>
    <t>White Sox</t>
  </si>
  <si>
    <t>Athletics</t>
  </si>
  <si>
    <t>Blue Jays</t>
  </si>
  <si>
    <t>19 Years</t>
  </si>
  <si>
    <t>Table 4.6</t>
  </si>
  <si>
    <t>Smallest</t>
  </si>
  <si>
    <t>Q1</t>
  </si>
  <si>
    <t>Q2</t>
  </si>
  <si>
    <t>Q3</t>
  </si>
  <si>
    <t>Largest</t>
  </si>
  <si>
    <t>IQR</t>
  </si>
  <si>
    <t>K For Outlier Fence</t>
  </si>
  <si>
    <t>Lower Value</t>
  </si>
  <si>
    <t>Upper Value</t>
  </si>
  <si>
    <t>Outliers</t>
  </si>
  <si>
    <t>Five Number Summary of BA, OBP, and SLG for Teixeira and Thomas</t>
  </si>
  <si>
    <t>None</t>
  </si>
  <si>
    <t>Table 4.7</t>
  </si>
  <si>
    <t>Sorted Yearly BA, OBP, and SLG for Teixeira and Thomas</t>
  </si>
  <si>
    <t>Position</t>
  </si>
  <si>
    <t>Comparative Box and Whisker Graphs for Teixeira and Thomas</t>
  </si>
  <si>
    <t>Figure 4.1</t>
  </si>
  <si>
    <t>Teixeira BA</t>
  </si>
  <si>
    <t>Thomas BA</t>
  </si>
  <si>
    <t>Teixeira OBP</t>
  </si>
  <si>
    <t>Thomas OBP</t>
  </si>
  <si>
    <t>Teixeira SLG</t>
  </si>
  <si>
    <t>Thomas SLG</t>
  </si>
  <si>
    <t>Stem Leaf Graph</t>
  </si>
  <si>
    <t>Table 4.2</t>
  </si>
  <si>
    <t>Stems</t>
  </si>
  <si>
    <t>017</t>
  </si>
  <si>
    <t>Table 5.4</t>
  </si>
  <si>
    <t>OPS</t>
  </si>
  <si>
    <t>ISO</t>
  </si>
  <si>
    <t>RC</t>
  </si>
  <si>
    <t>RC/27</t>
  </si>
  <si>
    <t>BRA</t>
  </si>
  <si>
    <t>R/27</t>
  </si>
  <si>
    <t>Figure 5.3 Teixeira</t>
  </si>
  <si>
    <t>Table 5.5 Teixeira</t>
  </si>
  <si>
    <t xml:space="preserve">Variable </t>
  </si>
  <si>
    <t>Rank</t>
  </si>
  <si>
    <t>r^2</t>
  </si>
  <si>
    <t>r</t>
  </si>
  <si>
    <t>Variable</t>
  </si>
  <si>
    <t>Table 6.1</t>
  </si>
  <si>
    <t>X</t>
  </si>
  <si>
    <t>Freq</t>
  </si>
  <si>
    <t>Pr(X)</t>
  </si>
  <si>
    <t>Teixeira %</t>
  </si>
  <si>
    <t>Thomas %</t>
  </si>
  <si>
    <t>1B</t>
  </si>
  <si>
    <t>O</t>
  </si>
  <si>
    <t>Table 6.2</t>
  </si>
  <si>
    <t>Frequency</t>
  </si>
  <si>
    <t>Proportion</t>
  </si>
  <si>
    <t>Percent</t>
  </si>
  <si>
    <t>PA</t>
  </si>
  <si>
    <t>Freq-Tex</t>
  </si>
  <si>
    <t>Freq-Tho</t>
  </si>
  <si>
    <t>Teix %</t>
  </si>
  <si>
    <t>Totals</t>
  </si>
  <si>
    <t>Table 7.4</t>
  </si>
  <si>
    <t>Central Angles</t>
  </si>
  <si>
    <t>Table 7.1</t>
  </si>
  <si>
    <t>PA Outcomes</t>
  </si>
  <si>
    <t>Players</t>
  </si>
  <si>
    <t>Total PA</t>
  </si>
  <si>
    <t>0607112526</t>
  </si>
  <si>
    <t>01</t>
  </si>
  <si>
    <t>Number of Times in Top 10</t>
  </si>
  <si>
    <t>Categories</t>
  </si>
  <si>
    <t>SB</t>
  </si>
  <si>
    <t>XBH</t>
  </si>
  <si>
    <t>TB</t>
  </si>
  <si>
    <t>MVP</t>
  </si>
  <si>
    <t>AS</t>
  </si>
  <si>
    <t>Table 10.4</t>
  </si>
  <si>
    <t>Comparison of Career Statistics Between Teixeira and Thomas</t>
  </si>
  <si>
    <t>Statistic</t>
  </si>
  <si>
    <t>HRA</t>
  </si>
  <si>
    <t>BOP</t>
  </si>
  <si>
    <t>RPR/27</t>
  </si>
  <si>
    <t>SOA</t>
  </si>
  <si>
    <t>BBA</t>
  </si>
  <si>
    <t>SO/BB</t>
  </si>
  <si>
    <t>IPHR</t>
  </si>
  <si>
    <t>IPBA</t>
  </si>
  <si>
    <t>Black Ink Test</t>
  </si>
  <si>
    <t># Times</t>
  </si>
  <si>
    <t>Points Time</t>
  </si>
  <si>
    <t>AVG HOFer = 27</t>
  </si>
  <si>
    <t>Led League</t>
  </si>
  <si>
    <t>Player</t>
  </si>
  <si>
    <t>Points</t>
  </si>
  <si>
    <t>Aaron</t>
  </si>
  <si>
    <t>Bonds</t>
  </si>
  <si>
    <t>RS</t>
  </si>
  <si>
    <t xml:space="preserve">3B </t>
  </si>
  <si>
    <t>Table 10.5</t>
  </si>
  <si>
    <t>Grey Ink Test</t>
  </si>
  <si>
    <t>In Top 10</t>
  </si>
  <si>
    <t>AVG HOFer = 144</t>
  </si>
  <si>
    <t>Hall of Fame Career Standard Test</t>
  </si>
  <si>
    <t>Defensive</t>
  </si>
  <si>
    <t>Hits</t>
  </si>
  <si>
    <t>Runs</t>
  </si>
  <si>
    <t>R/G</t>
  </si>
  <si>
    <t>Value</t>
  </si>
  <si>
    <t>Player 1-Mark Teixeira</t>
  </si>
  <si>
    <t>Player 2-Frank Thomas</t>
  </si>
  <si>
    <t>Average HOF is 50</t>
  </si>
  <si>
    <t>Player1</t>
  </si>
  <si>
    <t>Player2</t>
  </si>
  <si>
    <t>NAME</t>
  </si>
  <si>
    <t>Pts. Rec.</t>
  </si>
  <si>
    <t>Pts Rec.</t>
  </si>
  <si>
    <t>one point for each 150 hits over 1500 limit 10</t>
  </si>
  <si>
    <t>one point for each .005 of BA above .275 limit 9</t>
  </si>
  <si>
    <t>one point for BA over .300</t>
  </si>
  <si>
    <t>one point for each 100 runs over 900 limit 8</t>
  </si>
  <si>
    <t>one point for scoring more than 0.500 runs per game</t>
  </si>
  <si>
    <t>one point for scoring more than .644 runs per game</t>
  </si>
  <si>
    <t>one point each for each 100 RBIs over 800 limit 8</t>
  </si>
  <si>
    <t>one point for driving in more than .500 runs per gane</t>
  </si>
  <si>
    <t>one point for driving in more than .600 runs per game</t>
  </si>
  <si>
    <t>one point each for each .025 SLG above .300 limit 10 pt</t>
  </si>
  <si>
    <t>one point each for each .010 OBP above .300 limit 10 pt</t>
  </si>
  <si>
    <t>one point for each 200 home runs</t>
  </si>
  <si>
    <t>one point if home runs more than 10% of hits</t>
  </si>
  <si>
    <t>one point if home runs more than 20% of hits</t>
  </si>
  <si>
    <t>one point for each 200 XBH over 300  limit 5 pts</t>
  </si>
  <si>
    <t>one point for each 200 walks over 300 limit 5 pts</t>
  </si>
  <si>
    <t>one point  for each 100 stolen bases  limit 5 pts</t>
  </si>
  <si>
    <t>Defensive Valus (Def. Value) see p.261</t>
  </si>
  <si>
    <t>Player Totals</t>
  </si>
  <si>
    <t>Similarity Test</t>
  </si>
  <si>
    <t>Breakdown of Final Score</t>
  </si>
  <si>
    <t>Pos-</t>
  </si>
  <si>
    <t>1000 -</t>
  </si>
  <si>
    <t>950+</t>
  </si>
  <si>
    <t>Unusually Similar</t>
  </si>
  <si>
    <t>ition</t>
  </si>
  <si>
    <t>Total</t>
  </si>
  <si>
    <t>900+</t>
  </si>
  <si>
    <t>Truly Similar</t>
  </si>
  <si>
    <t>Teixeira (1B)</t>
  </si>
  <si>
    <t>850+</t>
  </si>
  <si>
    <t>Essentially Similar</t>
  </si>
  <si>
    <t>Thomas (1B)</t>
  </si>
  <si>
    <t>800+</t>
  </si>
  <si>
    <t>Somewhat Similar</t>
  </si>
  <si>
    <t>Diff</t>
  </si>
  <si>
    <t>700+</t>
  </si>
  <si>
    <t>Vaguely Similar</t>
  </si>
  <si>
    <t>Diff(abs Value)</t>
  </si>
  <si>
    <t>Not</t>
  </si>
  <si>
    <t>&lt; 700</t>
  </si>
  <si>
    <t>Not Similar</t>
  </si>
  <si>
    <t>Calculation</t>
  </si>
  <si>
    <t>Similar</t>
  </si>
  <si>
    <t>Table 10.6</t>
  </si>
  <si>
    <t>Table 2.2</t>
  </si>
  <si>
    <t>Figure 5.4 Thomas</t>
  </si>
  <si>
    <t>Table 5.7 Thomas</t>
  </si>
  <si>
    <t>Table 5.6</t>
  </si>
  <si>
    <t>Table 5.8</t>
  </si>
  <si>
    <t>Comparison of r-squared Values Between Teixeira and Thomas</t>
  </si>
  <si>
    <t>Ordered Pairs</t>
  </si>
  <si>
    <t>(.8202, .7549)</t>
  </si>
  <si>
    <t>(.7852, .9018)</t>
  </si>
  <si>
    <t>(.7825, .8911)</t>
  </si>
  <si>
    <t>(.7787, .8897)</t>
  </si>
  <si>
    <t>(.7320, .6680)</t>
  </si>
  <si>
    <t>(.7066, .7599)</t>
  </si>
  <si>
    <t>(.4858, .3528)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</si>
</sst>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1" xfId="0" applyBorder="1"/>
    <xf numFmtId="1" fontId="0" fillId="0" borderId="1" xfId="0" applyNumberFormat="1" applyBorder="1"/>
    <xf numFmtId="3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3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164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66" fontId="0" fillId="0" borderId="2" xfId="0" applyNumberFormat="1" applyBorder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Teixeira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'Chapter 4'!$B$4:$B$22</c:f>
              <c:numCache>
                <c:formatCode>General</c:formatCode>
                <c:ptCount val="19"/>
                <c:pt idx="0">
                  <c:v>0.25900000000000001</c:v>
                </c:pt>
                <c:pt idx="1">
                  <c:v>0.28100000000000003</c:v>
                </c:pt>
                <c:pt idx="2">
                  <c:v>0.30099999999999999</c:v>
                </c:pt>
                <c:pt idx="3">
                  <c:v>0.28199999999999997</c:v>
                </c:pt>
                <c:pt idx="4">
                  <c:v>0.30599999999999999</c:v>
                </c:pt>
                <c:pt idx="5">
                  <c:v>0.308</c:v>
                </c:pt>
                <c:pt idx="6">
                  <c:v>0.29199999999999998</c:v>
                </c:pt>
                <c:pt idx="7">
                  <c:v>0.25600000000000001</c:v>
                </c:pt>
                <c:pt idx="8">
                  <c:v>0.248</c:v>
                </c:pt>
                <c:pt idx="9">
                  <c:v>0.251</c:v>
                </c:pt>
                <c:pt idx="10">
                  <c:v>0.216</c:v>
                </c:pt>
                <c:pt idx="11">
                  <c:v>0.255</c:v>
                </c:pt>
                <c:pt idx="12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6-476A-A79F-36CB6129147F}"/>
            </c:ext>
          </c:extLst>
        </c:ser>
        <c:ser>
          <c:idx val="1"/>
          <c:order val="1"/>
          <c:tx>
            <c:v>Thomas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'Chapter 4'!$C$4:$C$22</c:f>
              <c:numCache>
                <c:formatCode>General</c:formatCode>
                <c:ptCount val="19"/>
                <c:pt idx="0" formatCode="0.000">
                  <c:v>0.33</c:v>
                </c:pt>
                <c:pt idx="1">
                  <c:v>0.318</c:v>
                </c:pt>
                <c:pt idx="2">
                  <c:v>0.32300000000000001</c:v>
                </c:pt>
                <c:pt idx="3">
                  <c:v>0.317</c:v>
                </c:pt>
                <c:pt idx="4">
                  <c:v>0.35299999999999998</c:v>
                </c:pt>
                <c:pt idx="5">
                  <c:v>0.308</c:v>
                </c:pt>
                <c:pt idx="6">
                  <c:v>0.34899999999999998</c:v>
                </c:pt>
                <c:pt idx="7">
                  <c:v>0.34699999999999998</c:v>
                </c:pt>
                <c:pt idx="8">
                  <c:v>0.26500000000000001</c:v>
                </c:pt>
                <c:pt idx="9">
                  <c:v>0.30499999999999999</c:v>
                </c:pt>
                <c:pt idx="10">
                  <c:v>0.32800000000000001</c:v>
                </c:pt>
                <c:pt idx="11">
                  <c:v>0.221</c:v>
                </c:pt>
                <c:pt idx="12">
                  <c:v>0.252</c:v>
                </c:pt>
                <c:pt idx="13">
                  <c:v>0.26700000000000002</c:v>
                </c:pt>
                <c:pt idx="14">
                  <c:v>0.27100000000000002</c:v>
                </c:pt>
                <c:pt idx="15">
                  <c:v>0.219</c:v>
                </c:pt>
                <c:pt idx="16" formatCode="0.000">
                  <c:v>0.27</c:v>
                </c:pt>
                <c:pt idx="17">
                  <c:v>0.27700000000000002</c:v>
                </c:pt>
                <c:pt idx="18" formatCode="0.0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6-476A-A79F-36CB61291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0202063"/>
        <c:axId val="1620235807"/>
      </c:lineChart>
      <c:catAx>
        <c:axId val="1630202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235807"/>
        <c:crosses val="autoZero"/>
        <c:auto val="1"/>
        <c:lblAlgn val="ctr"/>
        <c:lblOffset val="100"/>
        <c:noMultiLvlLbl val="0"/>
      </c:catAx>
      <c:valAx>
        <c:axId val="16202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20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RC/27</a:t>
            </a:r>
            <a:endParaRPr lang="en-US"/>
          </a:p>
        </c:rich>
      </c:tx>
      <c:layout>
        <c:manualLayout>
          <c:xMode val="edge"/>
          <c:yMode val="edge"/>
          <c:x val="6.514342373869933E-2"/>
          <c:y val="3.2214719611719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61452318460192"/>
                  <c:y val="-0.17213163150975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5'!$V$3:$V$15</c:f>
              <c:numCache>
                <c:formatCode>0.00</c:formatCode>
                <c:ptCount val="13"/>
                <c:pt idx="0">
                  <c:v>5.2192942622075016</c:v>
                </c:pt>
                <c:pt idx="1">
                  <c:v>7.1529592669041522</c:v>
                </c:pt>
                <c:pt idx="2">
                  <c:v>7.7892923649906898</c:v>
                </c:pt>
                <c:pt idx="3">
                  <c:v>6.7753017469315049</c:v>
                </c:pt>
                <c:pt idx="4">
                  <c:v>8.1429035016328601</c:v>
                </c:pt>
                <c:pt idx="5">
                  <c:v>8.314516098758574</c:v>
                </c:pt>
                <c:pt idx="6">
                  <c:v>7.6396247351962066</c:v>
                </c:pt>
                <c:pt idx="7">
                  <c:v>5.8677011005164106</c:v>
                </c:pt>
                <c:pt idx="8">
                  <c:v>5.5919177175444252</c:v>
                </c:pt>
                <c:pt idx="9">
                  <c:v>5.3390298201417776</c:v>
                </c:pt>
                <c:pt idx="10">
                  <c:v>3.973939235201676</c:v>
                </c:pt>
                <c:pt idx="11">
                  <c:v>6.6193656410412167</c:v>
                </c:pt>
                <c:pt idx="12">
                  <c:v>3.3651026392961878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5-4542-8E8A-4A555445F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57088"/>
        <c:axId val="906794432"/>
      </c:scatterChart>
      <c:valAx>
        <c:axId val="9528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94432"/>
        <c:crosses val="autoZero"/>
        <c:crossBetween val="midCat"/>
      </c:valAx>
      <c:valAx>
        <c:axId val="9067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BA</a:t>
            </a:r>
            <a:endParaRPr lang="en-US"/>
          </a:p>
        </c:rich>
      </c:tx>
      <c:layout>
        <c:manualLayout>
          <c:xMode val="edge"/>
          <c:yMode val="edge"/>
          <c:x val="2.7458591174797656E-2"/>
          <c:y val="2.48833551906287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5'!$X$19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49807090040638"/>
                  <c:y val="-0.266338763695641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5'!$P$20:$P$38</c:f>
              <c:numCache>
                <c:formatCode>General</c:formatCode>
                <c:ptCount val="19"/>
                <c:pt idx="0" formatCode="0.000">
                  <c:v>0.33</c:v>
                </c:pt>
                <c:pt idx="1">
                  <c:v>0.318</c:v>
                </c:pt>
                <c:pt idx="2">
                  <c:v>0.32300000000000001</c:v>
                </c:pt>
                <c:pt idx="3">
                  <c:v>0.317</c:v>
                </c:pt>
                <c:pt idx="4">
                  <c:v>0.35299999999999998</c:v>
                </c:pt>
                <c:pt idx="5">
                  <c:v>0.308</c:v>
                </c:pt>
                <c:pt idx="6">
                  <c:v>0.34899999999999998</c:v>
                </c:pt>
                <c:pt idx="7">
                  <c:v>0.34699999999999998</c:v>
                </c:pt>
                <c:pt idx="8">
                  <c:v>0.26500000000000001</c:v>
                </c:pt>
                <c:pt idx="9">
                  <c:v>0.30499999999999999</c:v>
                </c:pt>
                <c:pt idx="10">
                  <c:v>0.32800000000000001</c:v>
                </c:pt>
                <c:pt idx="11">
                  <c:v>0.221</c:v>
                </c:pt>
                <c:pt idx="12">
                  <c:v>0.252</c:v>
                </c:pt>
                <c:pt idx="13">
                  <c:v>0.26700000000000002</c:v>
                </c:pt>
                <c:pt idx="14">
                  <c:v>0.27100000000000002</c:v>
                </c:pt>
                <c:pt idx="15">
                  <c:v>0.219</c:v>
                </c:pt>
                <c:pt idx="16" formatCode="0.000">
                  <c:v>0.27</c:v>
                </c:pt>
                <c:pt idx="17">
                  <c:v>0.27700000000000002</c:v>
                </c:pt>
                <c:pt idx="18">
                  <c:v>0.215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3-489A-983A-9BEE5DA78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1888"/>
        <c:axId val="906811488"/>
      </c:scatterChart>
      <c:valAx>
        <c:axId val="95284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11488"/>
        <c:crosses val="autoZero"/>
        <c:crossBetween val="midCat"/>
      </c:valAx>
      <c:valAx>
        <c:axId val="9068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OBP</a:t>
            </a:r>
            <a:endParaRPr lang="en-US"/>
          </a:p>
        </c:rich>
      </c:tx>
      <c:layout>
        <c:manualLayout>
          <c:xMode val="edge"/>
          <c:yMode val="edge"/>
          <c:x val="3.609711286089240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1395848246242"/>
                  <c:y val="-0.25243361505626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5'!$Q$20:$Q$38</c:f>
              <c:numCache>
                <c:formatCode>General</c:formatCode>
                <c:ptCount val="19"/>
                <c:pt idx="0">
                  <c:v>0.45400000000000001</c:v>
                </c:pt>
                <c:pt idx="1">
                  <c:v>0.45300000000000001</c:v>
                </c:pt>
                <c:pt idx="2">
                  <c:v>0.439</c:v>
                </c:pt>
                <c:pt idx="3">
                  <c:v>0.42599999999999999</c:v>
                </c:pt>
                <c:pt idx="4">
                  <c:v>0.48699999999999999</c:v>
                </c:pt>
                <c:pt idx="5">
                  <c:v>0.45400000000000001</c:v>
                </c:pt>
                <c:pt idx="6">
                  <c:v>0.45900000000000002</c:v>
                </c:pt>
                <c:pt idx="7">
                  <c:v>0.45600000000000002</c:v>
                </c:pt>
                <c:pt idx="8">
                  <c:v>0.38100000000000001</c:v>
                </c:pt>
                <c:pt idx="9">
                  <c:v>0.41399999999999998</c:v>
                </c:pt>
                <c:pt idx="10">
                  <c:v>0.436</c:v>
                </c:pt>
                <c:pt idx="11">
                  <c:v>0.316</c:v>
                </c:pt>
                <c:pt idx="12">
                  <c:v>0.36099999999999999</c:v>
                </c:pt>
                <c:pt idx="13" formatCode="0.000">
                  <c:v>0.39</c:v>
                </c:pt>
                <c:pt idx="14">
                  <c:v>0.434</c:v>
                </c:pt>
                <c:pt idx="15">
                  <c:v>0.315</c:v>
                </c:pt>
                <c:pt idx="16">
                  <c:v>0.38100000000000001</c:v>
                </c:pt>
                <c:pt idx="17">
                  <c:v>0.377</c:v>
                </c:pt>
                <c:pt idx="18">
                  <c:v>0.33500000000000002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A-4B99-AAAA-AB95A525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602319"/>
        <c:axId val="1416080207"/>
      </c:scatterChart>
      <c:valAx>
        <c:axId val="145160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080207"/>
        <c:crosses val="autoZero"/>
        <c:crossBetween val="midCat"/>
      </c:valAx>
      <c:valAx>
        <c:axId val="141608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60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SLG</a:t>
            </a:r>
            <a:endParaRPr lang="en-US"/>
          </a:p>
        </c:rich>
      </c:tx>
      <c:layout>
        <c:manualLayout>
          <c:xMode val="edge"/>
          <c:yMode val="edge"/>
          <c:x val="2.677077865266841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37374234470691"/>
                  <c:y val="-0.165672779352092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'Chapter 5'!$X$20:$X$39</c:f>
              <c:strCache>
                <c:ptCount val="20"/>
                <c:pt idx="0">
                  <c:v>7.77</c:v>
                </c:pt>
                <c:pt idx="1">
                  <c:v>6.96</c:v>
                </c:pt>
                <c:pt idx="2">
                  <c:v>7.10</c:v>
                </c:pt>
                <c:pt idx="3">
                  <c:v>7.21</c:v>
                </c:pt>
                <c:pt idx="4">
                  <c:v>10.48</c:v>
                </c:pt>
                <c:pt idx="5">
                  <c:v>7.63</c:v>
                </c:pt>
                <c:pt idx="6">
                  <c:v>8.18</c:v>
                </c:pt>
                <c:pt idx="7">
                  <c:v>8.11</c:v>
                </c:pt>
                <c:pt idx="8">
                  <c:v>6.46</c:v>
                </c:pt>
                <c:pt idx="9">
                  <c:v>5.58</c:v>
                </c:pt>
                <c:pt idx="10">
                  <c:v>7.50</c:v>
                </c:pt>
                <c:pt idx="11">
                  <c:v>3.85</c:v>
                </c:pt>
                <c:pt idx="12">
                  <c:v>5.02</c:v>
                </c:pt>
                <c:pt idx="13">
                  <c:v>5.55</c:v>
                </c:pt>
                <c:pt idx="14">
                  <c:v>7.72</c:v>
                </c:pt>
                <c:pt idx="15">
                  <c:v>5.91</c:v>
                </c:pt>
                <c:pt idx="16">
                  <c:v>5.78</c:v>
                </c:pt>
                <c:pt idx="17">
                  <c:v>4.18</c:v>
                </c:pt>
                <c:pt idx="18">
                  <c:v>3.68</c:v>
                </c:pt>
                <c:pt idx="19">
                  <c:v>R/27</c:v>
                </c:pt>
              </c:strCache>
            </c:strRef>
          </c:xVal>
          <c:yVal>
            <c:numRef>
              <c:f>'Chapter 5'!$R$20:$R$38</c:f>
              <c:numCache>
                <c:formatCode>General</c:formatCode>
                <c:ptCount val="19"/>
                <c:pt idx="0">
                  <c:v>0.52900000000000003</c:v>
                </c:pt>
                <c:pt idx="1">
                  <c:v>0.55300000000000005</c:v>
                </c:pt>
                <c:pt idx="2">
                  <c:v>0.53600000000000003</c:v>
                </c:pt>
                <c:pt idx="3">
                  <c:v>0.60699999999999998</c:v>
                </c:pt>
                <c:pt idx="4">
                  <c:v>0.72899999999999998</c:v>
                </c:pt>
                <c:pt idx="5">
                  <c:v>0.60599999999999998</c:v>
                </c:pt>
                <c:pt idx="6">
                  <c:v>0.626</c:v>
                </c:pt>
                <c:pt idx="7">
                  <c:v>0.61099999999999999</c:v>
                </c:pt>
                <c:pt idx="8" formatCode="0.000">
                  <c:v>0.48</c:v>
                </c:pt>
                <c:pt idx="9">
                  <c:v>0.47099999999999997</c:v>
                </c:pt>
                <c:pt idx="10">
                  <c:v>0.625</c:v>
                </c:pt>
                <c:pt idx="11">
                  <c:v>0.441</c:v>
                </c:pt>
                <c:pt idx="12">
                  <c:v>0.47199999999999998</c:v>
                </c:pt>
                <c:pt idx="13">
                  <c:v>0.56200000000000006</c:v>
                </c:pt>
                <c:pt idx="14">
                  <c:v>0.56299999999999994</c:v>
                </c:pt>
                <c:pt idx="15" formatCode="0.000">
                  <c:v>0.59</c:v>
                </c:pt>
                <c:pt idx="16">
                  <c:v>0.54500000000000004</c:v>
                </c:pt>
                <c:pt idx="17" formatCode="0.000">
                  <c:v>0.48</c:v>
                </c:pt>
                <c:pt idx="18" formatCode="0.000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1-42F4-8C3B-D20343F0F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62991"/>
        <c:axId val="1410914191"/>
      </c:scatterChart>
      <c:valAx>
        <c:axId val="141646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14191"/>
        <c:crosses val="autoZero"/>
        <c:crossBetween val="midCat"/>
      </c:valAx>
      <c:valAx>
        <c:axId val="14109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OPS</a:t>
            </a:r>
            <a:endParaRPr lang="en-US"/>
          </a:p>
        </c:rich>
      </c:tx>
      <c:layout>
        <c:manualLayout>
          <c:xMode val="edge"/>
          <c:yMode val="edge"/>
          <c:x val="3.224511443841542E-2"/>
          <c:y val="2.6936026936026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93922456584118"/>
                  <c:y val="-0.18818385075602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5'!$S$20:$S$38</c:f>
              <c:numCache>
                <c:formatCode>0.000</c:formatCode>
                <c:ptCount val="19"/>
                <c:pt idx="0">
                  <c:v>0.9830000000000001</c:v>
                </c:pt>
                <c:pt idx="1">
                  <c:v>1.006</c:v>
                </c:pt>
                <c:pt idx="2">
                  <c:v>0.97500000000000009</c:v>
                </c:pt>
                <c:pt idx="3">
                  <c:v>1.0329999999999999</c:v>
                </c:pt>
                <c:pt idx="4">
                  <c:v>1.216</c:v>
                </c:pt>
                <c:pt idx="5">
                  <c:v>1.06</c:v>
                </c:pt>
                <c:pt idx="6">
                  <c:v>1.085</c:v>
                </c:pt>
                <c:pt idx="7">
                  <c:v>1.0669999999999999</c:v>
                </c:pt>
                <c:pt idx="8">
                  <c:v>0.86099999999999999</c:v>
                </c:pt>
                <c:pt idx="9">
                  <c:v>0.88500000000000001</c:v>
                </c:pt>
                <c:pt idx="10">
                  <c:v>1.0609999999999999</c:v>
                </c:pt>
                <c:pt idx="11">
                  <c:v>0.75700000000000001</c:v>
                </c:pt>
                <c:pt idx="12">
                  <c:v>0.83299999999999996</c:v>
                </c:pt>
                <c:pt idx="13">
                  <c:v>0.95200000000000007</c:v>
                </c:pt>
                <c:pt idx="14">
                  <c:v>0.99699999999999989</c:v>
                </c:pt>
                <c:pt idx="15">
                  <c:v>0.90500000000000003</c:v>
                </c:pt>
                <c:pt idx="16">
                  <c:v>0.92600000000000005</c:v>
                </c:pt>
                <c:pt idx="17">
                  <c:v>0.85699999999999998</c:v>
                </c:pt>
                <c:pt idx="18">
                  <c:v>0.69500000000000006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8-4467-9F87-7E5C4A6CC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479423"/>
        <c:axId val="1112652911"/>
      </c:scatterChart>
      <c:valAx>
        <c:axId val="141647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52911"/>
        <c:crosses val="autoZero"/>
        <c:crossBetween val="midCat"/>
      </c:valAx>
      <c:valAx>
        <c:axId val="111265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7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ISO</a:t>
            </a:r>
            <a:endParaRPr lang="en-US"/>
          </a:p>
        </c:rich>
      </c:tx>
      <c:layout>
        <c:manualLayout>
          <c:xMode val="edge"/>
          <c:yMode val="edge"/>
          <c:x val="2.3593141766370111E-2"/>
          <c:y val="2.644627640245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23369806046972"/>
                  <c:y val="-0.263549638654321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5'!$T$20:$T$38</c:f>
              <c:numCache>
                <c:formatCode>0.000</c:formatCode>
                <c:ptCount val="19"/>
                <c:pt idx="0">
                  <c:v>0.19895287958115182</c:v>
                </c:pt>
                <c:pt idx="1">
                  <c:v>0.23434704830053668</c:v>
                </c:pt>
                <c:pt idx="2">
                  <c:v>0.21291448516579406</c:v>
                </c:pt>
                <c:pt idx="3">
                  <c:v>0.2896174863387978</c:v>
                </c:pt>
                <c:pt idx="4">
                  <c:v>0.37593984962406013</c:v>
                </c:pt>
                <c:pt idx="5">
                  <c:v>0.29817444219066935</c:v>
                </c:pt>
                <c:pt idx="6">
                  <c:v>0.27703984819734345</c:v>
                </c:pt>
                <c:pt idx="7">
                  <c:v>0.26415094339622641</c:v>
                </c:pt>
                <c:pt idx="8">
                  <c:v>0.2153846153846154</c:v>
                </c:pt>
                <c:pt idx="9">
                  <c:v>0.16666666666666666</c:v>
                </c:pt>
                <c:pt idx="10">
                  <c:v>0.29725085910652921</c:v>
                </c:pt>
                <c:pt idx="11">
                  <c:v>0.22058823529411764</c:v>
                </c:pt>
                <c:pt idx="12">
                  <c:v>0.21988527724665391</c:v>
                </c:pt>
                <c:pt idx="13">
                  <c:v>0.29487179487179488</c:v>
                </c:pt>
                <c:pt idx="14">
                  <c:v>0.29166666666666669</c:v>
                </c:pt>
                <c:pt idx="15">
                  <c:v>0.37142857142857144</c:v>
                </c:pt>
                <c:pt idx="16">
                  <c:v>0.27467811158798283</c:v>
                </c:pt>
                <c:pt idx="17">
                  <c:v>0.20338983050847459</c:v>
                </c:pt>
                <c:pt idx="18">
                  <c:v>0.13414634146341464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5-4F75-80D8-2647348F5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974623"/>
        <c:axId val="1336954335"/>
      </c:scatterChart>
      <c:valAx>
        <c:axId val="149997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54335"/>
        <c:crosses val="autoZero"/>
        <c:crossBetween val="midCat"/>
      </c:valAx>
      <c:valAx>
        <c:axId val="13369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97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BRA</a:t>
            </a:r>
            <a:endParaRPr lang="en-US"/>
          </a:p>
        </c:rich>
      </c:tx>
      <c:layout>
        <c:manualLayout>
          <c:xMode val="edge"/>
          <c:yMode val="edge"/>
          <c:x val="3.9689922480620157E-2"/>
          <c:y val="3.5437430786267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47507918099385"/>
                  <c:y val="-0.17229392837523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5'!$W$20:$W$38</c:f>
              <c:numCache>
                <c:formatCode>0.000</c:formatCode>
                <c:ptCount val="19"/>
                <c:pt idx="0">
                  <c:v>0.24016600000000002</c:v>
                </c:pt>
                <c:pt idx="1">
                  <c:v>0.25050900000000004</c:v>
                </c:pt>
                <c:pt idx="2">
                  <c:v>0.23530400000000001</c:v>
                </c:pt>
                <c:pt idx="3">
                  <c:v>0.25858199999999998</c:v>
                </c:pt>
                <c:pt idx="4">
                  <c:v>0.35502299999999998</c:v>
                </c:pt>
                <c:pt idx="5">
                  <c:v>0.27512399999999998</c:v>
                </c:pt>
                <c:pt idx="6">
                  <c:v>0.28733400000000003</c:v>
                </c:pt>
                <c:pt idx="7">
                  <c:v>0.27861600000000003</c:v>
                </c:pt>
                <c:pt idx="8">
                  <c:v>0.18287999999999999</c:v>
                </c:pt>
                <c:pt idx="9">
                  <c:v>0.19499399999999997</c:v>
                </c:pt>
                <c:pt idx="10">
                  <c:v>0.27250000000000002</c:v>
                </c:pt>
                <c:pt idx="11">
                  <c:v>0.13935600000000001</c:v>
                </c:pt>
                <c:pt idx="12">
                  <c:v>0.17039199999999999</c:v>
                </c:pt>
                <c:pt idx="13">
                  <c:v>0.21918000000000004</c:v>
                </c:pt>
                <c:pt idx="14">
                  <c:v>0.24434199999999998</c:v>
                </c:pt>
                <c:pt idx="15">
                  <c:v>0.18584999999999999</c:v>
                </c:pt>
                <c:pt idx="16">
                  <c:v>0.20764500000000002</c:v>
                </c:pt>
                <c:pt idx="17">
                  <c:v>0.18095999999999998</c:v>
                </c:pt>
                <c:pt idx="18">
                  <c:v>0.1206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2B-450E-AA36-295BD7031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457327"/>
        <c:axId val="1407436143"/>
      </c:scatterChart>
      <c:valAx>
        <c:axId val="142245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36143"/>
        <c:crosses val="autoZero"/>
        <c:crossBetween val="midCat"/>
      </c:valAx>
      <c:valAx>
        <c:axId val="140743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RC/27</a:t>
            </a:r>
            <a:endParaRPr lang="en-US"/>
          </a:p>
        </c:rich>
      </c:tx>
      <c:layout>
        <c:manualLayout>
          <c:xMode val="edge"/>
          <c:yMode val="edge"/>
          <c:x val="8.0653303637713433E-2"/>
          <c:y val="3.0956324074061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37788845436638"/>
                  <c:y val="-0.17227734080649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5'!$V$20:$V$38</c:f>
              <c:numCache>
                <c:formatCode>0.00</c:formatCode>
                <c:ptCount val="19"/>
                <c:pt idx="0">
                  <c:v>9.1615192819148934</c:v>
                </c:pt>
                <c:pt idx="1">
                  <c:v>9.3762243134242365</c:v>
                </c:pt>
                <c:pt idx="2">
                  <c:v>8.9125176147741598</c:v>
                </c:pt>
                <c:pt idx="3">
                  <c:v>9.7975552193645985</c:v>
                </c:pt>
                <c:pt idx="4">
                  <c:v>14.154344442409815</c:v>
                </c:pt>
                <c:pt idx="5">
                  <c:v>10.237615915035269</c:v>
                </c:pt>
                <c:pt idx="6">
                  <c:v>11.302395621321306</c:v>
                </c:pt>
                <c:pt idx="7">
                  <c:v>10.949035251974275</c:v>
                </c:pt>
                <c:pt idx="8">
                  <c:v>6.3538815459260496</c:v>
                </c:pt>
                <c:pt idx="9">
                  <c:v>7.0855277424951204</c:v>
                </c:pt>
                <c:pt idx="10">
                  <c:v>10.364490665330159</c:v>
                </c:pt>
                <c:pt idx="11">
                  <c:v>4.6262699564586356</c:v>
                </c:pt>
                <c:pt idx="12">
                  <c:v>5.8001850138760407</c:v>
                </c:pt>
                <c:pt idx="13">
                  <c:v>7.4528289473684204</c:v>
                </c:pt>
                <c:pt idx="14">
                  <c:v>8.3474154135338345</c:v>
                </c:pt>
                <c:pt idx="15">
                  <c:v>6.21437210239871</c:v>
                </c:pt>
                <c:pt idx="16">
                  <c:v>7.2090493601462518</c:v>
                </c:pt>
                <c:pt idx="17">
                  <c:v>6.30859375</c:v>
                </c:pt>
                <c:pt idx="18">
                  <c:v>4.3138755980861241</c:v>
                </c:pt>
              </c:numCache>
            </c:numRef>
          </c:xVal>
          <c:yVal>
            <c:numRef>
              <c:f>'Chapter 5'!$X$20:$X$38</c:f>
              <c:numCache>
                <c:formatCode>0.00</c:formatCode>
                <c:ptCount val="19"/>
                <c:pt idx="0">
                  <c:v>7.76953125</c:v>
                </c:pt>
                <c:pt idx="1">
                  <c:v>6.9606299212598426</c:v>
                </c:pt>
                <c:pt idx="2">
                  <c:v>7.0979381443298966</c:v>
                </c:pt>
                <c:pt idx="3">
                  <c:v>7.2080000000000002</c:v>
                </c:pt>
                <c:pt idx="4">
                  <c:v>10.476744186046512</c:v>
                </c:pt>
                <c:pt idx="5">
                  <c:v>7.6275659824046924</c:v>
                </c:pt>
                <c:pt idx="6">
                  <c:v>8.1778425655976683</c:v>
                </c:pt>
                <c:pt idx="7">
                  <c:v>8.106936416184972</c:v>
                </c:pt>
                <c:pt idx="8">
                  <c:v>6.463953488372093</c:v>
                </c:pt>
                <c:pt idx="9">
                  <c:v>5.5828402366863905</c:v>
                </c:pt>
                <c:pt idx="10">
                  <c:v>7.5</c:v>
                </c:pt>
                <c:pt idx="11">
                  <c:v>3.8490566037735849</c:v>
                </c:pt>
                <c:pt idx="12">
                  <c:v>5.0217391304347823</c:v>
                </c:pt>
                <c:pt idx="13">
                  <c:v>5.5462499999999997</c:v>
                </c:pt>
                <c:pt idx="14">
                  <c:v>7.7228571428571424</c:v>
                </c:pt>
                <c:pt idx="15">
                  <c:v>5.9085365853658534</c:v>
                </c:pt>
                <c:pt idx="16">
                  <c:v>5.7750000000000004</c:v>
                </c:pt>
                <c:pt idx="17">
                  <c:v>4.18359375</c:v>
                </c:pt>
                <c:pt idx="18">
                  <c:v>3.6818181818181817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01-4708-8476-D1484500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88271"/>
        <c:axId val="1107741455"/>
      </c:scatterChart>
      <c:valAx>
        <c:axId val="145008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RC/27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41455"/>
        <c:crosses val="autoZero"/>
        <c:crossBetween val="midCat"/>
      </c:valAx>
      <c:valAx>
        <c:axId val="11077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08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5.5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13154539918437"/>
                  <c:y val="-0.17696862322921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5'!$BC$17:$BC$23</c:f>
              <c:numCache>
                <c:formatCode>General</c:formatCode>
                <c:ptCount val="7"/>
                <c:pt idx="0">
                  <c:v>0.82020000000000004</c:v>
                </c:pt>
                <c:pt idx="1">
                  <c:v>0.78520000000000001</c:v>
                </c:pt>
                <c:pt idx="2">
                  <c:v>0.78249999999999997</c:v>
                </c:pt>
                <c:pt idx="3">
                  <c:v>0.77869999999999995</c:v>
                </c:pt>
                <c:pt idx="4" formatCode="0.0000">
                  <c:v>0.73199999999999998</c:v>
                </c:pt>
                <c:pt idx="5">
                  <c:v>0.70660000000000001</c:v>
                </c:pt>
                <c:pt idx="6">
                  <c:v>0.48580000000000001</c:v>
                </c:pt>
              </c:numCache>
            </c:numRef>
          </c:xVal>
          <c:yVal>
            <c:numRef>
              <c:f>'Chapter 5'!$BE$17:$BE$23</c:f>
              <c:numCache>
                <c:formatCode>General</c:formatCode>
                <c:ptCount val="7"/>
                <c:pt idx="0">
                  <c:v>0.75490000000000002</c:v>
                </c:pt>
                <c:pt idx="1">
                  <c:v>0.90180000000000005</c:v>
                </c:pt>
                <c:pt idx="2">
                  <c:v>0.8911</c:v>
                </c:pt>
                <c:pt idx="3">
                  <c:v>0.88970000000000005</c:v>
                </c:pt>
                <c:pt idx="4" formatCode="0.0000">
                  <c:v>0.66800000000000004</c:v>
                </c:pt>
                <c:pt idx="5">
                  <c:v>0.75990000000000002</c:v>
                </c:pt>
                <c:pt idx="6">
                  <c:v>0.3528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A-44C0-894C-4A821A67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29487"/>
        <c:axId val="1463314623"/>
      </c:scatterChart>
      <c:valAx>
        <c:axId val="13969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Teixeira</a:t>
                </a:r>
                <a:r>
                  <a:rPr lang="en-US" baseline="0"/>
                  <a:t> 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14623"/>
        <c:crosses val="autoZero"/>
        <c:crossBetween val="midCat"/>
      </c:valAx>
      <c:valAx>
        <c:axId val="146331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Thomas</a:t>
                </a:r>
                <a:r>
                  <a:rPr lang="en-US" baseline="0"/>
                  <a:t> r-squared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2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6.3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Teixeira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6'!$F$4:$F$11</c:f>
              <c:numCache>
                <c:formatCode>0.00</c:formatCode>
                <c:ptCount val="8"/>
                <c:pt idx="0">
                  <c:v>12.791132145970854</c:v>
                </c:pt>
                <c:pt idx="1">
                  <c:v>5.0815792751276625</c:v>
                </c:pt>
                <c:pt idx="2">
                  <c:v>0.22418732096151453</c:v>
                </c:pt>
                <c:pt idx="3">
                  <c:v>5.0940341262921907</c:v>
                </c:pt>
                <c:pt idx="4">
                  <c:v>11.43355336903724</c:v>
                </c:pt>
                <c:pt idx="5">
                  <c:v>1.3824884792626728</c:v>
                </c:pt>
                <c:pt idx="6">
                  <c:v>0.7971104745298293</c:v>
                </c:pt>
                <c:pt idx="7">
                  <c:v>63.195914808818031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6-4F61-ADD7-EBF5A5384355}"/>
            </c:ext>
          </c:extLst>
        </c:ser>
        <c:ser>
          <c:idx val="1"/>
          <c:order val="1"/>
          <c:tx>
            <c:v>Thomas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6'!$G$4:$G$11</c:f>
              <c:numCache>
                <c:formatCode>0.00</c:formatCode>
                <c:ptCount val="8"/>
                <c:pt idx="0">
                  <c:v>14.29422275163788</c:v>
                </c:pt>
                <c:pt idx="1">
                  <c:v>4.9136390708755213</c:v>
                </c:pt>
                <c:pt idx="2">
                  <c:v>0.11911852293031568</c:v>
                </c:pt>
                <c:pt idx="3">
                  <c:v>5.1717292038912053</c:v>
                </c:pt>
                <c:pt idx="4">
                  <c:v>16.54754814373635</c:v>
                </c:pt>
                <c:pt idx="5">
                  <c:v>0.86360929124478858</c:v>
                </c:pt>
                <c:pt idx="6">
                  <c:v>1.2011117728806828</c:v>
                </c:pt>
                <c:pt idx="7">
                  <c:v>56.889021242803253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66-4F61-ADD7-EBF5A5384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2455135"/>
        <c:axId val="1211632847"/>
      </c:barChart>
      <c:catAx>
        <c:axId val="14524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32847"/>
        <c:crosses val="autoZero"/>
        <c:auto val="1"/>
        <c:lblAlgn val="ctr"/>
        <c:lblOffset val="100"/>
        <c:noMultiLvlLbl val="0"/>
      </c:catAx>
      <c:valAx>
        <c:axId val="12116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OBP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Teixeira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'Chapter 4'!$D$4:$D$22</c:f>
              <c:numCache>
                <c:formatCode>0.000</c:formatCode>
                <c:ptCount val="19"/>
                <c:pt idx="0">
                  <c:v>0.33100000000000002</c:v>
                </c:pt>
                <c:pt idx="1">
                  <c:v>0.37</c:v>
                </c:pt>
                <c:pt idx="2">
                  <c:v>0.379</c:v>
                </c:pt>
                <c:pt idx="3">
                  <c:v>0.371</c:v>
                </c:pt>
                <c:pt idx="4">
                  <c:v>0.40100000000000002</c:v>
                </c:pt>
                <c:pt idx="5">
                  <c:v>0.42</c:v>
                </c:pt>
                <c:pt idx="6">
                  <c:v>0.38300000000000001</c:v>
                </c:pt>
                <c:pt idx="7">
                  <c:v>0.36499999999999999</c:v>
                </c:pt>
                <c:pt idx="8">
                  <c:v>0.34100000000000003</c:v>
                </c:pt>
                <c:pt idx="9">
                  <c:v>0.33200000000000002</c:v>
                </c:pt>
                <c:pt idx="10">
                  <c:v>0.313</c:v>
                </c:pt>
                <c:pt idx="11">
                  <c:v>0.35699999999999998</c:v>
                </c:pt>
                <c:pt idx="12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5-459D-A3F1-F89D8C152415}"/>
            </c:ext>
          </c:extLst>
        </c:ser>
        <c:ser>
          <c:idx val="1"/>
          <c:order val="1"/>
          <c:tx>
            <c:v>Thomas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'Chapter 4'!$E$4:$E$22</c:f>
              <c:numCache>
                <c:formatCode>General</c:formatCode>
                <c:ptCount val="19"/>
                <c:pt idx="0">
                  <c:v>0.45400000000000001</c:v>
                </c:pt>
                <c:pt idx="1">
                  <c:v>0.45300000000000001</c:v>
                </c:pt>
                <c:pt idx="2">
                  <c:v>0.439</c:v>
                </c:pt>
                <c:pt idx="3">
                  <c:v>0.42599999999999999</c:v>
                </c:pt>
                <c:pt idx="4">
                  <c:v>0.48699999999999999</c:v>
                </c:pt>
                <c:pt idx="5">
                  <c:v>0.45400000000000001</c:v>
                </c:pt>
                <c:pt idx="6">
                  <c:v>0.45900000000000002</c:v>
                </c:pt>
                <c:pt idx="7">
                  <c:v>0.45600000000000002</c:v>
                </c:pt>
                <c:pt idx="8">
                  <c:v>0.38100000000000001</c:v>
                </c:pt>
                <c:pt idx="9">
                  <c:v>0.41399999999999998</c:v>
                </c:pt>
                <c:pt idx="10">
                  <c:v>0.436</c:v>
                </c:pt>
                <c:pt idx="11">
                  <c:v>0.316</c:v>
                </c:pt>
                <c:pt idx="12">
                  <c:v>0.36099999999999999</c:v>
                </c:pt>
                <c:pt idx="13" formatCode="0.000">
                  <c:v>0.39</c:v>
                </c:pt>
                <c:pt idx="14">
                  <c:v>0.434</c:v>
                </c:pt>
                <c:pt idx="15">
                  <c:v>0.315</c:v>
                </c:pt>
                <c:pt idx="16">
                  <c:v>0.38100000000000001</c:v>
                </c:pt>
                <c:pt idx="17">
                  <c:v>0.377</c:v>
                </c:pt>
                <c:pt idx="18">
                  <c:v>0.33500000000000002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5-459D-A3F1-F89D8C15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451631"/>
        <c:axId val="1154907071"/>
      </c:lineChart>
      <c:catAx>
        <c:axId val="163445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07071"/>
        <c:crosses val="autoZero"/>
        <c:auto val="1"/>
        <c:lblAlgn val="ctr"/>
        <c:lblOffset val="100"/>
        <c:noMultiLvlLbl val="0"/>
      </c:catAx>
      <c:valAx>
        <c:axId val="115490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6.4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Teixeira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6'!$F$4:$F$11</c:f>
              <c:numCache>
                <c:formatCode>0.00</c:formatCode>
                <c:ptCount val="8"/>
                <c:pt idx="0">
                  <c:v>12.791132145970854</c:v>
                </c:pt>
                <c:pt idx="1">
                  <c:v>5.0815792751276625</c:v>
                </c:pt>
                <c:pt idx="2">
                  <c:v>0.22418732096151453</c:v>
                </c:pt>
                <c:pt idx="3">
                  <c:v>5.0940341262921907</c:v>
                </c:pt>
                <c:pt idx="4">
                  <c:v>11.43355336903724</c:v>
                </c:pt>
                <c:pt idx="5">
                  <c:v>1.3824884792626728</c:v>
                </c:pt>
                <c:pt idx="6">
                  <c:v>0.7971104745298293</c:v>
                </c:pt>
                <c:pt idx="7">
                  <c:v>63.195914808818031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67-4D69-835B-CE35673E544F}"/>
            </c:ext>
          </c:extLst>
        </c:ser>
        <c:ser>
          <c:idx val="1"/>
          <c:order val="1"/>
          <c:tx>
            <c:v>Thomas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6'!$G$4:$G$11</c:f>
              <c:numCache>
                <c:formatCode>0.00</c:formatCode>
                <c:ptCount val="8"/>
                <c:pt idx="0">
                  <c:v>14.29422275163788</c:v>
                </c:pt>
                <c:pt idx="1">
                  <c:v>4.9136390708755213</c:v>
                </c:pt>
                <c:pt idx="2">
                  <c:v>0.11911852293031568</c:v>
                </c:pt>
                <c:pt idx="3">
                  <c:v>5.1717292038912053</c:v>
                </c:pt>
                <c:pt idx="4">
                  <c:v>16.54754814373635</c:v>
                </c:pt>
                <c:pt idx="5">
                  <c:v>0.86360929124478858</c:v>
                </c:pt>
                <c:pt idx="6">
                  <c:v>1.2011117728806828</c:v>
                </c:pt>
                <c:pt idx="7">
                  <c:v>56.889021242803253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7-4D69-835B-CE35673E5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6056463"/>
        <c:axId val="1501249359"/>
      </c:barChart>
      <c:catAx>
        <c:axId val="14560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49359"/>
        <c:crosses val="autoZero"/>
        <c:auto val="1"/>
        <c:lblAlgn val="ctr"/>
        <c:lblOffset val="100"/>
        <c:noMultiLvlLbl val="0"/>
      </c:catAx>
      <c:valAx>
        <c:axId val="150124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0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6.5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Teixeira 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6'!$F$4:$F$11</c:f>
              <c:numCache>
                <c:formatCode>0.00</c:formatCode>
                <c:ptCount val="8"/>
                <c:pt idx="0">
                  <c:v>12.791132145970854</c:v>
                </c:pt>
                <c:pt idx="1">
                  <c:v>5.0815792751276625</c:v>
                </c:pt>
                <c:pt idx="2">
                  <c:v>0.22418732096151453</c:v>
                </c:pt>
                <c:pt idx="3">
                  <c:v>5.0940341262921907</c:v>
                </c:pt>
                <c:pt idx="4">
                  <c:v>11.43355336903724</c:v>
                </c:pt>
                <c:pt idx="5">
                  <c:v>1.3824884792626728</c:v>
                </c:pt>
                <c:pt idx="6">
                  <c:v>0.7971104745298293</c:v>
                </c:pt>
                <c:pt idx="7">
                  <c:v>63.195914808818031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B-44D8-B746-9068CE201CCC}"/>
            </c:ext>
          </c:extLst>
        </c:ser>
        <c:ser>
          <c:idx val="1"/>
          <c:order val="1"/>
          <c:tx>
            <c:v>Thomas %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'Chapter 6'!$A$4:$A$11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'Chapter 6'!$G$4:$G$11</c:f>
              <c:numCache>
                <c:formatCode>0.00</c:formatCode>
                <c:ptCount val="8"/>
                <c:pt idx="0">
                  <c:v>14.29422275163788</c:v>
                </c:pt>
                <c:pt idx="1">
                  <c:v>4.9136390708755213</c:v>
                </c:pt>
                <c:pt idx="2">
                  <c:v>0.11911852293031568</c:v>
                </c:pt>
                <c:pt idx="3">
                  <c:v>5.1717292038912053</c:v>
                </c:pt>
                <c:pt idx="4">
                  <c:v>16.54754814373635</c:v>
                </c:pt>
                <c:pt idx="5">
                  <c:v>0.86360929124478858</c:v>
                </c:pt>
                <c:pt idx="6">
                  <c:v>1.2011117728806828</c:v>
                </c:pt>
                <c:pt idx="7">
                  <c:v>56.889021242803253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B-44D8-B746-9068CE201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4103727"/>
        <c:axId val="1326069967"/>
      </c:barChart>
      <c:catAx>
        <c:axId val="151410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69967"/>
        <c:crosses val="autoZero"/>
        <c:auto val="1"/>
        <c:lblAlgn val="ctr"/>
        <c:lblOffset val="100"/>
        <c:noMultiLvlLbl val="0"/>
      </c:catAx>
      <c:valAx>
        <c:axId val="13260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10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7.4</a:t>
            </a:r>
          </a:p>
          <a:p>
            <a:pPr>
              <a:defRPr/>
            </a:pPr>
            <a:r>
              <a:rPr lang="en-US" baseline="0"/>
              <a:t>Teixeira's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05-458B-8A7D-59FCD2BFAE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05-458B-8A7D-59FCD2BFAE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05-458B-8A7D-59FCD2BFAE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05-458B-8A7D-59FCD2BFAE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05-458B-8A7D-59FCD2BFAE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05-458B-8A7D-59FCD2BFAE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05-458B-8A7D-59FCD2BFAE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05-458B-8A7D-59FCD2BFAE81}"/>
              </c:ext>
            </c:extLst>
          </c:dPt>
          <c:dLbls>
            <c:dLbl>
              <c:idx val="0"/>
              <c:layout>
                <c:manualLayout>
                  <c:x val="-4.8992547806524296E-2"/>
                  <c:y val="2.726159230096203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05-458B-8A7D-59FCD2BFAE81}"/>
                </c:ext>
              </c:extLst>
            </c:dLbl>
            <c:dLbl>
              <c:idx val="1"/>
              <c:layout>
                <c:manualLayout>
                  <c:x val="-2.2522731533558306E-2"/>
                  <c:y val="-8.708661417322868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05-458B-8A7D-59FCD2BFAE81}"/>
                </c:ext>
              </c:extLst>
            </c:dLbl>
            <c:dLbl>
              <c:idx val="2"/>
              <c:layout>
                <c:manualLayout>
                  <c:x val="3.7366540119985005E-2"/>
                  <c:y val="-2.43272090988626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05-458B-8A7D-59FCD2BFAE81}"/>
                </c:ext>
              </c:extLst>
            </c:dLbl>
            <c:dLbl>
              <c:idx val="3"/>
              <c:layout>
                <c:manualLayout>
                  <c:x val="1.4533417697787777E-2"/>
                  <c:y val="8.621172353455818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05-458B-8A7D-59FCD2BFAE81}"/>
                </c:ext>
              </c:extLst>
            </c:dLbl>
            <c:dLbl>
              <c:idx val="4"/>
              <c:layout>
                <c:manualLayout>
                  <c:x val="1.6259608173978254E-2"/>
                  <c:y val="6.6375036453783401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C05-458B-8A7D-59FCD2BFAE81}"/>
                </c:ext>
              </c:extLst>
            </c:dLbl>
            <c:dLbl>
              <c:idx val="5"/>
              <c:layout>
                <c:manualLayout>
                  <c:x val="4.2020177165354333E-2"/>
                  <c:y val="-1.47687372411781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C05-458B-8A7D-59FCD2BFAE81}"/>
                </c:ext>
              </c:extLst>
            </c:dLbl>
            <c:dLbl>
              <c:idx val="7"/>
              <c:layout>
                <c:manualLayout>
                  <c:x val="-1.4056666829689767E-2"/>
                  <c:y val="-2.01947729506784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C05-458B-8A7D-59FCD2BFAE8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'[1]Chapter 7'!$A$15:$A$22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'[1]Chapter 7'!$F$15:$F$22</c:f>
              <c:numCache>
                <c:formatCode>General</c:formatCode>
                <c:ptCount val="8"/>
                <c:pt idx="0">
                  <c:v>12.791132145970854</c:v>
                </c:pt>
                <c:pt idx="1">
                  <c:v>5.0815792751276625</c:v>
                </c:pt>
                <c:pt idx="2">
                  <c:v>0.22418732096151453</c:v>
                </c:pt>
                <c:pt idx="3">
                  <c:v>5.0940341262921907</c:v>
                </c:pt>
                <c:pt idx="4">
                  <c:v>11.43355336903724</c:v>
                </c:pt>
                <c:pt idx="5">
                  <c:v>1.3824884792626728</c:v>
                </c:pt>
                <c:pt idx="6">
                  <c:v>0.7971104745298293</c:v>
                </c:pt>
                <c:pt idx="7">
                  <c:v>63.195914808818031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C05-458B-8A7D-59FCD2BFAE8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7.5</a:t>
            </a:r>
          </a:p>
          <a:p>
            <a:pPr>
              <a:defRPr/>
            </a:pPr>
            <a:r>
              <a:rPr lang="en-US" baseline="0"/>
              <a:t>Thomas'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38-4E99-8894-D16782E211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38-4E99-8894-D16782E211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38-4E99-8894-D16782E211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38-4E99-8894-D16782E211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38-4E99-8894-D16782E211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38-4E99-8894-D16782E211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38-4E99-8894-D16782E211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38-4E99-8894-D16782E211B6}"/>
              </c:ext>
            </c:extLst>
          </c:dPt>
          <c:dLbls>
            <c:dLbl>
              <c:idx val="0"/>
              <c:layout>
                <c:manualLayout>
                  <c:x val="-2.9202755905511812E-2"/>
                  <c:y val="3.0427260122495351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38-4E99-8894-D16782E211B6}"/>
                </c:ext>
              </c:extLst>
            </c:dLbl>
            <c:dLbl>
              <c:idx val="1"/>
              <c:layout>
                <c:manualLayout>
                  <c:x val="-1.3483783277090364E-2"/>
                  <c:y val="-1.052897360708939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38-4E99-8894-D16782E211B6}"/>
                </c:ext>
              </c:extLst>
            </c:dLbl>
            <c:dLbl>
              <c:idx val="2"/>
              <c:layout>
                <c:manualLayout>
                  <c:x val="4.8919431946006751E-2"/>
                  <c:y val="-2.559058385800068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38-4E99-8894-D16782E211B6}"/>
                </c:ext>
              </c:extLst>
            </c:dLbl>
            <c:dLbl>
              <c:idx val="3"/>
              <c:layout>
                <c:manualLayout>
                  <c:x val="1.9928290213723283E-2"/>
                  <c:y val="1.68741989473356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938-4E99-8894-D16782E211B6}"/>
                </c:ext>
              </c:extLst>
            </c:dLbl>
            <c:dLbl>
              <c:idx val="4"/>
              <c:layout>
                <c:manualLayout>
                  <c:x val="1.3629429133858268E-2"/>
                  <c:y val="-2.95436813781265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38-4E99-8894-D16782E211B6}"/>
                </c:ext>
              </c:extLst>
            </c:dLbl>
            <c:dLbl>
              <c:idx val="5"/>
              <c:layout>
                <c:manualLayout>
                  <c:x val="9.656917885264342E-3"/>
                  <c:y val="-2.29497492983645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938-4E99-8894-D16782E211B6}"/>
                </c:ext>
              </c:extLst>
            </c:dLbl>
            <c:dLbl>
              <c:idx val="7"/>
              <c:layout>
                <c:manualLayout>
                  <c:x val="-2.0540910647038686E-5"/>
                  <c:y val="9.5987980635468262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938-4E99-8894-D16782E211B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'[1]Chapter 7'!$A$15:$A$22</c:f>
              <c:strCache>
                <c:ptCount val="8"/>
                <c:pt idx="0">
                  <c:v>1B</c:v>
                </c:pt>
                <c:pt idx="1">
                  <c:v>2B</c:v>
                </c:pt>
                <c:pt idx="2">
                  <c:v>3B</c:v>
                </c:pt>
                <c:pt idx="3">
                  <c:v>HR</c:v>
                </c:pt>
                <c:pt idx="4">
                  <c:v>BB</c:v>
                </c:pt>
                <c:pt idx="5">
                  <c:v>HBP</c:v>
                </c:pt>
                <c:pt idx="6">
                  <c:v>SF</c:v>
                </c:pt>
                <c:pt idx="7">
                  <c:v>O</c:v>
                </c:pt>
              </c:strCache>
            </c:strRef>
          </c:cat>
          <c:val>
            <c:numRef>
              <c:f>'[1]Chapter 7'!$G$15:$G$22</c:f>
              <c:numCache>
                <c:formatCode>General</c:formatCode>
                <c:ptCount val="8"/>
                <c:pt idx="0">
                  <c:v>14.29422275163788</c:v>
                </c:pt>
                <c:pt idx="1">
                  <c:v>4.9136390708755213</c:v>
                </c:pt>
                <c:pt idx="2">
                  <c:v>0.11911852293031568</c:v>
                </c:pt>
                <c:pt idx="3">
                  <c:v>5.1717292038912053</c:v>
                </c:pt>
                <c:pt idx="4">
                  <c:v>16.54754814373635</c:v>
                </c:pt>
                <c:pt idx="5">
                  <c:v>0.86360929124478858</c:v>
                </c:pt>
                <c:pt idx="6">
                  <c:v>1.2011117728806828</c:v>
                </c:pt>
                <c:pt idx="7">
                  <c:v>56.889021242803253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38-4E99-8894-D16782E211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10'!$A$34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Teixeira</c:v>
              </c:pt>
              <c:pt idx="1">
                <c:v> Thomas</c:v>
              </c:pt>
            </c:strLit>
          </c:cat>
          <c:val>
            <c:numRef>
              <c:f>('Chapter 10'!$B$34,'Chapter 10'!$E$34)</c:f>
              <c:numCache>
                <c:formatCode>General</c:formatCode>
                <c:ptCount val="2"/>
                <c:pt idx="0">
                  <c:v>0.26800000000000002</c:v>
                </c:pt>
                <c:pt idx="1">
                  <c:v>0.30099999999999999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401-4394-AD63-F426D28FD0F0}"/>
            </c:ext>
          </c:extLst>
        </c:ser>
        <c:ser>
          <c:idx val="1"/>
          <c:order val="1"/>
          <c:tx>
            <c:strRef>
              <c:f>'Chapter 10'!$A$35</c:f>
              <c:strCache>
                <c:ptCount val="1"/>
                <c:pt idx="0">
                  <c:v>OBP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Teixeira</c:v>
              </c:pt>
              <c:pt idx="1">
                <c:v> Thomas</c:v>
              </c:pt>
            </c:strLit>
          </c:cat>
          <c:val>
            <c:numRef>
              <c:f>('Chapter 10'!$B$35,'Chapter 10'!$E$35)</c:f>
              <c:numCache>
                <c:formatCode>General</c:formatCode>
                <c:ptCount val="2"/>
                <c:pt idx="0" formatCode="0.000">
                  <c:v>0.36</c:v>
                </c:pt>
                <c:pt idx="1">
                  <c:v>0.41899999999999998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401-4394-AD63-F426D28FD0F0}"/>
            </c:ext>
          </c:extLst>
        </c:ser>
        <c:ser>
          <c:idx val="2"/>
          <c:order val="2"/>
          <c:tx>
            <c:strRef>
              <c:f>'Chapter 10'!$A$48</c:f>
              <c:strCache>
                <c:ptCount val="1"/>
                <c:pt idx="0">
                  <c:v>BBA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Teixeira</c:v>
              </c:pt>
              <c:pt idx="1">
                <c:v> Thomas</c:v>
              </c:pt>
            </c:strLit>
          </c:cat>
          <c:val>
            <c:numRef>
              <c:f>('Chapter 10'!$B$48,'Chapter 10'!$E$48)</c:f>
              <c:numCache>
                <c:formatCode>General</c:formatCode>
                <c:ptCount val="2"/>
                <c:pt idx="0" formatCode="0.000">
                  <c:v>0.114</c:v>
                </c:pt>
                <c:pt idx="1">
                  <c:v>0.16600000000000001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401-4394-AD63-F426D28F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5717840"/>
        <c:axId val="1362360496"/>
      </c:barChart>
      <c:catAx>
        <c:axId val="14257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360496"/>
        <c:crosses val="autoZero"/>
        <c:auto val="1"/>
        <c:lblAlgn val="ctr"/>
        <c:lblOffset val="100"/>
        <c:noMultiLvlLbl val="0"/>
      </c:catAx>
      <c:valAx>
        <c:axId val="13623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Teixeira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('Chapter 10'!$A$3,'Chapter 10'!$A$7,'Chapter 10'!$A$10,'Chapter 10'!$A$15)</c:f>
              <c:strCache>
                <c:ptCount val="4"/>
                <c:pt idx="0">
                  <c:v>AVG</c:v>
                </c:pt>
                <c:pt idx="1">
                  <c:v>H</c:v>
                </c:pt>
                <c:pt idx="2">
                  <c:v>BB</c:v>
                </c:pt>
                <c:pt idx="3">
                  <c:v>OBP</c:v>
                </c:pt>
              </c:strCache>
            </c:strRef>
          </c:cat>
          <c:val>
            <c:numRef>
              <c:f>('Chapter 10'!$B$3,'Chapter 10'!$B$7,'Chapter 10'!$B$10,'Chapter 10'!$B$15)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4-4919-BDE8-8FBF1235E148}"/>
            </c:ext>
          </c:extLst>
        </c:ser>
        <c:ser>
          <c:idx val="1"/>
          <c:order val="1"/>
          <c:tx>
            <c:v>Thomas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('Chapter 10'!$A$3,'Chapter 10'!$A$7,'Chapter 10'!$A$10,'Chapter 10'!$A$15)</c:f>
              <c:strCache>
                <c:ptCount val="4"/>
                <c:pt idx="0">
                  <c:v>AVG</c:v>
                </c:pt>
                <c:pt idx="1">
                  <c:v>H</c:v>
                </c:pt>
                <c:pt idx="2">
                  <c:v>BB</c:v>
                </c:pt>
                <c:pt idx="3">
                  <c:v>OBP</c:v>
                </c:pt>
              </c:strCache>
            </c:strRef>
          </c:cat>
          <c:val>
            <c:numRef>
              <c:f>('Chapter 10'!$C$3,'Chapter 10'!$C$7,'Chapter 10'!$C$10,'Chapter 10'!$C$15)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4-4919-BDE8-8FBF1235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971664"/>
        <c:axId val="983098432"/>
      </c:barChart>
      <c:catAx>
        <c:axId val="9779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98432"/>
        <c:crosses val="autoZero"/>
        <c:auto val="1"/>
        <c:lblAlgn val="ctr"/>
        <c:lblOffset val="100"/>
        <c:noMultiLvlLbl val="0"/>
      </c:catAx>
      <c:valAx>
        <c:axId val="9830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9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Teixeira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('Chapter 10'!$A$5,'Chapter 10'!$A$8,'Chapter 10'!$A$9,'Chapter 10'!$A$16,'Chapter 10'!$A$17)</c:f>
              <c:strCache>
                <c:ptCount val="5"/>
                <c:pt idx="0">
                  <c:v>HR</c:v>
                </c:pt>
                <c:pt idx="1">
                  <c:v>SLG</c:v>
                </c:pt>
                <c:pt idx="2">
                  <c:v>2B</c:v>
                </c:pt>
                <c:pt idx="3">
                  <c:v>XBH</c:v>
                </c:pt>
                <c:pt idx="4">
                  <c:v>TB</c:v>
                </c:pt>
              </c:strCache>
            </c:strRef>
          </c:cat>
          <c:val>
            <c:numRef>
              <c:f>('Chapter 10'!$B$5,'Chapter 10'!$B$8,'Chapter 10'!$B$9,'Chapter 10'!$B$16,'Chapter 10'!$B$17)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8EE-B38B-D9C5218FA2C0}"/>
            </c:ext>
          </c:extLst>
        </c:ser>
        <c:ser>
          <c:idx val="1"/>
          <c:order val="1"/>
          <c:tx>
            <c:v>Thomas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('Chapter 10'!$A$5,'Chapter 10'!$A$8,'Chapter 10'!$A$9,'Chapter 10'!$A$16,'Chapter 10'!$A$17)</c:f>
              <c:strCache>
                <c:ptCount val="5"/>
                <c:pt idx="0">
                  <c:v>HR</c:v>
                </c:pt>
                <c:pt idx="1">
                  <c:v>SLG</c:v>
                </c:pt>
                <c:pt idx="2">
                  <c:v>2B</c:v>
                </c:pt>
                <c:pt idx="3">
                  <c:v>XBH</c:v>
                </c:pt>
                <c:pt idx="4">
                  <c:v>TB</c:v>
                </c:pt>
              </c:strCache>
            </c:strRef>
          </c:cat>
          <c:val>
            <c:numRef>
              <c:f>('Chapter 10'!$C$5,'Chapter 10'!$C$8,'Chapter 10'!$C$9,'Chapter 10'!$C$16,'Chapter 10'!$C$17)</c:f>
              <c:numCache>
                <c:formatCode>General</c:formatCode>
                <c:ptCount val="5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8EE-B38B-D9C5218F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147808"/>
        <c:axId val="984685472"/>
      </c:barChart>
      <c:catAx>
        <c:axId val="47814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85472"/>
        <c:crosses val="autoZero"/>
        <c:auto val="1"/>
        <c:lblAlgn val="ctr"/>
        <c:lblOffset val="100"/>
        <c:noMultiLvlLbl val="0"/>
      </c:catAx>
      <c:valAx>
        <c:axId val="9846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Teixeira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('Chapter 10'!$A$4,'Chapter 10'!$A$6,'Chapter 10'!$A$20)</c:f>
              <c:strCache>
                <c:ptCount val="3"/>
                <c:pt idx="0">
                  <c:v>RBI</c:v>
                </c:pt>
                <c:pt idx="1">
                  <c:v>R</c:v>
                </c:pt>
                <c:pt idx="2">
                  <c:v>RC</c:v>
                </c:pt>
              </c:strCache>
            </c:strRef>
          </c:cat>
          <c:val>
            <c:numRef>
              <c:f>('Chapter 10'!$B$4,'Chapter 10'!$B$6,'Chapter 10'!$B$20)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2-47F3-BD7B-905AA60C9AD3}"/>
            </c:ext>
          </c:extLst>
        </c:ser>
        <c:ser>
          <c:idx val="1"/>
          <c:order val="1"/>
          <c:tx>
            <c:v>Thomas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('Chapter 10'!$A$4,'Chapter 10'!$A$6,'Chapter 10'!$A$20)</c:f>
              <c:strCache>
                <c:ptCount val="3"/>
                <c:pt idx="0">
                  <c:v>RBI</c:v>
                </c:pt>
                <c:pt idx="1">
                  <c:v>R</c:v>
                </c:pt>
                <c:pt idx="2">
                  <c:v>RC</c:v>
                </c:pt>
              </c:strCache>
            </c:strRef>
          </c:cat>
          <c:val>
            <c:numRef>
              <c:f>('Chapter 10'!$C$4,'Chapter 10'!$C$6,'Chapter 10'!$C$20)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2-47F3-BD7B-905AA60C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3093632"/>
        <c:axId val="768006112"/>
      </c:barChart>
      <c:catAx>
        <c:axId val="109309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06112"/>
        <c:crosses val="autoZero"/>
        <c:auto val="1"/>
        <c:lblAlgn val="ctr"/>
        <c:lblOffset val="100"/>
        <c:noMultiLvlLbl val="0"/>
      </c:catAx>
      <c:valAx>
        <c:axId val="768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9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Teixeira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'Chapter 10'!$A$18:$A$19</c:f>
              <c:strCache>
                <c:ptCount val="2"/>
                <c:pt idx="0">
                  <c:v>MVP</c:v>
                </c:pt>
                <c:pt idx="1">
                  <c:v>AS</c:v>
                </c:pt>
              </c:strCache>
            </c:strRef>
          </c:cat>
          <c:val>
            <c:numRef>
              <c:f>'Chapter 10'!$B$18:$B$19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1-4E41-9B91-16FFC67F022C}"/>
            </c:ext>
          </c:extLst>
        </c:ser>
        <c:ser>
          <c:idx val="1"/>
          <c:order val="1"/>
          <c:tx>
            <c:v>Thomas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'Chapter 10'!$A$18:$A$19</c:f>
              <c:strCache>
                <c:ptCount val="2"/>
                <c:pt idx="0">
                  <c:v>MVP</c:v>
                </c:pt>
                <c:pt idx="1">
                  <c:v>AS</c:v>
                </c:pt>
              </c:strCache>
            </c:strRef>
          </c:cat>
          <c:val>
            <c:numRef>
              <c:f>'Chapter 10'!$C$18:$C$19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1-4E41-9B91-16FFC67F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789568"/>
        <c:axId val="753287600"/>
      </c:barChart>
      <c:catAx>
        <c:axId val="112478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87600"/>
        <c:crosses val="autoZero"/>
        <c:auto val="1"/>
        <c:lblAlgn val="ctr"/>
        <c:lblOffset val="100"/>
        <c:noMultiLvlLbl val="0"/>
      </c:catAx>
      <c:valAx>
        <c:axId val="7532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8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10'!$A$36</c:f>
              <c:strCache>
                <c:ptCount val="1"/>
                <c:pt idx="0">
                  <c:v>SLG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10'!$B$36:$G$36</c15:sqref>
                  </c15:fullRef>
                </c:ext>
              </c:extLst>
              <c:f>('Chapter 10'!$B$36,'Chapter 10'!$E$36)</c:f>
              <c:numCache>
                <c:formatCode>General</c:formatCode>
                <c:ptCount val="2"/>
                <c:pt idx="0">
                  <c:v>0.50900000000000001</c:v>
                </c:pt>
                <c:pt idx="1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1-40E6-93C1-76F0C8FCF516}"/>
            </c:ext>
          </c:extLst>
        </c:ser>
        <c:ser>
          <c:idx val="1"/>
          <c:order val="1"/>
          <c:tx>
            <c:strRef>
              <c:f>'Chapter 10'!$A$42</c:f>
              <c:strCache>
                <c:ptCount val="1"/>
                <c:pt idx="0">
                  <c:v>BOP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10'!$B$42:$G$42</c15:sqref>
                  </c15:fullRef>
                </c:ext>
              </c:extLst>
              <c:f>('Chapter 10'!$B$42,'Chapter 10'!$E$42)</c:f>
              <c:numCache>
                <c:formatCode>General</c:formatCode>
                <c:ptCount val="2"/>
                <c:pt idx="0">
                  <c:v>0.56799999999999995</c:v>
                </c:pt>
                <c:pt idx="1">
                  <c:v>0.626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1-40E6-93C1-76F0C8FCF516}"/>
            </c:ext>
          </c:extLst>
        </c:ser>
        <c:ser>
          <c:idx val="2"/>
          <c:order val="2"/>
          <c:tx>
            <c:strRef>
              <c:f>'Chapter 10'!$A$44</c:f>
              <c:strCache>
                <c:ptCount val="1"/>
                <c:pt idx="0">
                  <c:v>ISO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10'!$B$44:$G$44</c15:sqref>
                  </c15:fullRef>
                </c:ext>
              </c:extLst>
              <c:f>('Chapter 10'!$B$44,'Chapter 10'!$E$44)</c:f>
              <c:numCache>
                <c:formatCode>General</c:formatCode>
                <c:ptCount val="2"/>
                <c:pt idx="0">
                  <c:v>0.24099999999999999</c:v>
                </c:pt>
                <c:pt idx="1">
                  <c:v>0.254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1-40E6-93C1-76F0C8FCF516}"/>
            </c:ext>
          </c:extLst>
        </c:ser>
        <c:ser>
          <c:idx val="3"/>
          <c:order val="3"/>
          <c:tx>
            <c:strRef>
              <c:f>'Chapter 10'!$A$50</c:f>
              <c:strCache>
                <c:ptCount val="1"/>
                <c:pt idx="0">
                  <c:v>IPHR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10'!$B$50:$G$50</c15:sqref>
                  </c15:fullRef>
                </c:ext>
              </c:extLst>
              <c:f>('Chapter 10'!$B$50,'Chapter 10'!$E$50)</c:f>
              <c:numCache>
                <c:formatCode>0.000</c:formatCode>
                <c:ptCount val="2"/>
                <c:pt idx="0">
                  <c:v>7.4399999999999994E-2</c:v>
                </c:pt>
                <c:pt idx="1" formatCode="General">
                  <c:v>7.6999999999999999E-2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01-40E6-93C1-76F0C8FCF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17888"/>
        <c:axId val="1253697936"/>
      </c:barChart>
      <c:catAx>
        <c:axId val="14377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697936"/>
        <c:crosses val="autoZero"/>
        <c:auto val="1"/>
        <c:lblAlgn val="ctr"/>
        <c:lblOffset val="100"/>
        <c:noMultiLvlLbl val="0"/>
      </c:catAx>
      <c:valAx>
        <c:axId val="12536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SLG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Teixeira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'Chapter 4'!$F$4:$F$22</c:f>
              <c:numCache>
                <c:formatCode>0.000</c:formatCode>
                <c:ptCount val="19"/>
                <c:pt idx="0">
                  <c:v>0.48</c:v>
                </c:pt>
                <c:pt idx="1">
                  <c:v>0.56000000000000005</c:v>
                </c:pt>
                <c:pt idx="2">
                  <c:v>0.57499999999999996</c:v>
                </c:pt>
                <c:pt idx="3">
                  <c:v>0.51400000000000001</c:v>
                </c:pt>
                <c:pt idx="4">
                  <c:v>0.56999999999999995</c:v>
                </c:pt>
                <c:pt idx="5">
                  <c:v>0.57199999999999995</c:v>
                </c:pt>
                <c:pt idx="6">
                  <c:v>0.56499999999999995</c:v>
                </c:pt>
                <c:pt idx="7">
                  <c:v>0.48099999999999998</c:v>
                </c:pt>
                <c:pt idx="8">
                  <c:v>0.49399999999999999</c:v>
                </c:pt>
                <c:pt idx="9">
                  <c:v>0.47499999999999998</c:v>
                </c:pt>
                <c:pt idx="10">
                  <c:v>0.39800000000000002</c:v>
                </c:pt>
                <c:pt idx="11">
                  <c:v>0.54800000000000004</c:v>
                </c:pt>
                <c:pt idx="12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8-4A3D-8F2B-19D66B4B9F20}"/>
            </c:ext>
          </c:extLst>
        </c:ser>
        <c:ser>
          <c:idx val="1"/>
          <c:order val="1"/>
          <c:tx>
            <c:v>Thomas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'Chapter 4'!$G$4:$G$22</c:f>
              <c:numCache>
                <c:formatCode>General</c:formatCode>
                <c:ptCount val="19"/>
                <c:pt idx="0">
                  <c:v>0.52900000000000003</c:v>
                </c:pt>
                <c:pt idx="1">
                  <c:v>0.55300000000000005</c:v>
                </c:pt>
                <c:pt idx="2">
                  <c:v>0.53600000000000003</c:v>
                </c:pt>
                <c:pt idx="3">
                  <c:v>0.60699999999999998</c:v>
                </c:pt>
                <c:pt idx="4">
                  <c:v>0.72899999999999998</c:v>
                </c:pt>
                <c:pt idx="5">
                  <c:v>0.60599999999999998</c:v>
                </c:pt>
                <c:pt idx="6">
                  <c:v>0.626</c:v>
                </c:pt>
                <c:pt idx="7">
                  <c:v>0.61099999999999999</c:v>
                </c:pt>
                <c:pt idx="8" formatCode="0.000">
                  <c:v>0.48</c:v>
                </c:pt>
                <c:pt idx="9">
                  <c:v>0.47099999999999997</c:v>
                </c:pt>
                <c:pt idx="10">
                  <c:v>0.625</c:v>
                </c:pt>
                <c:pt idx="11">
                  <c:v>0.441</c:v>
                </c:pt>
                <c:pt idx="12">
                  <c:v>0.47199999999999998</c:v>
                </c:pt>
                <c:pt idx="13">
                  <c:v>0.56200000000000006</c:v>
                </c:pt>
                <c:pt idx="14">
                  <c:v>0.56299999999999994</c:v>
                </c:pt>
                <c:pt idx="15" formatCode="0.000">
                  <c:v>0.59</c:v>
                </c:pt>
                <c:pt idx="16">
                  <c:v>0.54500000000000004</c:v>
                </c:pt>
                <c:pt idx="17" formatCode="0.000">
                  <c:v>0.48</c:v>
                </c:pt>
                <c:pt idx="18" formatCode="0.000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8-4A3D-8F2B-19D66B4B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13135"/>
        <c:axId val="1154910399"/>
      </c:lineChart>
      <c:catAx>
        <c:axId val="17227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10399"/>
        <c:crosses val="autoZero"/>
        <c:auto val="1"/>
        <c:lblAlgn val="ctr"/>
        <c:lblOffset val="100"/>
        <c:noMultiLvlLbl val="0"/>
      </c:catAx>
      <c:valAx>
        <c:axId val="11549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71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10'!$A$37</c:f>
              <c:strCache>
                <c:ptCount val="1"/>
                <c:pt idx="0">
                  <c:v>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10'!$B$37:$G$37</c15:sqref>
                  </c15:fullRef>
                </c:ext>
              </c:extLst>
              <c:f>('Chapter 10'!$B$37,'Chapter 10'!$E$37)</c:f>
              <c:numCache>
                <c:formatCode>General</c:formatCode>
                <c:ptCount val="2"/>
                <c:pt idx="0">
                  <c:v>0.86899999999999999</c:v>
                </c:pt>
                <c:pt idx="1">
                  <c:v>0.97399999999999998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C-45D2-92D6-02D316773422}"/>
            </c:ext>
          </c:extLst>
        </c:ser>
        <c:ser>
          <c:idx val="1"/>
          <c:order val="1"/>
          <c:tx>
            <c:strRef>
              <c:f>'Chapter 10'!$A$43</c:f>
              <c:strCache>
                <c:ptCount val="1"/>
                <c:pt idx="0">
                  <c:v>BRA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10'!$B$43:$G$43</c15:sqref>
                  </c15:fullRef>
                </c:ext>
              </c:extLst>
              <c:f>('Chapter 10'!$B$43,'Chapter 10'!$E$43)</c:f>
              <c:numCache>
                <c:formatCode>General</c:formatCode>
                <c:ptCount val="2"/>
                <c:pt idx="0">
                  <c:v>0.183</c:v>
                </c:pt>
                <c:pt idx="1">
                  <c:v>0.23300000000000001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C-45D2-92D6-02D31677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93328"/>
        <c:axId val="850439136"/>
      </c:barChart>
      <c:catAx>
        <c:axId val="14372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39136"/>
        <c:crosses val="autoZero"/>
        <c:auto val="1"/>
        <c:lblAlgn val="ctr"/>
        <c:lblOffset val="100"/>
        <c:noMultiLvlLbl val="0"/>
      </c:catAx>
      <c:valAx>
        <c:axId val="8504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29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10'!$A$45</c:f>
              <c:strCache>
                <c:ptCount val="1"/>
                <c:pt idx="0">
                  <c:v>RC/27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10'!$B$45:$G$45</c15:sqref>
                  </c15:fullRef>
                </c:ext>
              </c:extLst>
              <c:f>('Chapter 10'!$B$45,'Chapter 10'!$E$45)</c:f>
              <c:numCache>
                <c:formatCode>General</c:formatCode>
                <c:ptCount val="2"/>
                <c:pt idx="0">
                  <c:v>6.28</c:v>
                </c:pt>
                <c:pt idx="1">
                  <c:v>8.49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6-4377-915B-5B25251F25E1}"/>
            </c:ext>
          </c:extLst>
        </c:ser>
        <c:ser>
          <c:idx val="1"/>
          <c:order val="1"/>
          <c:tx>
            <c:strRef>
              <c:f>'Chapter 10'!$A$46</c:f>
              <c:strCache>
                <c:ptCount val="1"/>
                <c:pt idx="0">
                  <c:v>RPR/27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10'!$B$46:$G$46</c15:sqref>
                  </c15:fullRef>
                </c:ext>
              </c:extLst>
              <c:f>('Chapter 10'!$B$46,'Chapter 10'!$E$46)</c:f>
              <c:numCache>
                <c:formatCode>General</c:formatCode>
                <c:ptCount val="2"/>
                <c:pt idx="0">
                  <c:v>9.99</c:v>
                </c:pt>
                <c:pt idx="1">
                  <c:v>11.91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56-4377-915B-5B25251F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188176"/>
        <c:axId val="1367968896"/>
      </c:barChart>
      <c:catAx>
        <c:axId val="113618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968896"/>
        <c:crosses val="autoZero"/>
        <c:auto val="1"/>
        <c:lblAlgn val="ctr"/>
        <c:lblOffset val="100"/>
        <c:noMultiLvlLbl val="0"/>
      </c:catAx>
      <c:valAx>
        <c:axId val="13679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10'!$A$47</c:f>
              <c:strCache>
                <c:ptCount val="1"/>
                <c:pt idx="0">
                  <c:v>SOA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Thomas.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10'!$B$47:$G$47</c15:sqref>
                  </c15:fullRef>
                </c:ext>
              </c:extLst>
              <c:f>('Chapter 10'!$B$47,'Chapter 10'!$E$47)</c:f>
              <c:numCache>
                <c:formatCode>0.000</c:formatCode>
                <c:ptCount val="2"/>
                <c:pt idx="0">
                  <c:v>0.20799999999999999</c:v>
                </c:pt>
                <c:pt idx="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9-4A81-AA68-61EA31D2F8A7}"/>
            </c:ext>
          </c:extLst>
        </c:ser>
        <c:ser>
          <c:idx val="1"/>
          <c:order val="1"/>
          <c:tx>
            <c:strRef>
              <c:f>'Chapter 10'!$A$49</c:f>
              <c:strCache>
                <c:ptCount val="1"/>
                <c:pt idx="0">
                  <c:v>SO/BB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Thomas.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10'!$B$49:$G$49</c15:sqref>
                  </c15:fullRef>
                </c:ext>
              </c:extLst>
              <c:f>('Chapter 10'!$B$49,'Chapter 10'!$E$49)</c:f>
              <c:numCache>
                <c:formatCode>0.000</c:formatCode>
                <c:ptCount val="2"/>
                <c:pt idx="0">
                  <c:v>1.5697000000000001</c:v>
                </c:pt>
                <c:pt idx="1" formatCode="General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9-4A81-AA68-61EA31D2F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8755600"/>
        <c:axId val="1356410240"/>
      </c:barChart>
      <c:catAx>
        <c:axId val="14387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10240"/>
        <c:crosses val="autoZero"/>
        <c:auto val="1"/>
        <c:lblAlgn val="ctr"/>
        <c:lblOffset val="100"/>
        <c:noMultiLvlLbl val="0"/>
      </c:catAx>
      <c:valAx>
        <c:axId val="13564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75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10.11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'Chapter 10'!$A$34</c:f>
              <c:strCache>
                <c:ptCount val="1"/>
                <c:pt idx="0">
                  <c:v>BA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10'!$B$34:$G$34</c15:sqref>
                  </c15:fullRef>
                </c:ext>
              </c:extLst>
              <c:f>('Chapter 10'!$B$34,'Chapter 10'!$E$34)</c:f>
              <c:numCache>
                <c:formatCode>General</c:formatCode>
                <c:ptCount val="2"/>
                <c:pt idx="0">
                  <c:v>0.26800000000000002</c:v>
                </c:pt>
                <c:pt idx="1">
                  <c:v>0.30099999999999999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C-4BEE-86F4-2D24396C1B18}"/>
            </c:ext>
          </c:extLst>
        </c:ser>
        <c:ser>
          <c:idx val="1"/>
          <c:order val="1"/>
          <c:tx>
            <c:strRef>
              <c:f>'Chapter 10'!$A$51</c:f>
              <c:strCache>
                <c:ptCount val="1"/>
                <c:pt idx="0">
                  <c:v>IPBA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1">
                        <c:v> Thomas</c:v>
                      </c:pt>
                      <c:pt idx="2">
                        <c:v> Thomas</c:v>
                      </c:pt>
                    </c:strCache>
                  </c16:filteredLitCache>
                </c:ext>
              </c:extLst>
              <c:f/>
              <c:strCache>
                <c:ptCount val="2"/>
                <c:pt idx="0">
                  <c:v>Teixeira</c:v>
                </c:pt>
                <c:pt idx="1">
                  <c:v> Thomas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'Chapter 10'!$B$51:$G$51</c15:sqref>
                  </c15:fullRef>
                </c:ext>
              </c:extLst>
              <c:f>('Chapter 10'!$B$51,'Chapter 10'!$E$51)</c:f>
              <c:numCache>
                <c:formatCode>0.000</c:formatCode>
                <c:ptCount val="2"/>
                <c:pt idx="0">
                  <c:v>0.33889999999999998</c:v>
                </c:pt>
                <c:pt idx="1" formatCode="General">
                  <c:v>0.36299999999999999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C-4BEE-86F4-2D24396C1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197360"/>
        <c:axId val="1429063008"/>
      </c:barChart>
      <c:catAx>
        <c:axId val="142319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63008"/>
        <c:crosses val="autoZero"/>
        <c:auto val="1"/>
        <c:lblAlgn val="ctr"/>
        <c:lblOffset val="100"/>
        <c:noMultiLvlLbl val="0"/>
      </c:catAx>
      <c:valAx>
        <c:axId val="14290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9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BA  </a:t>
            </a:r>
            <a:endParaRPr lang="en-US"/>
          </a:p>
        </c:rich>
      </c:tx>
      <c:layout>
        <c:manualLayout>
          <c:xMode val="edge"/>
          <c:yMode val="edge"/>
          <c:x val="6.9149168853893273E-2"/>
          <c:y val="3.1620807023525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738435039370079"/>
                  <c:y val="-0.16499301952229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5'!$P$3:$P$15</c:f>
              <c:numCache>
                <c:formatCode>General</c:formatCode>
                <c:ptCount val="13"/>
                <c:pt idx="0">
                  <c:v>0.25900000000000001</c:v>
                </c:pt>
                <c:pt idx="1">
                  <c:v>0.28100000000000003</c:v>
                </c:pt>
                <c:pt idx="2">
                  <c:v>0.30099999999999999</c:v>
                </c:pt>
                <c:pt idx="3">
                  <c:v>0.28199999999999997</c:v>
                </c:pt>
                <c:pt idx="4">
                  <c:v>0.307</c:v>
                </c:pt>
                <c:pt idx="5">
                  <c:v>0.32100000000000001</c:v>
                </c:pt>
                <c:pt idx="6">
                  <c:v>0.29199999999999998</c:v>
                </c:pt>
                <c:pt idx="7">
                  <c:v>0.25600000000000001</c:v>
                </c:pt>
                <c:pt idx="8">
                  <c:v>0.248</c:v>
                </c:pt>
                <c:pt idx="9">
                  <c:v>0.251</c:v>
                </c:pt>
                <c:pt idx="10">
                  <c:v>0.216</c:v>
                </c:pt>
                <c:pt idx="11">
                  <c:v>0.255</c:v>
                </c:pt>
                <c:pt idx="12">
                  <c:v>0.20399999999999999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FB-4522-908B-C8C2F38E8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89792"/>
        <c:axId val="22914528"/>
      </c:scatterChart>
      <c:valAx>
        <c:axId val="78548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14528"/>
        <c:crosses val="autoZero"/>
        <c:crossBetween val="midCat"/>
      </c:valAx>
      <c:valAx>
        <c:axId val="229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48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OBP </a:t>
            </a:r>
            <a:endParaRPr lang="en-US"/>
          </a:p>
        </c:rich>
      </c:tx>
      <c:layout>
        <c:manualLayout>
          <c:xMode val="edge"/>
          <c:yMode val="edge"/>
          <c:x val="2.4963655244029066E-2"/>
          <c:y val="2.9212306102907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497594050743657"/>
                  <c:y val="-0.149673381471631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5'!$Q$3:$Q$15</c:f>
              <c:numCache>
                <c:formatCode>0.000</c:formatCode>
                <c:ptCount val="13"/>
                <c:pt idx="0" formatCode="General">
                  <c:v>0.33100000000000002</c:v>
                </c:pt>
                <c:pt idx="1">
                  <c:v>0.37</c:v>
                </c:pt>
                <c:pt idx="2" formatCode="General">
                  <c:v>0.379</c:v>
                </c:pt>
                <c:pt idx="3" formatCode="General">
                  <c:v>0.371</c:v>
                </c:pt>
                <c:pt idx="4" formatCode="General">
                  <c:v>0.40100000000000002</c:v>
                </c:pt>
                <c:pt idx="5">
                  <c:v>0.42</c:v>
                </c:pt>
                <c:pt idx="6" formatCode="General">
                  <c:v>0.38300000000000001</c:v>
                </c:pt>
                <c:pt idx="7" formatCode="General">
                  <c:v>0.36499999999999999</c:v>
                </c:pt>
                <c:pt idx="8" formatCode="General">
                  <c:v>0.34100000000000003</c:v>
                </c:pt>
                <c:pt idx="9" formatCode="General">
                  <c:v>0.33200000000000002</c:v>
                </c:pt>
                <c:pt idx="10" formatCode="General">
                  <c:v>0.313</c:v>
                </c:pt>
                <c:pt idx="11" formatCode="General">
                  <c:v>0.35699999999999998</c:v>
                </c:pt>
                <c:pt idx="12" formatCode="General">
                  <c:v>0.29199999999999998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D9-460A-8351-812ED32B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69488"/>
        <c:axId val="80298416"/>
      </c:scatterChart>
      <c:valAx>
        <c:axId val="7795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98416"/>
        <c:crosses val="autoZero"/>
        <c:crossBetween val="midCat"/>
      </c:valAx>
      <c:valAx>
        <c:axId val="8029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56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SLG</a:t>
            </a:r>
            <a:endParaRPr lang="en-US"/>
          </a:p>
        </c:rich>
      </c:tx>
      <c:layout>
        <c:manualLayout>
          <c:xMode val="edge"/>
          <c:yMode val="edge"/>
          <c:x val="4.0407917760279952E-2"/>
          <c:y val="2.772965118500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70685695538057"/>
                  <c:y val="-0.166793851877810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5'!$R$3:$R$15</c:f>
              <c:numCache>
                <c:formatCode>0.000</c:formatCode>
                <c:ptCount val="13"/>
                <c:pt idx="0">
                  <c:v>0.48</c:v>
                </c:pt>
                <c:pt idx="1">
                  <c:v>0.56000000000000005</c:v>
                </c:pt>
                <c:pt idx="2" formatCode="General">
                  <c:v>0.57499999999999996</c:v>
                </c:pt>
                <c:pt idx="3" formatCode="General">
                  <c:v>0.51400000000000001</c:v>
                </c:pt>
                <c:pt idx="4">
                  <c:v>0.56999999999999995</c:v>
                </c:pt>
                <c:pt idx="5">
                  <c:v>0.57199999999999995</c:v>
                </c:pt>
                <c:pt idx="6" formatCode="General">
                  <c:v>0.56499999999999995</c:v>
                </c:pt>
                <c:pt idx="7" formatCode="General">
                  <c:v>0.48099999999999998</c:v>
                </c:pt>
                <c:pt idx="8" formatCode="General">
                  <c:v>0.49399999999999999</c:v>
                </c:pt>
                <c:pt idx="9" formatCode="General">
                  <c:v>0.47499999999999998</c:v>
                </c:pt>
                <c:pt idx="10" formatCode="General">
                  <c:v>0.39800000000000002</c:v>
                </c:pt>
                <c:pt idx="11" formatCode="General">
                  <c:v>0.54800000000000004</c:v>
                </c:pt>
                <c:pt idx="12" formatCode="General">
                  <c:v>0.36199999999999999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E78-8807-BF4E8CCD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075408"/>
        <c:axId val="906769056"/>
      </c:scatterChart>
      <c:valAx>
        <c:axId val="7910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69056"/>
        <c:crosses val="autoZero"/>
        <c:crossBetween val="midCat"/>
      </c:valAx>
      <c:valAx>
        <c:axId val="906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OPS</a:t>
            </a:r>
            <a:endParaRPr lang="en-US"/>
          </a:p>
        </c:rich>
      </c:tx>
      <c:layout>
        <c:manualLayout>
          <c:xMode val="edge"/>
          <c:yMode val="edge"/>
          <c:x val="2.6336676054428063E-2"/>
          <c:y val="2.666665733450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780134454323725"/>
                  <c:y val="-0.16039994386703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5'!$S$3:$S$15</c:f>
              <c:numCache>
                <c:formatCode>0.000</c:formatCode>
                <c:ptCount val="13"/>
                <c:pt idx="0">
                  <c:v>0.81099999999999994</c:v>
                </c:pt>
                <c:pt idx="1">
                  <c:v>0.93</c:v>
                </c:pt>
                <c:pt idx="2">
                  <c:v>0.95399999999999996</c:v>
                </c:pt>
                <c:pt idx="3">
                  <c:v>0.88500000000000001</c:v>
                </c:pt>
                <c:pt idx="4">
                  <c:v>0.97099999999999997</c:v>
                </c:pt>
                <c:pt idx="5">
                  <c:v>0.99199999999999999</c:v>
                </c:pt>
                <c:pt idx="6">
                  <c:v>0.94799999999999995</c:v>
                </c:pt>
                <c:pt idx="7">
                  <c:v>0.84599999999999997</c:v>
                </c:pt>
                <c:pt idx="8">
                  <c:v>0.83499999999999996</c:v>
                </c:pt>
                <c:pt idx="9">
                  <c:v>0.80699999999999994</c:v>
                </c:pt>
                <c:pt idx="10">
                  <c:v>0.71100000000000008</c:v>
                </c:pt>
                <c:pt idx="11">
                  <c:v>0.90500000000000003</c:v>
                </c:pt>
                <c:pt idx="12">
                  <c:v>0.65399999999999991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A-4D02-A4AB-B4E75134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796816"/>
        <c:axId val="906776544"/>
      </c:scatterChart>
      <c:valAx>
        <c:axId val="95379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76544"/>
        <c:crosses val="autoZero"/>
        <c:crossBetween val="midCat"/>
      </c:valAx>
      <c:valAx>
        <c:axId val="90677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79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ISO</a:t>
            </a:r>
            <a:endParaRPr lang="en-US"/>
          </a:p>
        </c:rich>
      </c:tx>
      <c:layout>
        <c:manualLayout>
          <c:xMode val="edge"/>
          <c:yMode val="edge"/>
          <c:x val="2.6215086750519822E-2"/>
          <c:y val="3.2407576468341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307529740600606"/>
                  <c:y val="-0.172011625609791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5'!$T$3:$T$15</c:f>
              <c:numCache>
                <c:formatCode>0.000</c:formatCode>
                <c:ptCount val="13"/>
                <c:pt idx="0">
                  <c:v>0.22117202268431002</c:v>
                </c:pt>
                <c:pt idx="1">
                  <c:v>0.27889908256880735</c:v>
                </c:pt>
                <c:pt idx="2">
                  <c:v>0.27329192546583853</c:v>
                </c:pt>
                <c:pt idx="3">
                  <c:v>0.23248407643312102</c:v>
                </c:pt>
                <c:pt idx="4">
                  <c:v>0.25708502024291496</c:v>
                </c:pt>
                <c:pt idx="5">
                  <c:v>0.24390243902439024</c:v>
                </c:pt>
                <c:pt idx="6">
                  <c:v>0.27257799671592775</c:v>
                </c:pt>
                <c:pt idx="7">
                  <c:v>0.22462562396006655</c:v>
                </c:pt>
                <c:pt idx="8">
                  <c:v>0.24617996604414261</c:v>
                </c:pt>
                <c:pt idx="9">
                  <c:v>0.22394678492239467</c:v>
                </c:pt>
                <c:pt idx="10">
                  <c:v>0.18181818181818182</c:v>
                </c:pt>
                <c:pt idx="11">
                  <c:v>0.29336734693877553</c:v>
                </c:pt>
                <c:pt idx="12">
                  <c:v>0.15762273901808785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C-439D-8EEE-AB1B4B1A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02256"/>
        <c:axId val="906768224"/>
      </c:scatterChart>
      <c:valAx>
        <c:axId val="95660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68224"/>
        <c:crosses val="autoZero"/>
        <c:crossBetween val="midCat"/>
      </c:valAx>
      <c:valAx>
        <c:axId val="9067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of R/27 on BRA</a:t>
            </a:r>
            <a:endParaRPr lang="en-US"/>
          </a:p>
        </c:rich>
      </c:tx>
      <c:layout>
        <c:manualLayout>
          <c:xMode val="edge"/>
          <c:yMode val="edge"/>
          <c:x val="1.9018087855297169E-2"/>
          <c:y val="2.7826092037173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'Chapter 5'!$X$2</c:f>
              <c:strCache>
                <c:ptCount val="1"/>
                <c:pt idx="0">
                  <c:v>R/27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858566128846296"/>
                  <c:y val="-0.18213710959938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'Chapter 5'!$W$3:$W$15</c:f>
              <c:numCache>
                <c:formatCode>0.000</c:formatCode>
                <c:ptCount val="13"/>
                <c:pt idx="0">
                  <c:v>0.15887999999999999</c:v>
                </c:pt>
                <c:pt idx="1">
                  <c:v>0.20720000000000002</c:v>
                </c:pt>
                <c:pt idx="2">
                  <c:v>0.21792499999999998</c:v>
                </c:pt>
                <c:pt idx="3">
                  <c:v>0.190694</c:v>
                </c:pt>
                <c:pt idx="4">
                  <c:v>0.22857</c:v>
                </c:pt>
                <c:pt idx="5">
                  <c:v>0.24023999999999998</c:v>
                </c:pt>
                <c:pt idx="6">
                  <c:v>0.21639499999999998</c:v>
                </c:pt>
                <c:pt idx="7">
                  <c:v>0.175565</c:v>
                </c:pt>
                <c:pt idx="8">
                  <c:v>0.16845400000000002</c:v>
                </c:pt>
                <c:pt idx="9">
                  <c:v>0.15770000000000001</c:v>
                </c:pt>
                <c:pt idx="10">
                  <c:v>0.124574</c:v>
                </c:pt>
                <c:pt idx="11">
                  <c:v>0.195636</c:v>
                </c:pt>
                <c:pt idx="12">
                  <c:v>0.10570399999999999</c:v>
                </c:pt>
              </c:numCache>
            </c:numRef>
          </c:xVal>
          <c:yVal>
            <c:numRef>
              <c:f>'Chapter 5'!$X$3:$X$15</c:f>
              <c:numCache>
                <c:formatCode>0.00</c:formatCode>
                <c:ptCount val="13"/>
                <c:pt idx="0">
                  <c:v>4.2933673469387754</c:v>
                </c:pt>
                <c:pt idx="1">
                  <c:v>6.5701530612244898</c:v>
                </c:pt>
                <c:pt idx="2">
                  <c:v>6.3466666666666667</c:v>
                </c:pt>
                <c:pt idx="3">
                  <c:v>5.5975609756097562</c:v>
                </c:pt>
                <c:pt idx="4">
                  <c:v>6.3935860058309038</c:v>
                </c:pt>
                <c:pt idx="5">
                  <c:v>6.5516372795969771</c:v>
                </c:pt>
                <c:pt idx="6">
                  <c:v>6.0939675174013921</c:v>
                </c:pt>
                <c:pt idx="7">
                  <c:v>6.4463087248322148</c:v>
                </c:pt>
                <c:pt idx="8">
                  <c:v>5.1805869074492099</c:v>
                </c:pt>
                <c:pt idx="9">
                  <c:v>4.9792899408284024</c:v>
                </c:pt>
                <c:pt idx="10">
                  <c:v>4.1391304347826088</c:v>
                </c:pt>
                <c:pt idx="11">
                  <c:v>4.977739726027397</c:v>
                </c:pt>
                <c:pt idx="12">
                  <c:v>3.5600649350649349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E-449B-9A3C-A0126BC5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730416"/>
        <c:axId val="906809408"/>
      </c:scatterChart>
      <c:valAx>
        <c:axId val="7797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809408"/>
        <c:crosses val="autoZero"/>
        <c:crossBetween val="midCat"/>
      </c:valAx>
      <c:valAx>
        <c:axId val="90680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R/27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73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58</xdr:row>
      <xdr:rowOff>47625</xdr:rowOff>
    </xdr:from>
    <xdr:to>
      <xdr:col>1</xdr:col>
      <xdr:colOff>114300</xdr:colOff>
      <xdr:row>58</xdr:row>
      <xdr:rowOff>142875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10C58C78-7E99-41CA-936C-80F7A99699F1}"/>
            </a:ext>
          </a:extLst>
        </xdr:cNvPr>
        <xdr:cNvSpPr/>
      </xdr:nvSpPr>
      <xdr:spPr>
        <a:xfrm>
          <a:off x="1200150" y="11106150"/>
          <a:ext cx="85725" cy="952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58</xdr:row>
      <xdr:rowOff>76200</xdr:rowOff>
    </xdr:from>
    <xdr:to>
      <xdr:col>5</xdr:col>
      <xdr:colOff>9525</xdr:colOff>
      <xdr:row>58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A3B1E57-33B9-4683-9FE2-BE71CF83262B}"/>
            </a:ext>
          </a:extLst>
        </xdr:cNvPr>
        <xdr:cNvCxnSpPr/>
      </xdr:nvCxnSpPr>
      <xdr:spPr>
        <a:xfrm>
          <a:off x="2447925" y="11134725"/>
          <a:ext cx="11715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57</xdr:row>
      <xdr:rowOff>133350</xdr:rowOff>
    </xdr:from>
    <xdr:to>
      <xdr:col>6</xdr:col>
      <xdr:colOff>581025</xdr:colOff>
      <xdr:row>59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9C2550A-A496-4A27-A703-8A4A4C5C0CC1}"/>
            </a:ext>
          </a:extLst>
        </xdr:cNvPr>
        <xdr:cNvSpPr/>
      </xdr:nvSpPr>
      <xdr:spPr>
        <a:xfrm>
          <a:off x="3629025" y="11001375"/>
          <a:ext cx="1171575" cy="342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58</xdr:row>
      <xdr:rowOff>104775</xdr:rowOff>
    </xdr:from>
    <xdr:to>
      <xdr:col>7</xdr:col>
      <xdr:colOff>142875</xdr:colOff>
      <xdr:row>58</xdr:row>
      <xdr:rowOff>104776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FC0AFA4A-4032-44F8-968B-575FCBD757C0}"/>
            </a:ext>
          </a:extLst>
        </xdr:cNvPr>
        <xdr:cNvCxnSpPr/>
      </xdr:nvCxnSpPr>
      <xdr:spPr>
        <a:xfrm flipV="1">
          <a:off x="4791075" y="11163300"/>
          <a:ext cx="1809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57</xdr:row>
      <xdr:rowOff>104775</xdr:rowOff>
    </xdr:from>
    <xdr:to>
      <xdr:col>5</xdr:col>
      <xdr:colOff>219076</xdr:colOff>
      <xdr:row>59</xdr:row>
      <xdr:rowOff>114300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3F23CEA-9356-4148-A080-2CF2269CE640}"/>
            </a:ext>
          </a:extLst>
        </xdr:cNvPr>
        <xdr:cNvCxnSpPr/>
      </xdr:nvCxnSpPr>
      <xdr:spPr>
        <a:xfrm flipH="1">
          <a:off x="3829050" y="10972800"/>
          <a:ext cx="1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60</xdr:row>
      <xdr:rowOff>142875</xdr:rowOff>
    </xdr:from>
    <xdr:to>
      <xdr:col>5</xdr:col>
      <xdr:colOff>438150</xdr:colOff>
      <xdr:row>60</xdr:row>
      <xdr:rowOff>142875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C151EEA-EB3C-493B-AC71-94AE2FCE300F}"/>
            </a:ext>
          </a:extLst>
        </xdr:cNvPr>
        <xdr:cNvCxnSpPr/>
      </xdr:nvCxnSpPr>
      <xdr:spPr>
        <a:xfrm>
          <a:off x="2838450" y="11582400"/>
          <a:ext cx="12096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60</xdr:row>
      <xdr:rowOff>152400</xdr:rowOff>
    </xdr:from>
    <xdr:to>
      <xdr:col>9</xdr:col>
      <xdr:colOff>85725</xdr:colOff>
      <xdr:row>60</xdr:row>
      <xdr:rowOff>161925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1494323-3992-4BD9-B7B4-1A53CD2560EC}"/>
            </a:ext>
          </a:extLst>
        </xdr:cNvPr>
        <xdr:cNvCxnSpPr/>
      </xdr:nvCxnSpPr>
      <xdr:spPr>
        <a:xfrm flipV="1">
          <a:off x="5495925" y="11591925"/>
          <a:ext cx="6381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59</xdr:row>
      <xdr:rowOff>171450</xdr:rowOff>
    </xdr:from>
    <xdr:to>
      <xdr:col>8</xdr:col>
      <xdr:colOff>66675</xdr:colOff>
      <xdr:row>61</xdr:row>
      <xdr:rowOff>152400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CCFFD7D-B8DF-473F-ACA6-BF93BC9FEC1D}"/>
            </a:ext>
          </a:extLst>
        </xdr:cNvPr>
        <xdr:cNvSpPr/>
      </xdr:nvSpPr>
      <xdr:spPr>
        <a:xfrm>
          <a:off x="4048125" y="11420475"/>
          <a:ext cx="145732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59</xdr:row>
      <xdr:rowOff>180975</xdr:rowOff>
    </xdr:from>
    <xdr:to>
      <xdr:col>7</xdr:col>
      <xdr:colOff>85725</xdr:colOff>
      <xdr:row>61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3D999C1-0DCE-4641-90E9-0C3C5E27711A}"/>
            </a:ext>
          </a:extLst>
        </xdr:cNvPr>
        <xdr:cNvCxnSpPr/>
      </xdr:nvCxnSpPr>
      <xdr:spPr>
        <a:xfrm>
          <a:off x="4914900" y="11430000"/>
          <a:ext cx="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65</xdr:row>
      <xdr:rowOff>104775</xdr:rowOff>
    </xdr:from>
    <xdr:to>
      <xdr:col>3</xdr:col>
      <xdr:colOff>219075</xdr:colOff>
      <xdr:row>65</xdr:row>
      <xdr:rowOff>104776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D1CAC4B5-926F-4F62-AEC0-745CC50A4CEA}"/>
            </a:ext>
          </a:extLst>
        </xdr:cNvPr>
        <xdr:cNvCxnSpPr/>
      </xdr:nvCxnSpPr>
      <xdr:spPr>
        <a:xfrm>
          <a:off x="1657350" y="12496800"/>
          <a:ext cx="9525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65</xdr:row>
      <xdr:rowOff>85725</xdr:rowOff>
    </xdr:from>
    <xdr:to>
      <xdr:col>6</xdr:col>
      <xdr:colOff>466725</xdr:colOff>
      <xdr:row>65</xdr:row>
      <xdr:rowOff>95251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C2CCA884-9658-4C2C-A1C7-72A3C9C5D858}"/>
            </a:ext>
          </a:extLst>
        </xdr:cNvPr>
        <xdr:cNvCxnSpPr/>
      </xdr:nvCxnSpPr>
      <xdr:spPr>
        <a:xfrm flipV="1">
          <a:off x="3762375" y="12477750"/>
          <a:ext cx="923925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64</xdr:row>
      <xdr:rowOff>114300</xdr:rowOff>
    </xdr:from>
    <xdr:to>
      <xdr:col>5</xdr:col>
      <xdr:colOff>161925</xdr:colOff>
      <xdr:row>66</xdr:row>
      <xdr:rowOff>66675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50736F62-5574-427D-8974-347C9786ED6B}"/>
            </a:ext>
          </a:extLst>
        </xdr:cNvPr>
        <xdr:cNvSpPr/>
      </xdr:nvSpPr>
      <xdr:spPr>
        <a:xfrm>
          <a:off x="2619375" y="12315825"/>
          <a:ext cx="1152525" cy="333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64</xdr:row>
      <xdr:rowOff>123825</xdr:rowOff>
    </xdr:from>
    <xdr:to>
      <xdr:col>4</xdr:col>
      <xdr:colOff>381000</xdr:colOff>
      <xdr:row>66</xdr:row>
      <xdr:rowOff>66675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EC2DC4FE-6009-4C0C-9135-E7C23EE910C8}"/>
            </a:ext>
          </a:extLst>
        </xdr:cNvPr>
        <xdr:cNvCxnSpPr/>
      </xdr:nvCxnSpPr>
      <xdr:spPr>
        <a:xfrm>
          <a:off x="3381375" y="12325350"/>
          <a:ext cx="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68</xdr:row>
      <xdr:rowOff>9525</xdr:rowOff>
    </xdr:from>
    <xdr:to>
      <xdr:col>5</xdr:col>
      <xdr:colOff>104775</xdr:colOff>
      <xdr:row>68</xdr:row>
      <xdr:rowOff>19050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AA6C31A-644A-4BE2-9CD1-104784211F34}"/>
            </a:ext>
          </a:extLst>
        </xdr:cNvPr>
        <xdr:cNvCxnSpPr/>
      </xdr:nvCxnSpPr>
      <xdr:spPr>
        <a:xfrm flipV="1">
          <a:off x="2133600" y="12973050"/>
          <a:ext cx="15811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68</xdr:row>
      <xdr:rowOff>19050</xdr:rowOff>
    </xdr:from>
    <xdr:to>
      <xdr:col>9</xdr:col>
      <xdr:colOff>438150</xdr:colOff>
      <xdr:row>68</xdr:row>
      <xdr:rowOff>19050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A3D96CF-4415-470E-A51D-040BF86EFB42}"/>
            </a:ext>
          </a:extLst>
        </xdr:cNvPr>
        <xdr:cNvCxnSpPr/>
      </xdr:nvCxnSpPr>
      <xdr:spPr>
        <a:xfrm>
          <a:off x="5553075" y="12982575"/>
          <a:ext cx="9334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67</xdr:row>
      <xdr:rowOff>38100</xdr:rowOff>
    </xdr:from>
    <xdr:to>
      <xdr:col>8</xdr:col>
      <xdr:colOff>114300</xdr:colOff>
      <xdr:row>68</xdr:row>
      <xdr:rowOff>161925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7795C207-13F3-45FE-9F52-564586A07D09}"/>
            </a:ext>
          </a:extLst>
        </xdr:cNvPr>
        <xdr:cNvSpPr/>
      </xdr:nvSpPr>
      <xdr:spPr>
        <a:xfrm>
          <a:off x="3714750" y="12811125"/>
          <a:ext cx="1838325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67</xdr:row>
      <xdr:rowOff>38100</xdr:rowOff>
    </xdr:from>
    <xdr:to>
      <xdr:col>7</xdr:col>
      <xdr:colOff>47625</xdr:colOff>
      <xdr:row>68</xdr:row>
      <xdr:rowOff>171450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2EB20B14-3A7E-4C56-9344-5F533C67FA96}"/>
            </a:ext>
          </a:extLst>
        </xdr:cNvPr>
        <xdr:cNvCxnSpPr/>
      </xdr:nvCxnSpPr>
      <xdr:spPr>
        <a:xfrm>
          <a:off x="4876800" y="12811125"/>
          <a:ext cx="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1000125</xdr:colOff>
      <xdr:row>72</xdr:row>
      <xdr:rowOff>66675</xdr:rowOff>
    </xdr:from>
    <xdr:to>
      <xdr:col>0</xdr:col>
      <xdr:colOff>1085850</xdr:colOff>
      <xdr:row>72</xdr:row>
      <xdr:rowOff>152400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5392F6C-04EC-4003-B874-32D909E22074}"/>
            </a:ext>
          </a:extLst>
        </xdr:cNvPr>
        <xdr:cNvSpPr/>
      </xdr:nvSpPr>
      <xdr:spPr>
        <a:xfrm>
          <a:off x="1000125" y="13792200"/>
          <a:ext cx="85725" cy="857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72</xdr:row>
      <xdr:rowOff>85725</xdr:rowOff>
    </xdr:from>
    <xdr:to>
      <xdr:col>3</xdr:col>
      <xdr:colOff>409575</xdr:colOff>
      <xdr:row>72</xdr:row>
      <xdr:rowOff>85725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26FE348C-7DC0-4255-809B-340A0A1E78E6}"/>
            </a:ext>
          </a:extLst>
        </xdr:cNvPr>
        <xdr:cNvCxnSpPr/>
      </xdr:nvCxnSpPr>
      <xdr:spPr>
        <a:xfrm>
          <a:off x="1381125" y="13811250"/>
          <a:ext cx="1419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72</xdr:row>
      <xdr:rowOff>85725</xdr:rowOff>
    </xdr:from>
    <xdr:to>
      <xdr:col>5</xdr:col>
      <xdr:colOff>352425</xdr:colOff>
      <xdr:row>72</xdr:row>
      <xdr:rowOff>85725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2B87010D-591B-4D50-9CED-BE34C0F6808A}"/>
            </a:ext>
          </a:extLst>
        </xdr:cNvPr>
        <xdr:cNvCxnSpPr/>
      </xdr:nvCxnSpPr>
      <xdr:spPr>
        <a:xfrm>
          <a:off x="3752850" y="13811250"/>
          <a:ext cx="209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71</xdr:row>
      <xdr:rowOff>133350</xdr:rowOff>
    </xdr:from>
    <xdr:to>
      <xdr:col>5</xdr:col>
      <xdr:colOff>133350</xdr:colOff>
      <xdr:row>73</xdr:row>
      <xdr:rowOff>38100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53F25083-A9BC-47BD-9219-F2F323341A46}"/>
            </a:ext>
          </a:extLst>
        </xdr:cNvPr>
        <xdr:cNvSpPr/>
      </xdr:nvSpPr>
      <xdr:spPr>
        <a:xfrm>
          <a:off x="2809875" y="13668375"/>
          <a:ext cx="933450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71</xdr:row>
      <xdr:rowOff>142875</xdr:rowOff>
    </xdr:from>
    <xdr:to>
      <xdr:col>4</xdr:col>
      <xdr:colOff>190500</xdr:colOff>
      <xdr:row>73</xdr:row>
      <xdr:rowOff>28575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53B0FC19-BDDA-4CB5-868E-024BE35EED16}"/>
            </a:ext>
          </a:extLst>
        </xdr:cNvPr>
        <xdr:cNvCxnSpPr/>
      </xdr:nvCxnSpPr>
      <xdr:spPr>
        <a:xfrm>
          <a:off x="3190875" y="13677900"/>
          <a:ext cx="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74</xdr:row>
      <xdr:rowOff>104775</xdr:rowOff>
    </xdr:from>
    <xdr:to>
      <xdr:col>3</xdr:col>
      <xdr:colOff>438150</xdr:colOff>
      <xdr:row>74</xdr:row>
      <xdr:rowOff>114300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ECCC0B1B-5EF9-41B8-BB10-7C1E744E8DB5}"/>
            </a:ext>
          </a:extLst>
        </xdr:cNvPr>
        <xdr:cNvCxnSpPr/>
      </xdr:nvCxnSpPr>
      <xdr:spPr>
        <a:xfrm>
          <a:off x="1314450" y="14211300"/>
          <a:ext cx="15144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74</xdr:row>
      <xdr:rowOff>161925</xdr:rowOff>
    </xdr:from>
    <xdr:to>
      <xdr:col>8</xdr:col>
      <xdr:colOff>390525</xdr:colOff>
      <xdr:row>74</xdr:row>
      <xdr:rowOff>171450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DBF7103C-BB57-4704-ABA9-AB38872444BC}"/>
            </a:ext>
          </a:extLst>
        </xdr:cNvPr>
        <xdr:cNvCxnSpPr/>
      </xdr:nvCxnSpPr>
      <xdr:spPr>
        <a:xfrm>
          <a:off x="4305300" y="14268450"/>
          <a:ext cx="15240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73</xdr:row>
      <xdr:rowOff>161925</xdr:rowOff>
    </xdr:from>
    <xdr:to>
      <xdr:col>6</xdr:col>
      <xdr:colOff>85725</xdr:colOff>
      <xdr:row>75</xdr:row>
      <xdr:rowOff>133350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AB3DEE37-CD42-4200-9939-560D6023682B}"/>
            </a:ext>
          </a:extLst>
        </xdr:cNvPr>
        <xdr:cNvSpPr/>
      </xdr:nvSpPr>
      <xdr:spPr>
        <a:xfrm>
          <a:off x="2809875" y="14077950"/>
          <a:ext cx="1495425" cy="352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95250</xdr:colOff>
      <xdr:row>73</xdr:row>
      <xdr:rowOff>171450</xdr:rowOff>
    </xdr:from>
    <xdr:to>
      <xdr:col>5</xdr:col>
      <xdr:colOff>95250</xdr:colOff>
      <xdr:row>75</xdr:row>
      <xdr:rowOff>152400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926078F9-DD80-42FD-866D-7C7E646C7FE5}"/>
            </a:ext>
          </a:extLst>
        </xdr:cNvPr>
        <xdr:cNvCxnSpPr/>
      </xdr:nvCxnSpPr>
      <xdr:spPr>
        <a:xfrm>
          <a:off x="3705225" y="14087475"/>
          <a:ext cx="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</xdr:row>
      <xdr:rowOff>19050</xdr:rowOff>
    </xdr:from>
    <xdr:to>
      <xdr:col>19</xdr:col>
      <xdr:colOff>0</xdr:colOff>
      <xdr:row>38</xdr:row>
      <xdr:rowOff>200024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797DBD0-0585-4C4F-AE6B-F5658246E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39</xdr:row>
      <xdr:rowOff>19050</xdr:rowOff>
    </xdr:from>
    <xdr:to>
      <xdr:col>19</xdr:col>
      <xdr:colOff>0</xdr:colOff>
      <xdr:row>55</xdr:row>
      <xdr:rowOff>180974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7DB1DAC4-8F34-4E06-9432-5272FE833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55</xdr:row>
      <xdr:rowOff>185737</xdr:rowOff>
    </xdr:from>
    <xdr:to>
      <xdr:col>19</xdr:col>
      <xdr:colOff>0</xdr:colOff>
      <xdr:row>74</xdr:row>
      <xdr:rowOff>9525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8B6FF84C-325C-4D5C-B569-3CBAB246A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</xdr:row>
      <xdr:rowOff>9525</xdr:rowOff>
    </xdr:from>
    <xdr:to>
      <xdr:col>31</xdr:col>
      <xdr:colOff>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2EE32-C8F5-4CDA-BDBC-C1E096576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</xdr:row>
      <xdr:rowOff>185737</xdr:rowOff>
    </xdr:from>
    <xdr:to>
      <xdr:col>37</xdr:col>
      <xdr:colOff>0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42908-B4F8-40F1-BDC4-CF22A23AC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18</xdr:row>
      <xdr:rowOff>0</xdr:rowOff>
    </xdr:from>
    <xdr:to>
      <xdr:col>31</xdr:col>
      <xdr:colOff>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86E645-690B-424A-BA2D-2D4E0118D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190499</xdr:rowOff>
    </xdr:from>
    <xdr:to>
      <xdr:col>36</xdr:col>
      <xdr:colOff>609599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13CCA3-289A-4C23-BBDA-16B980DA8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</xdr:colOff>
      <xdr:row>32</xdr:row>
      <xdr:rowOff>190499</xdr:rowOff>
    </xdr:from>
    <xdr:to>
      <xdr:col>30</xdr:col>
      <xdr:colOff>590551</xdr:colOff>
      <xdr:row>47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F84407-A1C2-41B4-BE43-DA03C170A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590550</xdr:colOff>
      <xdr:row>32</xdr:row>
      <xdr:rowOff>190499</xdr:rowOff>
    </xdr:from>
    <xdr:to>
      <xdr:col>37</xdr:col>
      <xdr:colOff>9525</xdr:colOff>
      <xdr:row>47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3F01D8-81F3-4FC2-BC5C-5FEA79BC9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600075</xdr:colOff>
      <xdr:row>47</xdr:row>
      <xdr:rowOff>185736</xdr:rowOff>
    </xdr:from>
    <xdr:to>
      <xdr:col>35</xdr:col>
      <xdr:colOff>9525</xdr:colOff>
      <xdr:row>62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BEECBD-48FB-4AB1-B23C-1E672C9F4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1</xdr:row>
      <xdr:rowOff>185736</xdr:rowOff>
    </xdr:from>
    <xdr:to>
      <xdr:col>44</xdr:col>
      <xdr:colOff>600075</xdr:colOff>
      <xdr:row>18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1747AB-607D-4C0A-AD90-AC5257233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0</xdr:colOff>
      <xdr:row>1</xdr:row>
      <xdr:rowOff>185736</xdr:rowOff>
    </xdr:from>
    <xdr:to>
      <xdr:col>51</xdr:col>
      <xdr:colOff>9525</xdr:colOff>
      <xdr:row>17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3C6212-CCF8-4CC2-B714-8243A5A81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18</xdr:row>
      <xdr:rowOff>4761</xdr:rowOff>
    </xdr:from>
    <xdr:to>
      <xdr:col>45</xdr:col>
      <xdr:colOff>0</xdr:colOff>
      <xdr:row>32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496261-E1A8-40B4-9600-C76BAA737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45</xdr:col>
      <xdr:colOff>0</xdr:colOff>
      <xdr:row>18</xdr:row>
      <xdr:rowOff>19050</xdr:rowOff>
    </xdr:from>
    <xdr:to>
      <xdr:col>51</xdr:col>
      <xdr:colOff>19050</xdr:colOff>
      <xdr:row>32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7B8B61C-AB3E-44FC-A9B1-9F53799F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600075</xdr:colOff>
      <xdr:row>32</xdr:row>
      <xdr:rowOff>157161</xdr:rowOff>
    </xdr:from>
    <xdr:to>
      <xdr:col>45</xdr:col>
      <xdr:colOff>0</xdr:colOff>
      <xdr:row>47</xdr:row>
      <xdr:rowOff>180974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798B04E-8958-4217-9CD7-82B41C172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600075</xdr:colOff>
      <xdr:row>32</xdr:row>
      <xdr:rowOff>171449</xdr:rowOff>
    </xdr:from>
    <xdr:to>
      <xdr:col>51</xdr:col>
      <xdr:colOff>19050</xdr:colOff>
      <xdr:row>47</xdr:row>
      <xdr:rowOff>180974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05360DB-7275-418E-885F-81E0BF68D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42</xdr:col>
      <xdr:colOff>0</xdr:colOff>
      <xdr:row>47</xdr:row>
      <xdr:rowOff>176212</xdr:rowOff>
    </xdr:from>
    <xdr:to>
      <xdr:col>49</xdr:col>
      <xdr:colOff>9525</xdr:colOff>
      <xdr:row>63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6173E8B-6982-48EE-AEEA-F4B8537DA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52</xdr:col>
      <xdr:colOff>1963</xdr:colOff>
      <xdr:row>23</xdr:row>
      <xdr:rowOff>179894</xdr:rowOff>
    </xdr:from>
    <xdr:to>
      <xdr:col>59</xdr:col>
      <xdr:colOff>0</xdr:colOff>
      <xdr:row>39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362F9BA-3A10-477E-B5FC-E0FDDCEAD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95861-996C-4863-8B5A-61480567B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4762</xdr:rowOff>
    </xdr:from>
    <xdr:to>
      <xdr:col>8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87B1C-0455-4FB6-8358-59E702FE0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9525</xdr:rowOff>
    </xdr:from>
    <xdr:to>
      <xdr:col>11</xdr:col>
      <xdr:colOff>600075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E6803-5F85-43DB-B222-BB8308D88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3B039-2015-4146-838A-AB3AEE65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21</xdr:col>
      <xdr:colOff>0</xdr:colOff>
      <xdr:row>36</xdr:row>
      <xdr:rowOff>4763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8AF113-1421-4D54-85FC-4C19447E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31</xdr:row>
      <xdr:rowOff>28574</xdr:rowOff>
    </xdr:from>
    <xdr:to>
      <xdr:col>15</xdr:col>
      <xdr:colOff>323849</xdr:colOff>
      <xdr:row>45</xdr:row>
      <xdr:rowOff>80961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4374D-DCDF-4106-849E-52A99EAD3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EB28CB-4CDD-4CC7-B066-08B65A307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0</xdr:row>
      <xdr:rowOff>0</xdr:rowOff>
    </xdr:from>
    <xdr:to>
      <xdr:col>16</xdr:col>
      <xdr:colOff>600075</xdr:colOff>
      <xdr:row>14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0412B6-1D78-4FC6-AAD1-D65EAD66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14</xdr:row>
      <xdr:rowOff>4761</xdr:rowOff>
    </xdr:from>
    <xdr:to>
      <xdr:col>17</xdr:col>
      <xdr:colOff>0</xdr:colOff>
      <xdr:row>28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2D7C0F-4810-4386-81E3-CB4561B91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14</xdr:row>
      <xdr:rowOff>19050</xdr:rowOff>
    </xdr:from>
    <xdr:to>
      <xdr:col>11</xdr:col>
      <xdr:colOff>0</xdr:colOff>
      <xdr:row>28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07DC8D-643D-413E-AAFF-9A920E644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45</xdr:row>
      <xdr:rowOff>80962</xdr:rowOff>
    </xdr:from>
    <xdr:to>
      <xdr:col>15</xdr:col>
      <xdr:colOff>314325</xdr:colOff>
      <xdr:row>59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9C8D1C-B937-403C-9098-B234A0635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5790</xdr:colOff>
      <xdr:row>59</xdr:row>
      <xdr:rowOff>154360</xdr:rowOff>
    </xdr:from>
    <xdr:to>
      <xdr:col>15</xdr:col>
      <xdr:colOff>310590</xdr:colOff>
      <xdr:row>74</xdr:row>
      <xdr:rowOff>43796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5AB5BD-9819-4B10-A03B-2FFCC858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322916</xdr:colOff>
      <xdr:row>31</xdr:row>
      <xdr:rowOff>24559</xdr:rowOff>
    </xdr:from>
    <xdr:to>
      <xdr:col>23</xdr:col>
      <xdr:colOff>20731</xdr:colOff>
      <xdr:row>45</xdr:row>
      <xdr:rowOff>100759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CE0C78-69A9-4216-9A1E-CC6CD3ADC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319927</xdr:colOff>
      <xdr:row>45</xdr:row>
      <xdr:rowOff>100758</xdr:rowOff>
    </xdr:from>
    <xdr:to>
      <xdr:col>23</xdr:col>
      <xdr:colOff>15128</xdr:colOff>
      <xdr:row>59</xdr:row>
      <xdr:rowOff>173222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F5F636-5564-4851-952B-BDC313B06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276225</xdr:colOff>
      <xdr:row>59</xdr:row>
      <xdr:rowOff>138112</xdr:rowOff>
    </xdr:from>
    <xdr:to>
      <xdr:col>22</xdr:col>
      <xdr:colOff>581025</xdr:colOff>
      <xdr:row>74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DC92C31-58A1-4320-B275-D40168CC0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3</xdr:row>
      <xdr:rowOff>57150</xdr:rowOff>
    </xdr:from>
    <xdr:to>
      <xdr:col>1</xdr:col>
      <xdr:colOff>152400</xdr:colOff>
      <xdr:row>3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E66DE7-4A70-4A1E-A16A-4BB73D8D9179}"/>
            </a:ext>
          </a:extLst>
        </xdr:cNvPr>
        <xdr:cNvSpPr/>
      </xdr:nvSpPr>
      <xdr:spPr>
        <a:xfrm>
          <a:off x="676275" y="628650"/>
          <a:ext cx="85725" cy="9525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57150</xdr:colOff>
      <xdr:row>3</xdr:row>
      <xdr:rowOff>76200</xdr:rowOff>
    </xdr:from>
    <xdr:to>
      <xdr:col>5</xdr:col>
      <xdr:colOff>9525</xdr:colOff>
      <xdr:row>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20232A-75AA-4FC0-85C4-47D23F00ECE5}"/>
            </a:ext>
          </a:extLst>
        </xdr:cNvPr>
        <xdr:cNvCxnSpPr/>
      </xdr:nvCxnSpPr>
      <xdr:spPr>
        <a:xfrm>
          <a:off x="2362200" y="11134725"/>
          <a:ext cx="12573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</xdr:row>
      <xdr:rowOff>133350</xdr:rowOff>
    </xdr:from>
    <xdr:to>
      <xdr:col>6</xdr:col>
      <xdr:colOff>581025</xdr:colOff>
      <xdr:row>4</xdr:row>
      <xdr:rowOff>95250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B2AAAEE-9377-41EE-B533-7FA043CBDAFA}"/>
            </a:ext>
          </a:extLst>
        </xdr:cNvPr>
        <xdr:cNvSpPr/>
      </xdr:nvSpPr>
      <xdr:spPr>
        <a:xfrm>
          <a:off x="3629025" y="11001375"/>
          <a:ext cx="1295400" cy="3429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571500</xdr:colOff>
      <xdr:row>3</xdr:row>
      <xdr:rowOff>104775</xdr:rowOff>
    </xdr:from>
    <xdr:to>
      <xdr:col>7</xdr:col>
      <xdr:colOff>142875</xdr:colOff>
      <xdr:row>3</xdr:row>
      <xdr:rowOff>104776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557B05-9FC0-4922-8527-1907E2A0DAFE}"/>
            </a:ext>
          </a:extLst>
        </xdr:cNvPr>
        <xdr:cNvCxnSpPr/>
      </xdr:nvCxnSpPr>
      <xdr:spPr>
        <a:xfrm flipV="1">
          <a:off x="4914900" y="11163300"/>
          <a:ext cx="3048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2</xdr:row>
      <xdr:rowOff>104775</xdr:rowOff>
    </xdr:from>
    <xdr:to>
      <xdr:col>5</xdr:col>
      <xdr:colOff>219076</xdr:colOff>
      <xdr:row>4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4DCB5B2-DBE4-405E-A421-062C69B7D0C4}"/>
            </a:ext>
          </a:extLst>
        </xdr:cNvPr>
        <xdr:cNvCxnSpPr/>
      </xdr:nvCxnSpPr>
      <xdr:spPr>
        <a:xfrm flipH="1">
          <a:off x="3829050" y="10972800"/>
          <a:ext cx="1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5</xdr:row>
      <xdr:rowOff>142875</xdr:rowOff>
    </xdr:from>
    <xdr:to>
      <xdr:col>5</xdr:col>
      <xdr:colOff>438150</xdr:colOff>
      <xdr:row>5</xdr:row>
      <xdr:rowOff>142875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B639273-44EC-4DF2-A6E7-12FFC773C3C7}"/>
            </a:ext>
          </a:extLst>
        </xdr:cNvPr>
        <xdr:cNvCxnSpPr/>
      </xdr:nvCxnSpPr>
      <xdr:spPr>
        <a:xfrm>
          <a:off x="2752725" y="11582400"/>
          <a:ext cx="12954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5</xdr:row>
      <xdr:rowOff>152400</xdr:rowOff>
    </xdr:from>
    <xdr:to>
      <xdr:col>9</xdr:col>
      <xdr:colOff>85725</xdr:colOff>
      <xdr:row>5</xdr:row>
      <xdr:rowOff>161925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22D3E912-9BEF-4B43-9C68-EBB574A17DB1}"/>
            </a:ext>
          </a:extLst>
        </xdr:cNvPr>
        <xdr:cNvCxnSpPr/>
      </xdr:nvCxnSpPr>
      <xdr:spPr>
        <a:xfrm flipV="1">
          <a:off x="5591175" y="11591925"/>
          <a:ext cx="6953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4</xdr:row>
      <xdr:rowOff>171450</xdr:rowOff>
    </xdr:from>
    <xdr:to>
      <xdr:col>8</xdr:col>
      <xdr:colOff>66675</xdr:colOff>
      <xdr:row>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71AE834-F4E4-458B-9D5A-2FCD98C00CDE}"/>
            </a:ext>
          </a:extLst>
        </xdr:cNvPr>
        <xdr:cNvSpPr/>
      </xdr:nvSpPr>
      <xdr:spPr>
        <a:xfrm>
          <a:off x="4048125" y="11420475"/>
          <a:ext cx="1552575" cy="3619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85725</xdr:colOff>
      <xdr:row>4</xdr:row>
      <xdr:rowOff>180975</xdr:rowOff>
    </xdr:from>
    <xdr:to>
      <xdr:col>7</xdr:col>
      <xdr:colOff>85725</xdr:colOff>
      <xdr:row>6</xdr:row>
      <xdr:rowOff>152400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59700B7-3745-4A24-BE43-8688A0E37EC9}"/>
            </a:ext>
          </a:extLst>
        </xdr:cNvPr>
        <xdr:cNvCxnSpPr/>
      </xdr:nvCxnSpPr>
      <xdr:spPr>
        <a:xfrm>
          <a:off x="5162550" y="11430000"/>
          <a:ext cx="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10</xdr:row>
      <xdr:rowOff>104775</xdr:rowOff>
    </xdr:from>
    <xdr:to>
      <xdr:col>3</xdr:col>
      <xdr:colOff>219075</xdr:colOff>
      <xdr:row>10</xdr:row>
      <xdr:rowOff>104776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DAC415C-3877-41DC-9AAA-BB1528A99506}"/>
            </a:ext>
          </a:extLst>
        </xdr:cNvPr>
        <xdr:cNvCxnSpPr/>
      </xdr:nvCxnSpPr>
      <xdr:spPr>
        <a:xfrm>
          <a:off x="1638300" y="12496800"/>
          <a:ext cx="88582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10</xdr:row>
      <xdr:rowOff>85725</xdr:rowOff>
    </xdr:from>
    <xdr:to>
      <xdr:col>6</xdr:col>
      <xdr:colOff>466725</xdr:colOff>
      <xdr:row>10</xdr:row>
      <xdr:rowOff>95251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B057E8B7-ADAD-46CE-8DF7-AF5D02B41622}"/>
            </a:ext>
          </a:extLst>
        </xdr:cNvPr>
        <xdr:cNvCxnSpPr/>
      </xdr:nvCxnSpPr>
      <xdr:spPr>
        <a:xfrm flipV="1">
          <a:off x="3762375" y="12477750"/>
          <a:ext cx="1047750" cy="95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9</xdr:row>
      <xdr:rowOff>114300</xdr:rowOff>
    </xdr:from>
    <xdr:to>
      <xdr:col>5</xdr:col>
      <xdr:colOff>161925</xdr:colOff>
      <xdr:row>11</xdr:row>
      <xdr:rowOff>66675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49C0F36-7C96-423E-B743-6AD8A9904C46}"/>
            </a:ext>
          </a:extLst>
        </xdr:cNvPr>
        <xdr:cNvSpPr/>
      </xdr:nvSpPr>
      <xdr:spPr>
        <a:xfrm>
          <a:off x="2533650" y="12315825"/>
          <a:ext cx="1238250" cy="3333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381000</xdr:colOff>
      <xdr:row>9</xdr:row>
      <xdr:rowOff>123825</xdr:rowOff>
    </xdr:from>
    <xdr:to>
      <xdr:col>4</xdr:col>
      <xdr:colOff>381000</xdr:colOff>
      <xdr:row>11</xdr:row>
      <xdr:rowOff>66675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5C7FBF3-D8E5-4A84-9F91-CB04CEB2FF6B}"/>
            </a:ext>
          </a:extLst>
        </xdr:cNvPr>
        <xdr:cNvCxnSpPr/>
      </xdr:nvCxnSpPr>
      <xdr:spPr>
        <a:xfrm>
          <a:off x="3419475" y="12325350"/>
          <a:ext cx="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13</xdr:row>
      <xdr:rowOff>9525</xdr:rowOff>
    </xdr:from>
    <xdr:to>
      <xdr:col>5</xdr:col>
      <xdr:colOff>104775</xdr:colOff>
      <xdr:row>13</xdr:row>
      <xdr:rowOff>19050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6F974C8-C30F-48D8-B87F-6FB4DCFB9926}"/>
            </a:ext>
          </a:extLst>
        </xdr:cNvPr>
        <xdr:cNvCxnSpPr/>
      </xdr:nvCxnSpPr>
      <xdr:spPr>
        <a:xfrm flipV="1">
          <a:off x="2047875" y="12973050"/>
          <a:ext cx="166687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13</xdr:row>
      <xdr:rowOff>19050</xdr:rowOff>
    </xdr:from>
    <xdr:to>
      <xdr:col>9</xdr:col>
      <xdr:colOff>438150</xdr:colOff>
      <xdr:row>13</xdr:row>
      <xdr:rowOff>19050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EC34F95-8C56-4B35-812D-23C65D919D12}"/>
            </a:ext>
          </a:extLst>
        </xdr:cNvPr>
        <xdr:cNvCxnSpPr/>
      </xdr:nvCxnSpPr>
      <xdr:spPr>
        <a:xfrm>
          <a:off x="5648325" y="12982575"/>
          <a:ext cx="990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12</xdr:row>
      <xdr:rowOff>38100</xdr:rowOff>
    </xdr:from>
    <xdr:to>
      <xdr:col>8</xdr:col>
      <xdr:colOff>114300</xdr:colOff>
      <xdr:row>13</xdr:row>
      <xdr:rowOff>161925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1E92DBF1-C8DC-4DB4-BF22-06F37A34CAB5}"/>
            </a:ext>
          </a:extLst>
        </xdr:cNvPr>
        <xdr:cNvSpPr/>
      </xdr:nvSpPr>
      <xdr:spPr>
        <a:xfrm>
          <a:off x="3714750" y="12811125"/>
          <a:ext cx="1933575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47625</xdr:colOff>
      <xdr:row>12</xdr:row>
      <xdr:rowOff>38100</xdr:rowOff>
    </xdr:from>
    <xdr:to>
      <xdr:col>7</xdr:col>
      <xdr:colOff>47625</xdr:colOff>
      <xdr:row>13</xdr:row>
      <xdr:rowOff>171450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307627F-C638-4C34-B6B2-1AA793390782}"/>
            </a:ext>
          </a:extLst>
        </xdr:cNvPr>
        <xdr:cNvCxnSpPr/>
      </xdr:nvCxnSpPr>
      <xdr:spPr>
        <a:xfrm>
          <a:off x="5124450" y="12811125"/>
          <a:ext cx="0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1000125</xdr:colOff>
      <xdr:row>17</xdr:row>
      <xdr:rowOff>66675</xdr:rowOff>
    </xdr:from>
    <xdr:to>
      <xdr:col>0</xdr:col>
      <xdr:colOff>1085850</xdr:colOff>
      <xdr:row>17</xdr:row>
      <xdr:rowOff>152400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CC54EAE4-533B-4B84-B7D8-CD9C234CFA24}"/>
            </a:ext>
          </a:extLst>
        </xdr:cNvPr>
        <xdr:cNvSpPr/>
      </xdr:nvSpPr>
      <xdr:spPr>
        <a:xfrm>
          <a:off x="1000125" y="13792200"/>
          <a:ext cx="85725" cy="8572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17</xdr:row>
      <xdr:rowOff>85725</xdr:rowOff>
    </xdr:from>
    <xdr:to>
      <xdr:col>3</xdr:col>
      <xdr:colOff>409575</xdr:colOff>
      <xdr:row>17</xdr:row>
      <xdr:rowOff>85725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2094DB9-C3B9-47B9-AC04-ECF730CB4E5D}"/>
            </a:ext>
          </a:extLst>
        </xdr:cNvPr>
        <xdr:cNvCxnSpPr/>
      </xdr:nvCxnSpPr>
      <xdr:spPr>
        <a:xfrm>
          <a:off x="1362075" y="13811250"/>
          <a:ext cx="1352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142875</xdr:colOff>
      <xdr:row>17</xdr:row>
      <xdr:rowOff>85725</xdr:rowOff>
    </xdr:from>
    <xdr:to>
      <xdr:col>5</xdr:col>
      <xdr:colOff>352425</xdr:colOff>
      <xdr:row>17</xdr:row>
      <xdr:rowOff>85725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707428C-647C-4E5D-A21F-DC4EA5829A65}"/>
            </a:ext>
          </a:extLst>
        </xdr:cNvPr>
        <xdr:cNvCxnSpPr/>
      </xdr:nvCxnSpPr>
      <xdr:spPr>
        <a:xfrm>
          <a:off x="3752850" y="13811250"/>
          <a:ext cx="209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16</xdr:row>
      <xdr:rowOff>133350</xdr:rowOff>
    </xdr:from>
    <xdr:to>
      <xdr:col>5</xdr:col>
      <xdr:colOff>133350</xdr:colOff>
      <xdr:row>18</xdr:row>
      <xdr:rowOff>38100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70C21F4-0EAB-4DEB-9C95-DD17204A3B43}"/>
            </a:ext>
          </a:extLst>
        </xdr:cNvPr>
        <xdr:cNvSpPr/>
      </xdr:nvSpPr>
      <xdr:spPr>
        <a:xfrm>
          <a:off x="2724150" y="13668375"/>
          <a:ext cx="1019175" cy="2857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190500</xdr:colOff>
      <xdr:row>16</xdr:row>
      <xdr:rowOff>142875</xdr:rowOff>
    </xdr:from>
    <xdr:to>
      <xdr:col>4</xdr:col>
      <xdr:colOff>190500</xdr:colOff>
      <xdr:row>18</xdr:row>
      <xdr:rowOff>28575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06E01AE-031E-480A-B87E-3B1DA28947C5}"/>
            </a:ext>
          </a:extLst>
        </xdr:cNvPr>
        <xdr:cNvCxnSpPr/>
      </xdr:nvCxnSpPr>
      <xdr:spPr>
        <a:xfrm>
          <a:off x="3228975" y="13677900"/>
          <a:ext cx="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142875</xdr:colOff>
      <xdr:row>19</xdr:row>
      <xdr:rowOff>104775</xdr:rowOff>
    </xdr:from>
    <xdr:to>
      <xdr:col>3</xdr:col>
      <xdr:colOff>438150</xdr:colOff>
      <xdr:row>19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2686263-BE67-42A4-A566-A7367BE408D5}"/>
            </a:ext>
          </a:extLst>
        </xdr:cNvPr>
        <xdr:cNvCxnSpPr/>
      </xdr:nvCxnSpPr>
      <xdr:spPr>
        <a:xfrm>
          <a:off x="1295400" y="14211300"/>
          <a:ext cx="14478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19</xdr:row>
      <xdr:rowOff>161925</xdr:rowOff>
    </xdr:from>
    <xdr:to>
      <xdr:col>8</xdr:col>
      <xdr:colOff>390525</xdr:colOff>
      <xdr:row>19</xdr:row>
      <xdr:rowOff>171450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06F2AEE-BEDB-4494-918C-122614C5AF23}"/>
            </a:ext>
          </a:extLst>
        </xdr:cNvPr>
        <xdr:cNvCxnSpPr/>
      </xdr:nvCxnSpPr>
      <xdr:spPr>
        <a:xfrm>
          <a:off x="4429125" y="14268450"/>
          <a:ext cx="1495425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18</xdr:row>
      <xdr:rowOff>161925</xdr:rowOff>
    </xdr:from>
    <xdr:to>
      <xdr:col>6</xdr:col>
      <xdr:colOff>85725</xdr:colOff>
      <xdr:row>20</xdr:row>
      <xdr:rowOff>133350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3FADD00-23E3-4FA1-875C-85B6DC434F79}"/>
            </a:ext>
          </a:extLst>
        </xdr:cNvPr>
        <xdr:cNvSpPr/>
      </xdr:nvSpPr>
      <xdr:spPr>
        <a:xfrm>
          <a:off x="2724150" y="14077950"/>
          <a:ext cx="1704975" cy="3524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95250</xdr:colOff>
      <xdr:row>18</xdr:row>
      <xdr:rowOff>171450</xdr:rowOff>
    </xdr:from>
    <xdr:to>
      <xdr:col>5</xdr:col>
      <xdr:colOff>95250</xdr:colOff>
      <xdr:row>20</xdr:row>
      <xdr:rowOff>152400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2B093A84-067E-46C4-909E-CCE929F76A80}"/>
            </a:ext>
          </a:extLst>
        </xdr:cNvPr>
        <xdr:cNvCxnSpPr/>
      </xdr:nvCxnSpPr>
      <xdr:spPr>
        <a:xfrm>
          <a:off x="3705225" y="14087475"/>
          <a:ext cx="0" cy="36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176_2_Callender_Christensen_SHQuiz_6_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pter 6"/>
      <sheetName val="Chapter 7"/>
    </sheetNames>
    <sheetDataSet>
      <sheetData sheetId="0"/>
      <sheetData sheetId="1">
        <row r="15">
          <cell r="A15" t="str">
            <v>1B</v>
          </cell>
          <cell r="F15">
            <v>12.791132145970854</v>
          </cell>
          <cell r="G15">
            <v>14.29422275163788</v>
          </cell>
        </row>
        <row r="16">
          <cell r="A16" t="str">
            <v>2B</v>
          </cell>
          <cell r="F16">
            <v>5.0815792751276625</v>
          </cell>
          <cell r="G16">
            <v>4.9136390708755213</v>
          </cell>
        </row>
        <row r="17">
          <cell r="A17" t="str">
            <v>3B</v>
          </cell>
          <cell r="F17">
            <v>0.22418732096151453</v>
          </cell>
          <cell r="G17">
            <v>0.11911852293031568</v>
          </cell>
        </row>
        <row r="18">
          <cell r="A18" t="str">
            <v>HR</v>
          </cell>
          <cell r="F18">
            <v>5.0940341262921907</v>
          </cell>
          <cell r="G18">
            <v>5.1717292038912053</v>
          </cell>
        </row>
        <row r="19">
          <cell r="A19" t="str">
            <v>BB</v>
          </cell>
          <cell r="F19">
            <v>11.43355336903724</v>
          </cell>
          <cell r="G19">
            <v>16.54754814373635</v>
          </cell>
        </row>
        <row r="20">
          <cell r="A20" t="str">
            <v>HBP</v>
          </cell>
          <cell r="F20">
            <v>1.3824884792626728</v>
          </cell>
          <cell r="G20">
            <v>0.86360929124478858</v>
          </cell>
        </row>
        <row r="21">
          <cell r="A21" t="str">
            <v>SF</v>
          </cell>
          <cell r="F21">
            <v>0.7971104745298293</v>
          </cell>
          <cell r="G21">
            <v>1.2011117728806828</v>
          </cell>
        </row>
        <row r="22">
          <cell r="A22" t="str">
            <v>O</v>
          </cell>
          <cell r="F22">
            <v>63.195914808818031</v>
          </cell>
          <cell r="G22">
            <v>56.889021242803253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413B-222B-4499-8187-D8B6661044A8}">
  <dimension ref="A1:S19"/>
  <sheetViews>
    <sheetView tabSelected="1" workbookViewId="0"/>
  </sheetViews>
  <sheetFormatPr defaultRowHeight="15" x14ac:dyDescent="0.25"/>
  <cols>
    <col min="1" max="1" width="5.28515625" customWidth="1"/>
    <col min="2" max="2" width="4.42578125" customWidth="1"/>
    <col min="3" max="3" width="8.7109375" customWidth="1"/>
    <col min="4" max="4" width="5.85546875" customWidth="1"/>
    <col min="5" max="6" width="5.42578125" customWidth="1"/>
    <col min="7" max="7" width="5.7109375" customWidth="1"/>
    <col min="8" max="8" width="4.7109375" customWidth="1"/>
    <col min="9" max="9" width="3.42578125" customWidth="1"/>
    <col min="10" max="10" width="4.5703125" customWidth="1"/>
    <col min="11" max="11" width="6" customWidth="1"/>
    <col min="12" max="12" width="4.140625" customWidth="1"/>
    <col min="13" max="13" width="5.28515625" customWidth="1"/>
    <col min="14" max="14" width="3" customWidth="1"/>
    <col min="15" max="15" width="2.85546875" customWidth="1"/>
    <col min="16" max="16" width="4.28515625" customWidth="1"/>
    <col min="17" max="17" width="6" customWidth="1"/>
    <col min="18" max="19" width="5.28515625" customWidth="1"/>
  </cols>
  <sheetData>
    <row r="1" spans="1:19" x14ac:dyDescent="0.25">
      <c r="A1" t="s">
        <v>25</v>
      </c>
    </row>
    <row r="2" spans="1:19" x14ac:dyDescent="0.25">
      <c r="A2" t="s">
        <v>26</v>
      </c>
    </row>
    <row r="3" spans="1:19" x14ac:dyDescent="0.25">
      <c r="A3" t="s">
        <v>215</v>
      </c>
    </row>
    <row r="4" spans="1:19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</v>
      </c>
      <c r="S4" t="s">
        <v>5</v>
      </c>
    </row>
    <row r="5" spans="1:19" x14ac:dyDescent="0.25">
      <c r="A5">
        <v>2003</v>
      </c>
      <c r="B5">
        <v>23</v>
      </c>
      <c r="C5" t="s">
        <v>44</v>
      </c>
      <c r="D5">
        <v>146</v>
      </c>
      <c r="E5">
        <v>529</v>
      </c>
      <c r="F5">
        <v>66</v>
      </c>
      <c r="G5">
        <v>137</v>
      </c>
      <c r="H5">
        <v>29</v>
      </c>
      <c r="I5">
        <v>5</v>
      </c>
      <c r="J5">
        <v>26</v>
      </c>
      <c r="K5">
        <v>84</v>
      </c>
      <c r="L5">
        <v>44</v>
      </c>
      <c r="M5">
        <v>120</v>
      </c>
      <c r="N5">
        <v>0</v>
      </c>
      <c r="O5">
        <v>2</v>
      </c>
      <c r="P5">
        <v>14</v>
      </c>
      <c r="Q5" s="2">
        <v>0.25900000000000001</v>
      </c>
      <c r="R5" s="2">
        <v>0.33100000000000002</v>
      </c>
      <c r="S5" s="2">
        <v>0.48</v>
      </c>
    </row>
    <row r="6" spans="1:19" x14ac:dyDescent="0.25">
      <c r="A6">
        <v>2004</v>
      </c>
      <c r="B6">
        <v>24</v>
      </c>
      <c r="C6" t="s">
        <v>44</v>
      </c>
      <c r="D6">
        <v>145</v>
      </c>
      <c r="E6">
        <v>545</v>
      </c>
      <c r="F6">
        <v>101</v>
      </c>
      <c r="G6">
        <v>153</v>
      </c>
      <c r="H6">
        <v>34</v>
      </c>
      <c r="I6">
        <v>2</v>
      </c>
      <c r="J6">
        <v>38</v>
      </c>
      <c r="K6">
        <v>112</v>
      </c>
      <c r="L6">
        <v>68</v>
      </c>
      <c r="M6">
        <v>117</v>
      </c>
      <c r="N6">
        <v>0</v>
      </c>
      <c r="O6">
        <v>2</v>
      </c>
      <c r="P6">
        <v>10</v>
      </c>
      <c r="Q6" s="2">
        <v>0.28100000000000003</v>
      </c>
      <c r="R6" s="2">
        <v>0.37</v>
      </c>
      <c r="S6" s="2">
        <v>0.56000000000000005</v>
      </c>
    </row>
    <row r="7" spans="1:19" x14ac:dyDescent="0.25">
      <c r="A7">
        <v>2005</v>
      </c>
      <c r="B7">
        <v>25</v>
      </c>
      <c r="C7" t="s">
        <v>44</v>
      </c>
      <c r="D7">
        <v>162</v>
      </c>
      <c r="E7">
        <v>644</v>
      </c>
      <c r="F7">
        <v>112</v>
      </c>
      <c r="G7">
        <v>194</v>
      </c>
      <c r="H7">
        <v>41</v>
      </c>
      <c r="I7">
        <v>3</v>
      </c>
      <c r="J7">
        <v>43</v>
      </c>
      <c r="K7">
        <v>144</v>
      </c>
      <c r="L7">
        <v>72</v>
      </c>
      <c r="M7">
        <v>124</v>
      </c>
      <c r="N7">
        <v>0</v>
      </c>
      <c r="O7">
        <v>3</v>
      </c>
      <c r="P7">
        <v>11</v>
      </c>
      <c r="Q7" s="2">
        <v>0.30099999999999999</v>
      </c>
      <c r="R7" s="2">
        <v>0.379</v>
      </c>
      <c r="S7" s="2">
        <v>0.57499999999999996</v>
      </c>
    </row>
    <row r="8" spans="1:19" x14ac:dyDescent="0.25">
      <c r="A8">
        <v>2006</v>
      </c>
      <c r="B8">
        <v>26</v>
      </c>
      <c r="C8" t="s">
        <v>44</v>
      </c>
      <c r="D8">
        <v>162</v>
      </c>
      <c r="E8">
        <v>628</v>
      </c>
      <c r="F8">
        <v>99</v>
      </c>
      <c r="G8">
        <v>177</v>
      </c>
      <c r="H8">
        <v>45</v>
      </c>
      <c r="I8">
        <v>1</v>
      </c>
      <c r="J8">
        <v>33</v>
      </c>
      <c r="K8">
        <v>110</v>
      </c>
      <c r="L8">
        <v>89</v>
      </c>
      <c r="M8">
        <v>128</v>
      </c>
      <c r="N8">
        <v>0</v>
      </c>
      <c r="O8">
        <v>6</v>
      </c>
      <c r="P8">
        <v>4</v>
      </c>
      <c r="Q8" s="2">
        <v>0.28199999999999997</v>
      </c>
      <c r="R8" s="2">
        <v>0.371</v>
      </c>
      <c r="S8" s="2">
        <v>0.51400000000000001</v>
      </c>
    </row>
    <row r="9" spans="1:19" x14ac:dyDescent="0.25">
      <c r="A9">
        <v>2007</v>
      </c>
      <c r="B9">
        <v>27</v>
      </c>
      <c r="C9" t="s">
        <v>45</v>
      </c>
      <c r="D9">
        <v>132</v>
      </c>
      <c r="E9">
        <v>494</v>
      </c>
      <c r="F9">
        <v>86</v>
      </c>
      <c r="G9">
        <v>151</v>
      </c>
      <c r="H9">
        <v>33</v>
      </c>
      <c r="I9">
        <v>2</v>
      </c>
      <c r="J9">
        <v>30</v>
      </c>
      <c r="K9">
        <v>105</v>
      </c>
      <c r="L9">
        <v>72</v>
      </c>
      <c r="M9">
        <v>112</v>
      </c>
      <c r="N9">
        <v>0</v>
      </c>
      <c r="O9">
        <v>2</v>
      </c>
      <c r="P9">
        <v>7</v>
      </c>
      <c r="Q9" s="2">
        <v>0.307</v>
      </c>
      <c r="R9" s="2">
        <v>0.40100000000000002</v>
      </c>
      <c r="S9" s="2">
        <v>0.56999999999999995</v>
      </c>
    </row>
    <row r="10" spans="1:19" x14ac:dyDescent="0.25">
      <c r="A10">
        <v>2008</v>
      </c>
      <c r="B10">
        <v>28</v>
      </c>
      <c r="C10" t="s">
        <v>46</v>
      </c>
      <c r="D10">
        <v>157</v>
      </c>
      <c r="E10">
        <v>574</v>
      </c>
      <c r="F10">
        <v>102</v>
      </c>
      <c r="G10">
        <v>177</v>
      </c>
      <c r="H10">
        <v>41</v>
      </c>
      <c r="I10">
        <v>0</v>
      </c>
      <c r="J10">
        <v>33</v>
      </c>
      <c r="K10">
        <v>121</v>
      </c>
      <c r="L10">
        <v>97</v>
      </c>
      <c r="M10">
        <v>93</v>
      </c>
      <c r="N10">
        <v>0</v>
      </c>
      <c r="O10">
        <v>7</v>
      </c>
      <c r="P10">
        <v>7</v>
      </c>
      <c r="Q10" s="2">
        <v>0.32100000000000001</v>
      </c>
      <c r="R10" s="2">
        <v>0.42</v>
      </c>
      <c r="S10" s="2">
        <v>0.57199999999999995</v>
      </c>
    </row>
    <row r="11" spans="1:19" x14ac:dyDescent="0.25">
      <c r="A11">
        <v>2009</v>
      </c>
      <c r="B11">
        <v>29</v>
      </c>
      <c r="C11" t="s">
        <v>47</v>
      </c>
      <c r="D11">
        <v>156</v>
      </c>
      <c r="E11">
        <v>609</v>
      </c>
      <c r="F11">
        <v>103</v>
      </c>
      <c r="G11">
        <v>178</v>
      </c>
      <c r="H11">
        <v>43</v>
      </c>
      <c r="I11">
        <v>3</v>
      </c>
      <c r="J11">
        <v>39</v>
      </c>
      <c r="K11">
        <v>122</v>
      </c>
      <c r="L11">
        <v>81</v>
      </c>
      <c r="M11">
        <v>114</v>
      </c>
      <c r="N11">
        <v>0</v>
      </c>
      <c r="O11">
        <v>5</v>
      </c>
      <c r="P11">
        <v>12</v>
      </c>
      <c r="Q11" s="2">
        <v>0.29199999999999998</v>
      </c>
      <c r="R11" s="2">
        <v>0.38300000000000001</v>
      </c>
      <c r="S11" s="2">
        <v>0.56499999999999995</v>
      </c>
    </row>
    <row r="12" spans="1:19" x14ac:dyDescent="0.25">
      <c r="A12">
        <v>2010</v>
      </c>
      <c r="B12">
        <v>30</v>
      </c>
      <c r="C12" t="s">
        <v>47</v>
      </c>
      <c r="D12">
        <v>158</v>
      </c>
      <c r="E12">
        <v>601</v>
      </c>
      <c r="F12">
        <v>113</v>
      </c>
      <c r="G12">
        <v>154</v>
      </c>
      <c r="H12">
        <v>36</v>
      </c>
      <c r="I12">
        <v>0</v>
      </c>
      <c r="J12">
        <v>33</v>
      </c>
      <c r="K12">
        <v>108</v>
      </c>
      <c r="L12">
        <v>93</v>
      </c>
      <c r="M12">
        <v>122</v>
      </c>
      <c r="N12">
        <v>0</v>
      </c>
      <c r="O12">
        <v>5</v>
      </c>
      <c r="P12">
        <v>13</v>
      </c>
      <c r="Q12" s="2">
        <v>0.25600000000000001</v>
      </c>
      <c r="R12" s="2">
        <v>0.36499999999999999</v>
      </c>
      <c r="S12" s="2">
        <v>0.48099999999999998</v>
      </c>
    </row>
    <row r="13" spans="1:19" x14ac:dyDescent="0.25">
      <c r="A13">
        <v>2011</v>
      </c>
      <c r="B13">
        <v>31</v>
      </c>
      <c r="C13" t="s">
        <v>47</v>
      </c>
      <c r="D13">
        <v>156</v>
      </c>
      <c r="E13">
        <v>589</v>
      </c>
      <c r="F13">
        <v>90</v>
      </c>
      <c r="G13">
        <v>146</v>
      </c>
      <c r="H13">
        <v>26</v>
      </c>
      <c r="I13">
        <v>1</v>
      </c>
      <c r="J13">
        <v>39</v>
      </c>
      <c r="K13">
        <v>111</v>
      </c>
      <c r="L13">
        <v>76</v>
      </c>
      <c r="M13">
        <v>110</v>
      </c>
      <c r="N13">
        <v>0</v>
      </c>
      <c r="O13">
        <v>8</v>
      </c>
      <c r="P13">
        <v>11</v>
      </c>
      <c r="Q13" s="2">
        <v>0.248</v>
      </c>
      <c r="R13" s="2">
        <v>0.34100000000000003</v>
      </c>
      <c r="S13" s="2">
        <v>0.49399999999999999</v>
      </c>
    </row>
    <row r="14" spans="1:19" x14ac:dyDescent="0.25">
      <c r="A14">
        <v>2012</v>
      </c>
      <c r="B14">
        <v>32</v>
      </c>
      <c r="C14" t="s">
        <v>47</v>
      </c>
      <c r="D14">
        <v>123</v>
      </c>
      <c r="E14">
        <v>451</v>
      </c>
      <c r="F14">
        <v>66</v>
      </c>
      <c r="G14">
        <v>113</v>
      </c>
      <c r="H14">
        <v>27</v>
      </c>
      <c r="I14">
        <v>1</v>
      </c>
      <c r="J14">
        <v>24</v>
      </c>
      <c r="K14">
        <v>84</v>
      </c>
      <c r="L14">
        <v>54</v>
      </c>
      <c r="M14">
        <v>83</v>
      </c>
      <c r="N14">
        <v>0</v>
      </c>
      <c r="O14">
        <v>12</v>
      </c>
      <c r="P14">
        <v>7</v>
      </c>
      <c r="Q14" s="2">
        <v>0.251</v>
      </c>
      <c r="R14" s="2">
        <v>0.33200000000000002</v>
      </c>
      <c r="S14" s="2">
        <v>0.47499999999999998</v>
      </c>
    </row>
    <row r="15" spans="1:19" x14ac:dyDescent="0.25">
      <c r="A15">
        <v>2014</v>
      </c>
      <c r="B15">
        <v>34</v>
      </c>
      <c r="C15" t="s">
        <v>47</v>
      </c>
      <c r="D15">
        <v>123</v>
      </c>
      <c r="E15">
        <v>440</v>
      </c>
      <c r="F15">
        <v>56</v>
      </c>
      <c r="G15">
        <v>95</v>
      </c>
      <c r="H15">
        <v>14</v>
      </c>
      <c r="I15">
        <v>0</v>
      </c>
      <c r="J15">
        <v>22</v>
      </c>
      <c r="K15">
        <v>62</v>
      </c>
      <c r="L15">
        <v>58</v>
      </c>
      <c r="M15">
        <v>109</v>
      </c>
      <c r="N15">
        <v>0</v>
      </c>
      <c r="O15">
        <v>4</v>
      </c>
      <c r="P15">
        <v>6</v>
      </c>
      <c r="Q15" s="2">
        <v>0.216</v>
      </c>
      <c r="R15" s="2">
        <v>0.313</v>
      </c>
      <c r="S15" s="2">
        <v>0.39800000000000002</v>
      </c>
    </row>
    <row r="16" spans="1:19" x14ac:dyDescent="0.25">
      <c r="A16">
        <v>2015</v>
      </c>
      <c r="B16">
        <v>35</v>
      </c>
      <c r="C16" t="s">
        <v>47</v>
      </c>
      <c r="D16">
        <v>111</v>
      </c>
      <c r="E16">
        <v>392</v>
      </c>
      <c r="F16">
        <v>57</v>
      </c>
      <c r="G16">
        <v>100</v>
      </c>
      <c r="H16">
        <v>22</v>
      </c>
      <c r="I16">
        <v>0</v>
      </c>
      <c r="J16">
        <v>31</v>
      </c>
      <c r="K16">
        <v>79</v>
      </c>
      <c r="L16">
        <v>59</v>
      </c>
      <c r="M16">
        <v>85</v>
      </c>
      <c r="N16">
        <v>0</v>
      </c>
      <c r="O16">
        <v>5</v>
      </c>
      <c r="P16">
        <v>6</v>
      </c>
      <c r="Q16" s="2">
        <v>0.255</v>
      </c>
      <c r="R16" s="2">
        <v>0.35699999999999998</v>
      </c>
      <c r="S16" s="2">
        <v>0.54800000000000004</v>
      </c>
    </row>
    <row r="17" spans="1:19" x14ac:dyDescent="0.25">
      <c r="A17">
        <v>2016</v>
      </c>
      <c r="B17">
        <v>36</v>
      </c>
      <c r="C17" t="s">
        <v>47</v>
      </c>
      <c r="D17">
        <v>116</v>
      </c>
      <c r="E17">
        <v>387</v>
      </c>
      <c r="F17">
        <v>43</v>
      </c>
      <c r="G17">
        <v>79</v>
      </c>
      <c r="H17">
        <v>16</v>
      </c>
      <c r="I17">
        <v>0</v>
      </c>
      <c r="J17">
        <v>15</v>
      </c>
      <c r="K17">
        <v>44</v>
      </c>
      <c r="L17">
        <v>47</v>
      </c>
      <c r="M17">
        <v>105</v>
      </c>
      <c r="N17">
        <v>0</v>
      </c>
      <c r="O17">
        <v>2</v>
      </c>
      <c r="P17">
        <v>2</v>
      </c>
      <c r="Q17" s="2">
        <v>0.20399999999999999</v>
      </c>
      <c r="R17" s="2">
        <v>0.29199999999999998</v>
      </c>
      <c r="S17" s="2">
        <v>0.36199999999999999</v>
      </c>
    </row>
    <row r="18" spans="1:19" x14ac:dyDescent="0.25">
      <c r="C18" t="s">
        <v>48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  <c r="I18" t="s">
        <v>35</v>
      </c>
      <c r="J18" t="s">
        <v>36</v>
      </c>
      <c r="K18" t="s">
        <v>37</v>
      </c>
      <c r="L18" t="s">
        <v>38</v>
      </c>
      <c r="M18" t="s">
        <v>39</v>
      </c>
      <c r="N18" t="s">
        <v>40</v>
      </c>
      <c r="O18" t="s">
        <v>41</v>
      </c>
      <c r="P18" t="s">
        <v>42</v>
      </c>
      <c r="Q18" s="2" t="s">
        <v>43</v>
      </c>
      <c r="R18" s="2" t="s">
        <v>4</v>
      </c>
      <c r="S18" s="2" t="s">
        <v>5</v>
      </c>
    </row>
    <row r="19" spans="1:19" x14ac:dyDescent="0.25">
      <c r="C19" t="s">
        <v>49</v>
      </c>
      <c r="D19" s="5">
        <v>1862</v>
      </c>
      <c r="E19" s="5">
        <v>6936</v>
      </c>
      <c r="F19" s="5">
        <v>1099</v>
      </c>
      <c r="G19" s="5">
        <v>1862</v>
      </c>
      <c r="H19">
        <v>408</v>
      </c>
      <c r="I19">
        <v>18</v>
      </c>
      <c r="J19">
        <v>409</v>
      </c>
      <c r="K19" s="5">
        <v>1298</v>
      </c>
      <c r="L19">
        <v>918</v>
      </c>
      <c r="M19" s="5">
        <v>1441</v>
      </c>
      <c r="N19">
        <v>0</v>
      </c>
      <c r="O19">
        <v>64</v>
      </c>
      <c r="P19">
        <v>111</v>
      </c>
      <c r="Q19" s="2">
        <v>0.26800000000000002</v>
      </c>
      <c r="R19" s="2">
        <v>0.36</v>
      </c>
      <c r="S19" s="2">
        <v>0.50900000000000001</v>
      </c>
    </row>
  </sheetData>
  <pageMargins left="0.7" right="0.7" top="0.75" bottom="0.75" header="0.3" footer="0.3"/>
  <pageSetup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9BB3-9067-4DFE-8D02-B46BABA1DD5A}">
  <dimension ref="A1:U8"/>
  <sheetViews>
    <sheetView workbookViewId="0">
      <selection sqref="A1:V8"/>
    </sheetView>
  </sheetViews>
  <sheetFormatPr defaultRowHeight="15" x14ac:dyDescent="0.25"/>
  <cols>
    <col min="1" max="1" width="14.140625" customWidth="1"/>
    <col min="2" max="2" width="5" customWidth="1"/>
    <col min="3" max="3" width="5.42578125" customWidth="1"/>
    <col min="4" max="4" width="4.7109375" customWidth="1"/>
    <col min="5" max="5" width="5" customWidth="1"/>
    <col min="6" max="6" width="4.42578125" customWidth="1"/>
    <col min="7" max="7" width="3.42578125" customWidth="1"/>
    <col min="8" max="8" width="4.42578125" customWidth="1"/>
    <col min="9" max="9" width="4.85546875" customWidth="1"/>
    <col min="10" max="11" width="4.7109375" customWidth="1"/>
    <col min="12" max="12" width="3.28515625" customWidth="1"/>
    <col min="13" max="13" width="6.140625" customWidth="1"/>
    <col min="14" max="14" width="6" customWidth="1"/>
    <col min="15" max="15" width="4.5703125" customWidth="1"/>
    <col min="16" max="16" width="5.5703125" customWidth="1"/>
    <col min="17" max="17" width="5.42578125" customWidth="1"/>
    <col min="18" max="18" width="7.140625" customWidth="1"/>
    <col min="19" max="19" width="9.140625" hidden="1" customWidth="1"/>
    <col min="20" max="20" width="5.7109375" customWidth="1"/>
    <col min="21" max="21" width="8.42578125" customWidth="1"/>
    <col min="22" max="22" width="8.5703125" customWidth="1"/>
  </cols>
  <sheetData>
    <row r="1" spans="1:21" x14ac:dyDescent="0.25">
      <c r="A1" t="s">
        <v>214</v>
      </c>
      <c r="T1" t="s">
        <v>190</v>
      </c>
    </row>
    <row r="2" spans="1:21" x14ac:dyDescent="0.25">
      <c r="A2" t="s">
        <v>189</v>
      </c>
      <c r="O2" t="s">
        <v>191</v>
      </c>
      <c r="Q2" t="s">
        <v>192</v>
      </c>
      <c r="T2" t="s">
        <v>193</v>
      </c>
      <c r="U2" t="s">
        <v>194</v>
      </c>
    </row>
    <row r="3" spans="1:21" x14ac:dyDescent="0.25">
      <c r="A3" t="s">
        <v>146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38</v>
      </c>
      <c r="K3" t="s">
        <v>39</v>
      </c>
      <c r="L3" t="s">
        <v>125</v>
      </c>
      <c r="M3" t="s">
        <v>3</v>
      </c>
      <c r="N3" t="s">
        <v>5</v>
      </c>
      <c r="O3" t="s">
        <v>195</v>
      </c>
      <c r="P3" t="s">
        <v>196</v>
      </c>
      <c r="Q3" t="s">
        <v>196</v>
      </c>
      <c r="T3" t="s">
        <v>197</v>
      </c>
      <c r="U3" t="s">
        <v>198</v>
      </c>
    </row>
    <row r="4" spans="1:21" x14ac:dyDescent="0.25">
      <c r="A4" t="s">
        <v>199</v>
      </c>
      <c r="B4">
        <v>1862</v>
      </c>
      <c r="C4">
        <v>6936</v>
      </c>
      <c r="D4">
        <v>1099</v>
      </c>
      <c r="E4">
        <v>1862</v>
      </c>
      <c r="F4">
        <v>408</v>
      </c>
      <c r="G4">
        <v>18</v>
      </c>
      <c r="H4">
        <v>409</v>
      </c>
      <c r="I4">
        <v>1298</v>
      </c>
      <c r="J4">
        <v>918</v>
      </c>
      <c r="K4">
        <v>1441</v>
      </c>
      <c r="L4">
        <v>26</v>
      </c>
      <c r="M4">
        <v>0.26800000000000002</v>
      </c>
      <c r="N4">
        <v>0.50900000000000001</v>
      </c>
      <c r="O4">
        <v>12</v>
      </c>
      <c r="T4" t="s">
        <v>200</v>
      </c>
      <c r="U4" t="s">
        <v>201</v>
      </c>
    </row>
    <row r="5" spans="1:21" x14ac:dyDescent="0.25">
      <c r="A5" t="s">
        <v>202</v>
      </c>
      <c r="B5">
        <v>2322</v>
      </c>
      <c r="C5">
        <v>8199</v>
      </c>
      <c r="D5">
        <v>1494</v>
      </c>
      <c r="E5">
        <v>2648</v>
      </c>
      <c r="F5">
        <v>495</v>
      </c>
      <c r="G5">
        <v>12</v>
      </c>
      <c r="H5">
        <v>521</v>
      </c>
      <c r="I5">
        <v>1704</v>
      </c>
      <c r="J5">
        <v>1667</v>
      </c>
      <c r="K5">
        <v>1397</v>
      </c>
      <c r="L5">
        <v>32</v>
      </c>
      <c r="M5">
        <v>0.30099999999999999</v>
      </c>
      <c r="N5">
        <v>0.55500000000000005</v>
      </c>
      <c r="O5">
        <v>12</v>
      </c>
      <c r="T5" t="s">
        <v>203</v>
      </c>
      <c r="U5" t="s">
        <v>204</v>
      </c>
    </row>
    <row r="6" spans="1:21" x14ac:dyDescent="0.25">
      <c r="A6" t="s">
        <v>205</v>
      </c>
      <c r="B6">
        <f>+B4-B5</f>
        <v>-460</v>
      </c>
      <c r="C6">
        <f t="shared" ref="C6:O6" si="0">+C4-C5</f>
        <v>-1263</v>
      </c>
      <c r="D6">
        <f t="shared" si="0"/>
        <v>-395</v>
      </c>
      <c r="E6">
        <f t="shared" si="0"/>
        <v>-786</v>
      </c>
      <c r="F6">
        <f t="shared" si="0"/>
        <v>-87</v>
      </c>
      <c r="G6">
        <f t="shared" si="0"/>
        <v>6</v>
      </c>
      <c r="H6">
        <f t="shared" si="0"/>
        <v>-112</v>
      </c>
      <c r="I6">
        <f t="shared" si="0"/>
        <v>-406</v>
      </c>
      <c r="J6">
        <f t="shared" si="0"/>
        <v>-749</v>
      </c>
      <c r="K6">
        <f t="shared" si="0"/>
        <v>44</v>
      </c>
      <c r="L6">
        <f>+L4-L5</f>
        <v>-6</v>
      </c>
      <c r="M6" s="2">
        <f t="shared" si="0"/>
        <v>-3.2999999999999974E-2</v>
      </c>
      <c r="N6" s="2">
        <f t="shared" si="0"/>
        <v>-4.6000000000000041E-2</v>
      </c>
      <c r="O6" s="6">
        <f t="shared" si="0"/>
        <v>0</v>
      </c>
      <c r="T6" t="s">
        <v>206</v>
      </c>
      <c r="U6" t="s">
        <v>207</v>
      </c>
    </row>
    <row r="7" spans="1:21" x14ac:dyDescent="0.25">
      <c r="A7" t="s">
        <v>208</v>
      </c>
      <c r="B7" s="6">
        <f>ABS(B6)</f>
        <v>460</v>
      </c>
      <c r="C7" s="6">
        <f t="shared" ref="C7:O8" si="1">ABS(C6)</f>
        <v>1263</v>
      </c>
      <c r="D7" s="6">
        <f t="shared" si="1"/>
        <v>395</v>
      </c>
      <c r="E7" s="6">
        <f t="shared" si="1"/>
        <v>786</v>
      </c>
      <c r="F7" s="6">
        <f t="shared" si="1"/>
        <v>87</v>
      </c>
      <c r="G7" s="6">
        <f t="shared" si="1"/>
        <v>6</v>
      </c>
      <c r="H7" s="6">
        <f t="shared" si="1"/>
        <v>112</v>
      </c>
      <c r="I7" s="6">
        <f t="shared" si="1"/>
        <v>406</v>
      </c>
      <c r="J7" s="6">
        <f t="shared" si="1"/>
        <v>749</v>
      </c>
      <c r="K7" s="6">
        <f t="shared" si="1"/>
        <v>44</v>
      </c>
      <c r="L7" s="6">
        <f t="shared" si="1"/>
        <v>6</v>
      </c>
      <c r="M7" s="2">
        <f t="shared" si="1"/>
        <v>3.2999999999999974E-2</v>
      </c>
      <c r="N7" s="2">
        <f t="shared" si="1"/>
        <v>4.6000000000000041E-2</v>
      </c>
      <c r="O7" s="6">
        <f t="shared" si="1"/>
        <v>0</v>
      </c>
      <c r="R7" t="s">
        <v>209</v>
      </c>
      <c r="T7" t="s">
        <v>210</v>
      </c>
      <c r="U7" t="s">
        <v>211</v>
      </c>
    </row>
    <row r="8" spans="1:21" x14ac:dyDescent="0.25">
      <c r="A8" t="s">
        <v>212</v>
      </c>
      <c r="B8" s="27">
        <f>+B7/20</f>
        <v>23</v>
      </c>
      <c r="C8" s="27">
        <f>+C7/75</f>
        <v>16.84</v>
      </c>
      <c r="D8" s="27">
        <f>+D7/10</f>
        <v>39.5</v>
      </c>
      <c r="E8" s="27">
        <f>+E7/15</f>
        <v>52.4</v>
      </c>
      <c r="F8" s="27">
        <f>+F7/5</f>
        <v>17.399999999999999</v>
      </c>
      <c r="G8" s="27">
        <f>+G7/4</f>
        <v>1.5</v>
      </c>
      <c r="H8" s="27">
        <f>+H7/2</f>
        <v>56</v>
      </c>
      <c r="I8" s="27">
        <f>+I7/10</f>
        <v>40.6</v>
      </c>
      <c r="J8" s="27">
        <f>+J7/25</f>
        <v>29.96</v>
      </c>
      <c r="K8" s="27">
        <f>+K7/150</f>
        <v>0.29333333333333333</v>
      </c>
      <c r="L8" s="27">
        <f>+L7/20</f>
        <v>0.3</v>
      </c>
      <c r="M8" s="27">
        <f>+M7/0.001</f>
        <v>32.999999999999972</v>
      </c>
      <c r="N8" s="27">
        <f>+N7/0.002</f>
        <v>23.000000000000021</v>
      </c>
      <c r="O8" s="27">
        <f t="shared" si="1"/>
        <v>0</v>
      </c>
      <c r="P8" s="27">
        <f>SUM(B8:O8)</f>
        <v>333.79333333333329</v>
      </c>
      <c r="Q8" s="27">
        <f>1000-P8</f>
        <v>666.20666666666671</v>
      </c>
      <c r="R8" t="s"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498C-88B2-42EF-939F-EEE17CA3A524}">
  <dimension ref="A1:S25"/>
  <sheetViews>
    <sheetView topLeftCell="A5" workbookViewId="0">
      <selection sqref="A1:S25"/>
    </sheetView>
  </sheetViews>
  <sheetFormatPr defaultRowHeight="15" x14ac:dyDescent="0.25"/>
  <cols>
    <col min="1" max="1" width="5" customWidth="1"/>
    <col min="2" max="2" width="3.7109375" customWidth="1"/>
    <col min="3" max="3" width="9.7109375" customWidth="1"/>
    <col min="4" max="4" width="6" customWidth="1"/>
    <col min="5" max="5" width="5.85546875" customWidth="1"/>
    <col min="6" max="6" width="6.28515625" customWidth="1"/>
    <col min="7" max="7" width="5.85546875" customWidth="1"/>
    <col min="8" max="8" width="4.28515625" customWidth="1"/>
    <col min="9" max="9" width="3.28515625" customWidth="1"/>
    <col min="10" max="10" width="4.42578125" customWidth="1"/>
    <col min="11" max="11" width="5.28515625" customWidth="1"/>
    <col min="12" max="12" width="5.7109375" customWidth="1"/>
    <col min="13" max="13" width="5.28515625" customWidth="1"/>
    <col min="14" max="14" width="3" customWidth="1"/>
    <col min="15" max="15" width="3.85546875" customWidth="1"/>
    <col min="16" max="16" width="4" customWidth="1"/>
    <col min="17" max="17" width="6.28515625" customWidth="1"/>
    <col min="18" max="18" width="5.7109375" customWidth="1"/>
    <col min="19" max="19" width="6" customWidth="1"/>
  </cols>
  <sheetData>
    <row r="1" spans="1:19" x14ac:dyDescent="0.25">
      <c r="A1" t="s">
        <v>50</v>
      </c>
    </row>
    <row r="2" spans="1:19" x14ac:dyDescent="0.25">
      <c r="A2" t="s">
        <v>51</v>
      </c>
    </row>
    <row r="3" spans="1:19" x14ac:dyDescent="0.25">
      <c r="A3" t="s">
        <v>215</v>
      </c>
    </row>
    <row r="4" spans="1:19" x14ac:dyDescent="0.25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</v>
      </c>
      <c r="S4" t="s">
        <v>5</v>
      </c>
    </row>
    <row r="5" spans="1:19" x14ac:dyDescent="0.25">
      <c r="A5">
        <v>1990</v>
      </c>
      <c r="B5">
        <v>22</v>
      </c>
      <c r="C5" t="s">
        <v>52</v>
      </c>
      <c r="D5">
        <v>60</v>
      </c>
      <c r="E5">
        <v>191</v>
      </c>
      <c r="F5">
        <v>39</v>
      </c>
      <c r="G5">
        <v>63</v>
      </c>
      <c r="H5">
        <v>11</v>
      </c>
      <c r="I5">
        <v>3</v>
      </c>
      <c r="J5">
        <v>7</v>
      </c>
      <c r="K5">
        <v>31</v>
      </c>
      <c r="L5">
        <v>44</v>
      </c>
      <c r="M5">
        <v>54</v>
      </c>
      <c r="N5">
        <v>0</v>
      </c>
      <c r="O5">
        <v>3</v>
      </c>
      <c r="P5">
        <v>2</v>
      </c>
      <c r="Q5" s="2">
        <v>0.33</v>
      </c>
      <c r="R5">
        <v>0.45400000000000001</v>
      </c>
      <c r="S5">
        <v>0.52900000000000003</v>
      </c>
    </row>
    <row r="6" spans="1:19" x14ac:dyDescent="0.25">
      <c r="A6">
        <v>1991</v>
      </c>
      <c r="B6">
        <v>23</v>
      </c>
      <c r="C6" t="s">
        <v>52</v>
      </c>
      <c r="D6">
        <v>158</v>
      </c>
      <c r="E6">
        <v>559</v>
      </c>
      <c r="F6">
        <v>104</v>
      </c>
      <c r="G6">
        <v>178</v>
      </c>
      <c r="H6">
        <v>31</v>
      </c>
      <c r="I6">
        <v>2</v>
      </c>
      <c r="J6">
        <v>32</v>
      </c>
      <c r="K6">
        <v>109</v>
      </c>
      <c r="L6">
        <v>138</v>
      </c>
      <c r="M6">
        <v>112</v>
      </c>
      <c r="N6">
        <v>0</v>
      </c>
      <c r="O6">
        <v>2</v>
      </c>
      <c r="P6">
        <v>1</v>
      </c>
      <c r="Q6">
        <v>0.318</v>
      </c>
      <c r="R6">
        <v>0.45300000000000001</v>
      </c>
      <c r="S6">
        <v>0.55300000000000005</v>
      </c>
    </row>
    <row r="7" spans="1:19" x14ac:dyDescent="0.25">
      <c r="A7">
        <v>1992</v>
      </c>
      <c r="B7">
        <v>24</v>
      </c>
      <c r="C7" t="s">
        <v>52</v>
      </c>
      <c r="D7">
        <v>160</v>
      </c>
      <c r="E7">
        <v>573</v>
      </c>
      <c r="F7">
        <v>108</v>
      </c>
      <c r="G7">
        <v>185</v>
      </c>
      <c r="H7">
        <v>46</v>
      </c>
      <c r="I7">
        <v>2</v>
      </c>
      <c r="J7">
        <v>24</v>
      </c>
      <c r="K7">
        <v>115</v>
      </c>
      <c r="L7">
        <v>122</v>
      </c>
      <c r="M7">
        <v>88</v>
      </c>
      <c r="N7">
        <v>0</v>
      </c>
      <c r="O7">
        <v>11</v>
      </c>
      <c r="P7">
        <v>5</v>
      </c>
      <c r="Q7">
        <v>0.32300000000000001</v>
      </c>
      <c r="R7">
        <v>0.439</v>
      </c>
      <c r="S7">
        <v>0.53600000000000003</v>
      </c>
    </row>
    <row r="8" spans="1:19" x14ac:dyDescent="0.25">
      <c r="A8">
        <v>1993</v>
      </c>
      <c r="B8">
        <v>25</v>
      </c>
      <c r="C8" t="s">
        <v>52</v>
      </c>
      <c r="D8">
        <v>153</v>
      </c>
      <c r="E8">
        <v>549</v>
      </c>
      <c r="F8">
        <v>106</v>
      </c>
      <c r="G8">
        <v>174</v>
      </c>
      <c r="H8">
        <v>36</v>
      </c>
      <c r="I8">
        <v>0</v>
      </c>
      <c r="J8">
        <v>41</v>
      </c>
      <c r="K8">
        <v>128</v>
      </c>
      <c r="L8">
        <v>112</v>
      </c>
      <c r="M8">
        <v>54</v>
      </c>
      <c r="N8">
        <v>0</v>
      </c>
      <c r="O8">
        <v>13</v>
      </c>
      <c r="P8">
        <v>2</v>
      </c>
      <c r="Q8">
        <v>0.317</v>
      </c>
      <c r="R8">
        <v>0.42599999999999999</v>
      </c>
      <c r="S8">
        <v>0.60699999999999998</v>
      </c>
    </row>
    <row r="9" spans="1:19" x14ac:dyDescent="0.25">
      <c r="A9">
        <v>1994</v>
      </c>
      <c r="B9">
        <v>26</v>
      </c>
      <c r="C9" t="s">
        <v>52</v>
      </c>
      <c r="D9">
        <v>113</v>
      </c>
      <c r="E9">
        <v>399</v>
      </c>
      <c r="F9">
        <v>106</v>
      </c>
      <c r="G9">
        <v>141</v>
      </c>
      <c r="H9">
        <v>34</v>
      </c>
      <c r="I9">
        <v>1</v>
      </c>
      <c r="J9">
        <v>38</v>
      </c>
      <c r="K9">
        <v>101</v>
      </c>
      <c r="L9">
        <v>109</v>
      </c>
      <c r="M9">
        <v>61</v>
      </c>
      <c r="N9">
        <v>0</v>
      </c>
      <c r="O9">
        <v>7</v>
      </c>
      <c r="P9">
        <v>2</v>
      </c>
      <c r="Q9">
        <v>0.35299999999999998</v>
      </c>
      <c r="R9">
        <v>0.48699999999999999</v>
      </c>
      <c r="S9">
        <v>0.72899999999999998</v>
      </c>
    </row>
    <row r="10" spans="1:19" x14ac:dyDescent="0.25">
      <c r="A10">
        <v>1995</v>
      </c>
      <c r="B10">
        <v>27</v>
      </c>
      <c r="C10" t="s">
        <v>52</v>
      </c>
      <c r="D10">
        <v>145</v>
      </c>
      <c r="E10">
        <v>493</v>
      </c>
      <c r="F10">
        <v>102</v>
      </c>
      <c r="G10">
        <v>152</v>
      </c>
      <c r="H10">
        <v>27</v>
      </c>
      <c r="I10">
        <v>0</v>
      </c>
      <c r="J10">
        <v>40</v>
      </c>
      <c r="K10">
        <v>111</v>
      </c>
      <c r="L10">
        <v>136</v>
      </c>
      <c r="M10">
        <v>74</v>
      </c>
      <c r="N10">
        <v>0</v>
      </c>
      <c r="O10">
        <v>12</v>
      </c>
      <c r="P10">
        <v>6</v>
      </c>
      <c r="Q10">
        <v>0.308</v>
      </c>
      <c r="R10">
        <v>0.45400000000000001</v>
      </c>
      <c r="S10">
        <v>0.60599999999999998</v>
      </c>
    </row>
    <row r="11" spans="1:19" x14ac:dyDescent="0.25">
      <c r="A11">
        <v>1996</v>
      </c>
      <c r="B11">
        <v>28</v>
      </c>
      <c r="C11" t="s">
        <v>52</v>
      </c>
      <c r="D11">
        <v>141</v>
      </c>
      <c r="E11">
        <v>527</v>
      </c>
      <c r="F11">
        <v>110</v>
      </c>
      <c r="G11">
        <v>184</v>
      </c>
      <c r="H11">
        <v>26</v>
      </c>
      <c r="I11">
        <v>0</v>
      </c>
      <c r="J11">
        <v>40</v>
      </c>
      <c r="K11">
        <v>134</v>
      </c>
      <c r="L11">
        <v>109</v>
      </c>
      <c r="M11">
        <v>70</v>
      </c>
      <c r="N11">
        <v>0</v>
      </c>
      <c r="O11">
        <v>8</v>
      </c>
      <c r="P11">
        <v>5</v>
      </c>
      <c r="Q11">
        <v>0.34899999999999998</v>
      </c>
      <c r="R11">
        <v>0.45900000000000002</v>
      </c>
      <c r="S11">
        <v>0.626</v>
      </c>
    </row>
    <row r="12" spans="1:19" x14ac:dyDescent="0.25">
      <c r="A12">
        <v>1997</v>
      </c>
      <c r="B12">
        <v>29</v>
      </c>
      <c r="C12" t="s">
        <v>52</v>
      </c>
      <c r="D12">
        <v>146</v>
      </c>
      <c r="E12">
        <v>530</v>
      </c>
      <c r="F12">
        <v>110</v>
      </c>
      <c r="G12">
        <v>184</v>
      </c>
      <c r="H12">
        <v>35</v>
      </c>
      <c r="I12">
        <v>0</v>
      </c>
      <c r="J12">
        <v>35</v>
      </c>
      <c r="K12">
        <v>125</v>
      </c>
      <c r="L12">
        <v>109</v>
      </c>
      <c r="M12">
        <v>69</v>
      </c>
      <c r="N12">
        <v>0</v>
      </c>
      <c r="O12">
        <v>7</v>
      </c>
      <c r="P12">
        <v>3</v>
      </c>
      <c r="Q12">
        <v>0.34699999999999998</v>
      </c>
      <c r="R12">
        <v>0.45600000000000002</v>
      </c>
      <c r="S12">
        <v>0.61099999999999999</v>
      </c>
    </row>
    <row r="13" spans="1:19" x14ac:dyDescent="0.25">
      <c r="A13">
        <v>1998</v>
      </c>
      <c r="B13">
        <v>30</v>
      </c>
      <c r="C13" t="s">
        <v>52</v>
      </c>
      <c r="D13">
        <v>160</v>
      </c>
      <c r="E13">
        <v>585</v>
      </c>
      <c r="F13">
        <v>109</v>
      </c>
      <c r="G13">
        <v>155</v>
      </c>
      <c r="H13">
        <v>35</v>
      </c>
      <c r="I13">
        <v>2</v>
      </c>
      <c r="J13">
        <v>29</v>
      </c>
      <c r="K13">
        <v>109</v>
      </c>
      <c r="L13">
        <v>110</v>
      </c>
      <c r="M13">
        <v>93</v>
      </c>
      <c r="N13">
        <v>0</v>
      </c>
      <c r="O13">
        <v>11</v>
      </c>
      <c r="P13">
        <v>6</v>
      </c>
      <c r="Q13">
        <v>0.26500000000000001</v>
      </c>
      <c r="R13">
        <v>0.38100000000000001</v>
      </c>
      <c r="S13" s="2">
        <v>0.48</v>
      </c>
    </row>
    <row r="14" spans="1:19" x14ac:dyDescent="0.25">
      <c r="A14">
        <v>1999</v>
      </c>
      <c r="B14">
        <v>31</v>
      </c>
      <c r="C14" t="s">
        <v>52</v>
      </c>
      <c r="D14">
        <v>135</v>
      </c>
      <c r="E14">
        <v>486</v>
      </c>
      <c r="F14">
        <v>74</v>
      </c>
      <c r="G14">
        <v>148</v>
      </c>
      <c r="H14">
        <v>36</v>
      </c>
      <c r="I14">
        <v>0</v>
      </c>
      <c r="J14">
        <v>15</v>
      </c>
      <c r="K14">
        <v>77</v>
      </c>
      <c r="L14">
        <v>87</v>
      </c>
      <c r="M14">
        <v>66</v>
      </c>
      <c r="N14">
        <v>0</v>
      </c>
      <c r="O14">
        <v>8</v>
      </c>
      <c r="P14">
        <v>9</v>
      </c>
      <c r="Q14">
        <v>0.30499999999999999</v>
      </c>
      <c r="R14">
        <v>0.41399999999999998</v>
      </c>
      <c r="S14">
        <v>0.47099999999999997</v>
      </c>
    </row>
    <row r="15" spans="1:19" x14ac:dyDescent="0.25">
      <c r="A15">
        <v>2000</v>
      </c>
      <c r="B15">
        <v>32</v>
      </c>
      <c r="C15" t="s">
        <v>52</v>
      </c>
      <c r="D15">
        <v>159</v>
      </c>
      <c r="E15">
        <v>582</v>
      </c>
      <c r="F15">
        <v>115</v>
      </c>
      <c r="G15">
        <v>191</v>
      </c>
      <c r="H15">
        <v>44</v>
      </c>
      <c r="I15">
        <v>0</v>
      </c>
      <c r="J15">
        <v>43</v>
      </c>
      <c r="K15">
        <v>143</v>
      </c>
      <c r="L15">
        <v>112</v>
      </c>
      <c r="M15">
        <v>94</v>
      </c>
      <c r="N15">
        <v>0</v>
      </c>
      <c r="O15">
        <v>8</v>
      </c>
      <c r="P15">
        <v>5</v>
      </c>
      <c r="Q15">
        <v>0.32800000000000001</v>
      </c>
      <c r="R15">
        <v>0.436</v>
      </c>
      <c r="S15">
        <v>0.625</v>
      </c>
    </row>
    <row r="16" spans="1:19" x14ac:dyDescent="0.25">
      <c r="A16">
        <v>2001</v>
      </c>
      <c r="B16">
        <v>33</v>
      </c>
      <c r="C16" t="s">
        <v>52</v>
      </c>
      <c r="D16">
        <v>20</v>
      </c>
      <c r="E16">
        <v>68</v>
      </c>
      <c r="F16">
        <v>8</v>
      </c>
      <c r="G16">
        <v>15</v>
      </c>
      <c r="H16">
        <v>3</v>
      </c>
      <c r="I16">
        <v>0</v>
      </c>
      <c r="J16">
        <v>4</v>
      </c>
      <c r="K16">
        <v>10</v>
      </c>
      <c r="L16">
        <v>10</v>
      </c>
      <c r="M16">
        <v>12</v>
      </c>
      <c r="N16">
        <v>0</v>
      </c>
      <c r="O16">
        <v>1</v>
      </c>
      <c r="P16">
        <v>0</v>
      </c>
      <c r="Q16">
        <v>0.221</v>
      </c>
      <c r="R16">
        <v>0.316</v>
      </c>
      <c r="S16">
        <v>0.441</v>
      </c>
    </row>
    <row r="17" spans="1:19" x14ac:dyDescent="0.25">
      <c r="A17">
        <v>2002</v>
      </c>
      <c r="B17">
        <v>34</v>
      </c>
      <c r="C17" t="s">
        <v>52</v>
      </c>
      <c r="D17">
        <v>148</v>
      </c>
      <c r="E17">
        <v>523</v>
      </c>
      <c r="F17">
        <v>77</v>
      </c>
      <c r="G17">
        <v>132</v>
      </c>
      <c r="H17">
        <v>29</v>
      </c>
      <c r="I17">
        <v>1</v>
      </c>
      <c r="J17">
        <v>28</v>
      </c>
      <c r="K17">
        <v>92</v>
      </c>
      <c r="L17">
        <v>88</v>
      </c>
      <c r="M17">
        <v>115</v>
      </c>
      <c r="N17">
        <v>0</v>
      </c>
      <c r="O17">
        <v>10</v>
      </c>
      <c r="P17">
        <v>7</v>
      </c>
      <c r="Q17">
        <v>0.252</v>
      </c>
      <c r="R17">
        <v>0.36099999999999999</v>
      </c>
      <c r="S17">
        <v>0.47199999999999998</v>
      </c>
    </row>
    <row r="18" spans="1:19" x14ac:dyDescent="0.25">
      <c r="A18">
        <v>2003</v>
      </c>
      <c r="B18">
        <v>35</v>
      </c>
      <c r="C18" t="s">
        <v>52</v>
      </c>
      <c r="D18">
        <v>153</v>
      </c>
      <c r="E18">
        <v>546</v>
      </c>
      <c r="F18">
        <v>87</v>
      </c>
      <c r="G18">
        <v>146</v>
      </c>
      <c r="H18">
        <v>35</v>
      </c>
      <c r="I18">
        <v>0</v>
      </c>
      <c r="J18">
        <v>42</v>
      </c>
      <c r="K18">
        <v>105</v>
      </c>
      <c r="L18">
        <v>100</v>
      </c>
      <c r="M18">
        <v>115</v>
      </c>
      <c r="N18">
        <v>0</v>
      </c>
      <c r="O18">
        <v>4</v>
      </c>
      <c r="P18">
        <v>12</v>
      </c>
      <c r="Q18">
        <v>0.26700000000000002</v>
      </c>
      <c r="R18" s="2">
        <v>0.39</v>
      </c>
      <c r="S18">
        <v>0.56200000000000006</v>
      </c>
    </row>
    <row r="19" spans="1:19" x14ac:dyDescent="0.25">
      <c r="A19">
        <v>2004</v>
      </c>
      <c r="B19">
        <v>36</v>
      </c>
      <c r="C19" t="s">
        <v>52</v>
      </c>
      <c r="D19">
        <v>74</v>
      </c>
      <c r="E19">
        <v>240</v>
      </c>
      <c r="F19">
        <v>53</v>
      </c>
      <c r="G19">
        <v>65</v>
      </c>
      <c r="H19">
        <v>16</v>
      </c>
      <c r="I19">
        <v>0</v>
      </c>
      <c r="J19">
        <v>18</v>
      </c>
      <c r="K19">
        <v>49</v>
      </c>
      <c r="L19">
        <v>64</v>
      </c>
      <c r="M19">
        <v>57</v>
      </c>
      <c r="N19">
        <v>0</v>
      </c>
      <c r="O19">
        <v>1</v>
      </c>
      <c r="P19">
        <v>6</v>
      </c>
      <c r="Q19">
        <v>0.27100000000000002</v>
      </c>
      <c r="R19">
        <v>0.434</v>
      </c>
      <c r="S19">
        <v>0.56299999999999994</v>
      </c>
    </row>
    <row r="20" spans="1:19" x14ac:dyDescent="0.25">
      <c r="A20">
        <v>2005</v>
      </c>
      <c r="B20">
        <v>37</v>
      </c>
      <c r="C20" t="s">
        <v>52</v>
      </c>
      <c r="D20">
        <v>34</v>
      </c>
      <c r="E20">
        <v>105</v>
      </c>
      <c r="F20">
        <v>19</v>
      </c>
      <c r="G20">
        <v>23</v>
      </c>
      <c r="H20">
        <v>3</v>
      </c>
      <c r="I20">
        <v>0</v>
      </c>
      <c r="J20">
        <v>12</v>
      </c>
      <c r="K20">
        <v>26</v>
      </c>
      <c r="L20">
        <v>16</v>
      </c>
      <c r="M20">
        <v>31</v>
      </c>
      <c r="N20">
        <v>0</v>
      </c>
      <c r="O20">
        <v>3</v>
      </c>
      <c r="P20">
        <v>0</v>
      </c>
      <c r="Q20">
        <v>0.219</v>
      </c>
      <c r="R20">
        <v>0.315</v>
      </c>
      <c r="S20" s="2">
        <v>0.59</v>
      </c>
    </row>
    <row r="21" spans="1:19" x14ac:dyDescent="0.25">
      <c r="A21">
        <v>2006</v>
      </c>
      <c r="B21">
        <v>38</v>
      </c>
      <c r="C21" t="s">
        <v>53</v>
      </c>
      <c r="D21">
        <v>137</v>
      </c>
      <c r="E21">
        <v>466</v>
      </c>
      <c r="F21">
        <v>77</v>
      </c>
      <c r="G21">
        <v>126</v>
      </c>
      <c r="H21">
        <v>11</v>
      </c>
      <c r="I21">
        <v>0</v>
      </c>
      <c r="J21">
        <v>39</v>
      </c>
      <c r="K21">
        <v>114</v>
      </c>
      <c r="L21">
        <v>81</v>
      </c>
      <c r="M21">
        <v>81</v>
      </c>
      <c r="N21">
        <v>0</v>
      </c>
      <c r="O21">
        <v>6</v>
      </c>
      <c r="P21">
        <v>6</v>
      </c>
      <c r="Q21" s="2">
        <v>0.27</v>
      </c>
      <c r="R21">
        <v>0.38100000000000001</v>
      </c>
      <c r="S21">
        <v>0.54500000000000004</v>
      </c>
    </row>
    <row r="22" spans="1:19" x14ac:dyDescent="0.25">
      <c r="A22">
        <v>2007</v>
      </c>
      <c r="B22">
        <v>39</v>
      </c>
      <c r="C22" t="s">
        <v>54</v>
      </c>
      <c r="D22">
        <v>155</v>
      </c>
      <c r="E22">
        <v>531</v>
      </c>
      <c r="F22">
        <v>63</v>
      </c>
      <c r="G22">
        <v>147</v>
      </c>
      <c r="H22">
        <v>30</v>
      </c>
      <c r="I22">
        <v>0</v>
      </c>
      <c r="J22">
        <v>26</v>
      </c>
      <c r="K22">
        <v>95</v>
      </c>
      <c r="L22">
        <v>81</v>
      </c>
      <c r="M22">
        <v>94</v>
      </c>
      <c r="N22">
        <v>0</v>
      </c>
      <c r="O22">
        <v>5</v>
      </c>
      <c r="P22">
        <v>7</v>
      </c>
      <c r="Q22">
        <v>0.27700000000000002</v>
      </c>
      <c r="R22">
        <v>0.377</v>
      </c>
      <c r="S22" s="2">
        <v>0.48</v>
      </c>
    </row>
    <row r="23" spans="1:19" x14ac:dyDescent="0.25">
      <c r="A23">
        <v>2008</v>
      </c>
      <c r="B23">
        <v>40</v>
      </c>
      <c r="C23" t="s">
        <v>53</v>
      </c>
      <c r="D23">
        <v>71</v>
      </c>
      <c r="E23">
        <v>246</v>
      </c>
      <c r="F23">
        <v>27</v>
      </c>
      <c r="G23">
        <v>59</v>
      </c>
      <c r="H23">
        <v>7</v>
      </c>
      <c r="I23">
        <v>1</v>
      </c>
      <c r="J23">
        <v>8</v>
      </c>
      <c r="K23">
        <v>30</v>
      </c>
      <c r="L23">
        <v>39</v>
      </c>
      <c r="M23">
        <v>57</v>
      </c>
      <c r="N23">
        <v>0</v>
      </c>
      <c r="O23">
        <v>1</v>
      </c>
      <c r="P23">
        <v>3</v>
      </c>
      <c r="Q23">
        <v>0.215</v>
      </c>
      <c r="R23">
        <v>0.33500000000000002</v>
      </c>
      <c r="S23" s="2">
        <v>0.36</v>
      </c>
    </row>
    <row r="24" spans="1:19" x14ac:dyDescent="0.25">
      <c r="C24" t="s">
        <v>48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37</v>
      </c>
      <c r="L24" t="s">
        <v>38</v>
      </c>
      <c r="M24" t="s">
        <v>39</v>
      </c>
      <c r="N24" t="s">
        <v>40</v>
      </c>
      <c r="O24" t="s">
        <v>41</v>
      </c>
      <c r="P24" t="s">
        <v>42</v>
      </c>
      <c r="Q24" t="s">
        <v>43</v>
      </c>
      <c r="R24" t="s">
        <v>4</v>
      </c>
      <c r="S24" t="s">
        <v>5</v>
      </c>
    </row>
    <row r="25" spans="1:19" x14ac:dyDescent="0.25">
      <c r="C25" t="s">
        <v>55</v>
      </c>
      <c r="D25" s="5">
        <v>2322</v>
      </c>
      <c r="E25" s="5">
        <v>8199</v>
      </c>
      <c r="F25" s="5">
        <v>1494</v>
      </c>
      <c r="G25" s="5">
        <v>2468</v>
      </c>
      <c r="H25">
        <v>495</v>
      </c>
      <c r="I25">
        <v>12</v>
      </c>
      <c r="J25">
        <v>521</v>
      </c>
      <c r="K25" s="5">
        <v>1704</v>
      </c>
      <c r="L25" s="5">
        <v>1667</v>
      </c>
      <c r="M25" s="5">
        <v>1397</v>
      </c>
      <c r="N25">
        <v>0</v>
      </c>
      <c r="O25">
        <v>121</v>
      </c>
      <c r="P25">
        <v>87</v>
      </c>
      <c r="Q25">
        <v>0.30099999999999999</v>
      </c>
      <c r="R25">
        <v>0.41899999999999998</v>
      </c>
      <c r="S25">
        <v>0.55500000000000005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5A0A-AEA8-4B17-BFEB-1B7A226DC0AB}">
  <dimension ref="A1:O120"/>
  <sheetViews>
    <sheetView topLeftCell="A78" workbookViewId="0">
      <selection activeCell="A80" sqref="A80:I99"/>
    </sheetView>
  </sheetViews>
  <sheetFormatPr defaultRowHeight="15" x14ac:dyDescent="0.25"/>
  <cols>
    <col min="1" max="1" width="17.28515625" customWidth="1"/>
    <col min="2" max="2" width="8.140625" customWidth="1"/>
    <col min="4" max="4" width="11" customWidth="1"/>
    <col min="5" max="5" width="8.5703125" customWidth="1"/>
    <col min="6" max="7" width="11" bestFit="1" customWidth="1"/>
    <col min="8" max="8" width="6.85546875" customWidth="1"/>
    <col min="9" max="9" width="10" bestFit="1" customWidth="1"/>
  </cols>
  <sheetData>
    <row r="1" spans="1:15" x14ac:dyDescent="0.25">
      <c r="A1" t="s">
        <v>0</v>
      </c>
      <c r="B1" s="28" t="s">
        <v>1</v>
      </c>
      <c r="C1" s="28"/>
      <c r="D1" s="28"/>
      <c r="E1" s="28"/>
      <c r="F1" s="28"/>
      <c r="G1" s="28"/>
      <c r="H1" s="1"/>
      <c r="I1" t="s">
        <v>69</v>
      </c>
      <c r="J1" s="28" t="s">
        <v>70</v>
      </c>
      <c r="K1" s="28"/>
      <c r="L1" s="28"/>
      <c r="M1" s="28"/>
      <c r="N1" s="28"/>
      <c r="O1" s="28"/>
    </row>
    <row r="2" spans="1:15" x14ac:dyDescent="0.25">
      <c r="B2" s="28" t="s">
        <v>3</v>
      </c>
      <c r="C2" s="28"/>
      <c r="D2" s="28" t="s">
        <v>4</v>
      </c>
      <c r="E2" s="28"/>
      <c r="F2" s="28" t="s">
        <v>5</v>
      </c>
      <c r="G2" s="28"/>
      <c r="H2" s="1"/>
      <c r="J2" s="28" t="s">
        <v>3</v>
      </c>
      <c r="K2" s="28"/>
      <c r="L2" s="28" t="s">
        <v>4</v>
      </c>
      <c r="M2" s="28"/>
      <c r="N2" s="28" t="s">
        <v>5</v>
      </c>
      <c r="O2" s="28"/>
    </row>
    <row r="3" spans="1:15" x14ac:dyDescent="0.25">
      <c r="A3" s="1" t="s">
        <v>2</v>
      </c>
      <c r="B3" t="s">
        <v>6</v>
      </c>
      <c r="C3" t="s">
        <v>7</v>
      </c>
      <c r="D3" t="s">
        <v>6</v>
      </c>
      <c r="E3" t="s">
        <v>7</v>
      </c>
      <c r="F3" t="s">
        <v>6</v>
      </c>
      <c r="G3" t="s">
        <v>7</v>
      </c>
      <c r="I3" s="1" t="s">
        <v>71</v>
      </c>
      <c r="J3" t="s">
        <v>6</v>
      </c>
      <c r="K3" t="s">
        <v>7</v>
      </c>
      <c r="L3" t="s">
        <v>6</v>
      </c>
      <c r="M3" t="s">
        <v>7</v>
      </c>
      <c r="N3" t="s">
        <v>6</v>
      </c>
      <c r="O3" t="s">
        <v>7</v>
      </c>
    </row>
    <row r="4" spans="1:15" x14ac:dyDescent="0.25">
      <c r="A4" s="1">
        <v>1</v>
      </c>
      <c r="B4">
        <v>0.25900000000000001</v>
      </c>
      <c r="C4" s="2">
        <v>0.33</v>
      </c>
      <c r="D4" s="2">
        <v>0.33100000000000002</v>
      </c>
      <c r="E4">
        <v>0.45400000000000001</v>
      </c>
      <c r="F4" s="2">
        <v>0.48</v>
      </c>
      <c r="G4">
        <v>0.52900000000000003</v>
      </c>
      <c r="I4" s="1">
        <v>1</v>
      </c>
      <c r="J4">
        <v>0.20399999999999999</v>
      </c>
      <c r="K4">
        <v>0.219</v>
      </c>
      <c r="L4" s="2">
        <v>0.29199999999999998</v>
      </c>
      <c r="M4">
        <v>0.315</v>
      </c>
      <c r="N4" s="2">
        <v>0.36199999999999999</v>
      </c>
      <c r="O4" s="2">
        <v>0.36</v>
      </c>
    </row>
    <row r="5" spans="1:15" x14ac:dyDescent="0.25">
      <c r="A5" s="1">
        <v>2</v>
      </c>
      <c r="B5">
        <v>0.28100000000000003</v>
      </c>
      <c r="C5">
        <v>0.318</v>
      </c>
      <c r="D5" s="2">
        <v>0.37</v>
      </c>
      <c r="E5">
        <v>0.45300000000000001</v>
      </c>
      <c r="F5" s="2">
        <v>0.56000000000000005</v>
      </c>
      <c r="G5">
        <v>0.55300000000000005</v>
      </c>
      <c r="I5" s="1">
        <v>2</v>
      </c>
      <c r="J5">
        <v>0.216</v>
      </c>
      <c r="K5">
        <v>0.221</v>
      </c>
      <c r="L5" s="2">
        <v>0.313</v>
      </c>
      <c r="M5">
        <v>0.316</v>
      </c>
      <c r="N5" s="2">
        <v>0.39800000000000002</v>
      </c>
      <c r="O5">
        <v>0.441</v>
      </c>
    </row>
    <row r="6" spans="1:15" x14ac:dyDescent="0.25">
      <c r="A6" s="1">
        <v>3</v>
      </c>
      <c r="B6">
        <v>0.30099999999999999</v>
      </c>
      <c r="C6">
        <v>0.32300000000000001</v>
      </c>
      <c r="D6" s="2">
        <v>0.379</v>
      </c>
      <c r="E6">
        <v>0.439</v>
      </c>
      <c r="F6" s="2">
        <v>0.57499999999999996</v>
      </c>
      <c r="G6">
        <v>0.53600000000000003</v>
      </c>
      <c r="I6" s="1">
        <v>3</v>
      </c>
      <c r="J6">
        <v>0.248</v>
      </c>
      <c r="K6" s="2">
        <v>0.24</v>
      </c>
      <c r="L6" s="2">
        <v>0.33100000000000002</v>
      </c>
      <c r="M6">
        <v>0.33500000000000002</v>
      </c>
      <c r="N6" s="2">
        <v>0.47499999999999998</v>
      </c>
      <c r="O6">
        <v>0.47099999999999997</v>
      </c>
    </row>
    <row r="7" spans="1:15" x14ac:dyDescent="0.25">
      <c r="A7" s="1">
        <v>4</v>
      </c>
      <c r="B7">
        <v>0.28199999999999997</v>
      </c>
      <c r="C7">
        <v>0.317</v>
      </c>
      <c r="D7" s="2">
        <v>0.371</v>
      </c>
      <c r="E7">
        <v>0.42599999999999999</v>
      </c>
      <c r="F7" s="2">
        <v>0.51400000000000001</v>
      </c>
      <c r="G7">
        <v>0.60699999999999998</v>
      </c>
      <c r="I7" s="1">
        <v>4</v>
      </c>
      <c r="J7">
        <v>0.251</v>
      </c>
      <c r="K7">
        <v>0.252</v>
      </c>
      <c r="L7" s="2">
        <v>0.33200000000000002</v>
      </c>
      <c r="M7">
        <v>0.36099999999999999</v>
      </c>
      <c r="N7" s="2">
        <v>0.48</v>
      </c>
      <c r="O7">
        <v>0.47199999999999998</v>
      </c>
    </row>
    <row r="8" spans="1:15" x14ac:dyDescent="0.25">
      <c r="A8" s="1">
        <v>5</v>
      </c>
      <c r="B8">
        <v>0.30599999999999999</v>
      </c>
      <c r="C8">
        <v>0.35299999999999998</v>
      </c>
      <c r="D8" s="2">
        <v>0.40100000000000002</v>
      </c>
      <c r="E8">
        <v>0.48699999999999999</v>
      </c>
      <c r="F8" s="2">
        <v>0.56999999999999995</v>
      </c>
      <c r="G8">
        <v>0.72899999999999998</v>
      </c>
      <c r="I8" s="1">
        <v>5</v>
      </c>
      <c r="J8">
        <v>0.255</v>
      </c>
      <c r="K8">
        <v>0.26500000000000001</v>
      </c>
      <c r="L8" s="2">
        <v>0.34100000000000003</v>
      </c>
      <c r="M8">
        <v>0.377</v>
      </c>
      <c r="N8" s="2">
        <v>0.48099999999999998</v>
      </c>
      <c r="O8" s="2">
        <v>0.48</v>
      </c>
    </row>
    <row r="9" spans="1:15" x14ac:dyDescent="0.25">
      <c r="A9" s="1">
        <v>6</v>
      </c>
      <c r="B9">
        <v>0.308</v>
      </c>
      <c r="C9">
        <v>0.308</v>
      </c>
      <c r="D9" s="2">
        <v>0.42</v>
      </c>
      <c r="E9">
        <v>0.45400000000000001</v>
      </c>
      <c r="F9" s="2">
        <v>0.57199999999999995</v>
      </c>
      <c r="G9">
        <v>0.60599999999999998</v>
      </c>
      <c r="I9" s="1">
        <v>6</v>
      </c>
      <c r="J9">
        <v>0.25600000000000001</v>
      </c>
      <c r="K9">
        <v>0.26700000000000002</v>
      </c>
      <c r="L9" s="2">
        <v>0.35699999999999998</v>
      </c>
      <c r="M9">
        <v>0.38100000000000001</v>
      </c>
      <c r="N9" s="2">
        <v>0.49399999999999999</v>
      </c>
      <c r="O9" s="2">
        <v>0.48</v>
      </c>
    </row>
    <row r="10" spans="1:15" x14ac:dyDescent="0.25">
      <c r="A10" s="1">
        <v>7</v>
      </c>
      <c r="B10">
        <v>0.29199999999999998</v>
      </c>
      <c r="C10">
        <v>0.34899999999999998</v>
      </c>
      <c r="D10" s="2">
        <v>0.38300000000000001</v>
      </c>
      <c r="E10">
        <v>0.45900000000000002</v>
      </c>
      <c r="F10" s="2">
        <v>0.56499999999999995</v>
      </c>
      <c r="G10">
        <v>0.626</v>
      </c>
      <c r="I10" s="1">
        <v>7</v>
      </c>
      <c r="J10">
        <v>0.25900000000000001</v>
      </c>
      <c r="K10" s="2">
        <v>0.27</v>
      </c>
      <c r="L10" s="2">
        <v>0.36499999999999999</v>
      </c>
      <c r="M10">
        <v>0.38100000000000001</v>
      </c>
      <c r="N10" s="2">
        <v>0.51400000000000001</v>
      </c>
      <c r="O10">
        <v>0.52900000000000003</v>
      </c>
    </row>
    <row r="11" spans="1:15" x14ac:dyDescent="0.25">
      <c r="A11" s="1">
        <v>8</v>
      </c>
      <c r="B11">
        <v>0.25600000000000001</v>
      </c>
      <c r="C11">
        <v>0.34699999999999998</v>
      </c>
      <c r="D11" s="2">
        <v>0.36499999999999999</v>
      </c>
      <c r="E11">
        <v>0.45600000000000002</v>
      </c>
      <c r="F11" s="2">
        <v>0.48099999999999998</v>
      </c>
      <c r="G11">
        <v>0.61099999999999999</v>
      </c>
      <c r="I11" s="1">
        <v>8</v>
      </c>
      <c r="J11">
        <v>0.28100000000000003</v>
      </c>
      <c r="K11">
        <v>0.27100000000000002</v>
      </c>
      <c r="L11" s="2">
        <v>0.37</v>
      </c>
      <c r="M11" s="2">
        <v>0.39</v>
      </c>
      <c r="N11" s="2">
        <v>0.54800000000000004</v>
      </c>
      <c r="O11">
        <v>0.53600000000000003</v>
      </c>
    </row>
    <row r="12" spans="1:15" x14ac:dyDescent="0.25">
      <c r="A12" s="1">
        <v>9</v>
      </c>
      <c r="B12">
        <v>0.248</v>
      </c>
      <c r="C12">
        <v>0.26500000000000001</v>
      </c>
      <c r="D12" s="2">
        <v>0.34100000000000003</v>
      </c>
      <c r="E12">
        <v>0.38100000000000001</v>
      </c>
      <c r="F12" s="2">
        <v>0.49399999999999999</v>
      </c>
      <c r="G12" s="2">
        <v>0.48</v>
      </c>
      <c r="H12" s="2"/>
      <c r="I12" s="7">
        <v>9</v>
      </c>
      <c r="J12">
        <v>0.28199999999999997</v>
      </c>
      <c r="K12">
        <v>0.27700000000000002</v>
      </c>
      <c r="L12" s="2">
        <v>0.371</v>
      </c>
      <c r="M12">
        <v>0.41399999999999998</v>
      </c>
      <c r="N12" s="2">
        <v>0.56000000000000005</v>
      </c>
      <c r="O12">
        <v>0.54500000000000004</v>
      </c>
    </row>
    <row r="13" spans="1:15" x14ac:dyDescent="0.25">
      <c r="A13" s="1">
        <v>10</v>
      </c>
      <c r="B13">
        <v>0.251</v>
      </c>
      <c r="C13">
        <v>0.30499999999999999</v>
      </c>
      <c r="D13" s="2">
        <v>0.33200000000000002</v>
      </c>
      <c r="E13">
        <v>0.41399999999999998</v>
      </c>
      <c r="F13" s="2">
        <v>0.47499999999999998</v>
      </c>
      <c r="G13">
        <v>0.47099999999999997</v>
      </c>
      <c r="I13" s="1">
        <v>10</v>
      </c>
      <c r="J13">
        <v>0.29199999999999998</v>
      </c>
      <c r="K13">
        <v>0.30499999999999999</v>
      </c>
      <c r="L13" s="2">
        <v>0.379</v>
      </c>
      <c r="M13">
        <v>0.42599999999999999</v>
      </c>
      <c r="N13" s="2">
        <v>0.56499999999999995</v>
      </c>
      <c r="O13">
        <v>0.55300000000000005</v>
      </c>
    </row>
    <row r="14" spans="1:15" x14ac:dyDescent="0.25">
      <c r="A14" s="1">
        <v>11</v>
      </c>
      <c r="B14">
        <v>0.216</v>
      </c>
      <c r="C14">
        <v>0.32800000000000001</v>
      </c>
      <c r="D14" s="2">
        <v>0.313</v>
      </c>
      <c r="E14">
        <v>0.436</v>
      </c>
      <c r="F14" s="2">
        <v>0.39800000000000002</v>
      </c>
      <c r="G14">
        <v>0.625</v>
      </c>
      <c r="I14" s="1">
        <v>11</v>
      </c>
      <c r="J14">
        <v>0.30099999999999999</v>
      </c>
      <c r="K14">
        <v>0.308</v>
      </c>
      <c r="L14" s="2">
        <v>0.38300000000000001</v>
      </c>
      <c r="M14">
        <v>0.434</v>
      </c>
      <c r="N14" s="2">
        <v>0.56999999999999995</v>
      </c>
      <c r="O14">
        <v>0.56200000000000006</v>
      </c>
    </row>
    <row r="15" spans="1:15" x14ac:dyDescent="0.25">
      <c r="A15" s="1">
        <v>12</v>
      </c>
      <c r="B15">
        <v>0.255</v>
      </c>
      <c r="C15">
        <v>0.221</v>
      </c>
      <c r="D15" s="2">
        <v>0.35699999999999998</v>
      </c>
      <c r="E15">
        <v>0.316</v>
      </c>
      <c r="F15" s="2">
        <v>0.54800000000000004</v>
      </c>
      <c r="G15">
        <v>0.441</v>
      </c>
      <c r="I15" s="1">
        <v>12</v>
      </c>
      <c r="J15">
        <v>0.30599999999999999</v>
      </c>
      <c r="K15">
        <v>0.317</v>
      </c>
      <c r="L15" s="2">
        <v>0.40100000000000002</v>
      </c>
      <c r="M15">
        <v>0.436</v>
      </c>
      <c r="N15" s="2">
        <v>0.57199999999999995</v>
      </c>
      <c r="O15">
        <v>0.56299999999999994</v>
      </c>
    </row>
    <row r="16" spans="1:15" x14ac:dyDescent="0.25">
      <c r="A16" s="1">
        <v>13</v>
      </c>
      <c r="B16">
        <v>0.20399999999999999</v>
      </c>
      <c r="C16">
        <v>0.252</v>
      </c>
      <c r="D16" s="2">
        <v>0.29199999999999998</v>
      </c>
      <c r="E16">
        <v>0.36099999999999999</v>
      </c>
      <c r="F16" s="2">
        <v>0.36199999999999999</v>
      </c>
      <c r="G16">
        <v>0.47199999999999998</v>
      </c>
      <c r="I16" s="1">
        <v>13</v>
      </c>
      <c r="J16">
        <v>0.308</v>
      </c>
      <c r="K16">
        <v>0.318</v>
      </c>
      <c r="L16" s="2">
        <v>0.42</v>
      </c>
      <c r="M16">
        <v>0.439</v>
      </c>
      <c r="N16" s="2">
        <v>0.57499999999999996</v>
      </c>
      <c r="O16" s="2">
        <v>0.59</v>
      </c>
    </row>
    <row r="17" spans="1:15" x14ac:dyDescent="0.25">
      <c r="A17" s="1">
        <v>14</v>
      </c>
      <c r="C17">
        <v>0.26700000000000002</v>
      </c>
      <c r="E17" s="2">
        <v>0.39</v>
      </c>
      <c r="G17">
        <v>0.56200000000000006</v>
      </c>
      <c r="I17" s="1">
        <v>14</v>
      </c>
      <c r="K17">
        <v>0.32300000000000001</v>
      </c>
      <c r="M17">
        <v>0.45300000000000001</v>
      </c>
      <c r="O17">
        <v>0.60599999999999998</v>
      </c>
    </row>
    <row r="18" spans="1:15" x14ac:dyDescent="0.25">
      <c r="A18" s="1">
        <v>15</v>
      </c>
      <c r="C18">
        <v>0.27100000000000002</v>
      </c>
      <c r="E18">
        <v>0.434</v>
      </c>
      <c r="G18">
        <v>0.56299999999999994</v>
      </c>
      <c r="I18" s="1">
        <v>15</v>
      </c>
      <c r="K18">
        <v>0.32800000000000001</v>
      </c>
      <c r="M18">
        <v>0.45400000000000001</v>
      </c>
      <c r="O18">
        <v>0.60699999999999998</v>
      </c>
    </row>
    <row r="19" spans="1:15" x14ac:dyDescent="0.25">
      <c r="A19" s="1">
        <v>16</v>
      </c>
      <c r="C19">
        <v>0.219</v>
      </c>
      <c r="E19">
        <v>0.315</v>
      </c>
      <c r="G19" s="2">
        <v>0.59</v>
      </c>
      <c r="H19" s="2"/>
      <c r="I19" s="1">
        <v>16</v>
      </c>
      <c r="K19" s="2">
        <v>0.33</v>
      </c>
      <c r="M19">
        <v>0.45400000000000001</v>
      </c>
      <c r="O19">
        <v>0.61099999999999999</v>
      </c>
    </row>
    <row r="20" spans="1:15" x14ac:dyDescent="0.25">
      <c r="A20" s="1">
        <v>17</v>
      </c>
      <c r="C20" s="2">
        <v>0.27</v>
      </c>
      <c r="E20">
        <v>0.38100000000000001</v>
      </c>
      <c r="G20">
        <v>0.54500000000000004</v>
      </c>
      <c r="I20" s="1">
        <v>17</v>
      </c>
      <c r="K20">
        <v>0.34699999999999998</v>
      </c>
      <c r="M20">
        <v>0.45600000000000002</v>
      </c>
      <c r="O20">
        <v>0.625</v>
      </c>
    </row>
    <row r="21" spans="1:15" x14ac:dyDescent="0.25">
      <c r="A21" s="1">
        <v>18</v>
      </c>
      <c r="C21">
        <v>0.27700000000000002</v>
      </c>
      <c r="E21">
        <v>0.377</v>
      </c>
      <c r="G21" s="2">
        <v>0.48</v>
      </c>
      <c r="H21" s="2"/>
      <c r="I21" s="1">
        <v>18</v>
      </c>
      <c r="K21">
        <v>0.34899999999999998</v>
      </c>
      <c r="M21">
        <v>0.45900000000000002</v>
      </c>
      <c r="O21">
        <v>0.626</v>
      </c>
    </row>
    <row r="22" spans="1:15" x14ac:dyDescent="0.25">
      <c r="A22" s="1">
        <v>19</v>
      </c>
      <c r="C22" s="2">
        <v>0.24</v>
      </c>
      <c r="E22">
        <v>0.33500000000000002</v>
      </c>
      <c r="G22" s="2">
        <v>0.36</v>
      </c>
      <c r="H22" s="2"/>
      <c r="I22" s="1">
        <v>19</v>
      </c>
      <c r="K22">
        <v>0.35299999999999998</v>
      </c>
      <c r="M22">
        <v>0.48699999999999999</v>
      </c>
      <c r="O22">
        <v>0.72899999999999998</v>
      </c>
    </row>
    <row r="24" spans="1:15" x14ac:dyDescent="0.25">
      <c r="A24" t="s">
        <v>8</v>
      </c>
      <c r="B24" t="s">
        <v>9</v>
      </c>
    </row>
    <row r="25" spans="1:15" x14ac:dyDescent="0.25">
      <c r="A25" t="s">
        <v>10</v>
      </c>
      <c r="B25" s="28" t="s">
        <v>3</v>
      </c>
      <c r="C25" s="28"/>
      <c r="D25" s="28" t="s">
        <v>4</v>
      </c>
      <c r="E25" s="28"/>
      <c r="F25" s="28" t="s">
        <v>5</v>
      </c>
      <c r="G25" s="28"/>
      <c r="H25" s="1"/>
    </row>
    <row r="26" spans="1:15" x14ac:dyDescent="0.25">
      <c r="A26" t="s">
        <v>11</v>
      </c>
      <c r="B26" t="s">
        <v>6</v>
      </c>
      <c r="C26" t="s">
        <v>7</v>
      </c>
      <c r="D26" t="s">
        <v>6</v>
      </c>
      <c r="E26" t="s">
        <v>7</v>
      </c>
      <c r="F26" t="s">
        <v>6</v>
      </c>
      <c r="G26" t="s">
        <v>7</v>
      </c>
    </row>
    <row r="27" spans="1:15" x14ac:dyDescent="0.25">
      <c r="A27" t="s">
        <v>12</v>
      </c>
      <c r="B27" s="2">
        <v>0.25785714285714284</v>
      </c>
      <c r="C27" s="2">
        <v>0.29263157894736802</v>
      </c>
      <c r="D27" s="2">
        <v>0.35807692307692301</v>
      </c>
      <c r="E27" s="2">
        <v>0.4088421052631579</v>
      </c>
      <c r="F27" s="2">
        <v>0.50723076923076915</v>
      </c>
      <c r="G27" s="2">
        <v>0.54663157894736836</v>
      </c>
      <c r="H27" s="2"/>
    </row>
    <row r="28" spans="1:15" x14ac:dyDescent="0.25">
      <c r="A28" t="s">
        <v>13</v>
      </c>
      <c r="B28" s="2">
        <v>1.1768302156037323E-2</v>
      </c>
      <c r="C28" s="2">
        <v>9.7621450901981596E-3</v>
      </c>
      <c r="D28" s="2">
        <v>9.8699632000337142E-3</v>
      </c>
      <c r="E28" s="2">
        <v>1.1793115039160404E-2</v>
      </c>
      <c r="F28" s="2">
        <v>1.8984526035612563E-2</v>
      </c>
      <c r="G28" s="2">
        <v>1.9196005086085165E-2</v>
      </c>
      <c r="H28" s="2"/>
    </row>
    <row r="29" spans="1:15" x14ac:dyDescent="0.25">
      <c r="A29" t="s">
        <v>14</v>
      </c>
      <c r="B29" s="2">
        <v>0.25750000000000001</v>
      </c>
      <c r="C29" s="2">
        <v>0.30499999999999999</v>
      </c>
      <c r="D29" s="2">
        <v>0.36499999999999999</v>
      </c>
      <c r="E29" s="2">
        <v>0.42599999999999999</v>
      </c>
      <c r="F29" s="2">
        <v>0.51400000000000001</v>
      </c>
      <c r="G29" s="2">
        <v>0.55300000000000005</v>
      </c>
      <c r="H29" s="2"/>
    </row>
    <row r="30" spans="1:15" x14ac:dyDescent="0.25">
      <c r="A30" t="s">
        <v>15</v>
      </c>
      <c r="B30" s="2" t="e">
        <v>#N/A</v>
      </c>
      <c r="C30" s="2" t="e">
        <v>#N/A</v>
      </c>
      <c r="D30" s="2" t="e">
        <v>#N/A</v>
      </c>
      <c r="E30" s="2">
        <v>0.45400000000000001</v>
      </c>
      <c r="F30" s="2" t="e">
        <v>#N/A</v>
      </c>
      <c r="G30" s="2">
        <v>0.48</v>
      </c>
      <c r="H30" s="2"/>
    </row>
    <row r="31" spans="1:15" x14ac:dyDescent="0.25">
      <c r="A31" t="s">
        <v>16</v>
      </c>
      <c r="B31" s="2">
        <v>4.4032954691924753E-2</v>
      </c>
      <c r="C31" s="2">
        <v>4.2552203920355539E-2</v>
      </c>
      <c r="D31" s="2">
        <v>3.5586658404664191E-2</v>
      </c>
      <c r="E31" s="2">
        <v>5.1404996685249921E-2</v>
      </c>
      <c r="F31" s="2">
        <v>6.8449682061782188E-2</v>
      </c>
      <c r="G31" s="2">
        <v>8.367344628993803E-2</v>
      </c>
      <c r="H31" s="2"/>
    </row>
    <row r="32" spans="1:15" x14ac:dyDescent="0.25">
      <c r="A32" t="s">
        <v>17</v>
      </c>
      <c r="B32" s="2">
        <v>1.9389010989010981E-3</v>
      </c>
      <c r="C32" s="2">
        <v>1.8106900584795211E-3</v>
      </c>
      <c r="D32" s="2">
        <v>1.2664102564102565E-3</v>
      </c>
      <c r="E32" s="2">
        <v>2.6424736842105556E-3</v>
      </c>
      <c r="F32" s="2">
        <v>4.6853589743590662E-3</v>
      </c>
      <c r="G32" s="2">
        <v>7.0012456140351453E-3</v>
      </c>
      <c r="H32" s="2"/>
    </row>
    <row r="33" spans="1:9" x14ac:dyDescent="0.25">
      <c r="A33" t="s">
        <v>18</v>
      </c>
      <c r="B33" s="2">
        <v>1.3356439749990141</v>
      </c>
      <c r="C33" s="2">
        <v>-1.0878086888701204</v>
      </c>
      <c r="D33" s="2">
        <v>-0.23033428073187734</v>
      </c>
      <c r="E33" s="2">
        <v>-0.77530758406754341</v>
      </c>
      <c r="F33" s="2">
        <v>0.25088880507806133</v>
      </c>
      <c r="G33" s="2">
        <v>0.65581961770190356</v>
      </c>
      <c r="H33" s="2"/>
    </row>
    <row r="34" spans="1:9" x14ac:dyDescent="0.25">
      <c r="A34" t="s">
        <v>19</v>
      </c>
      <c r="B34" s="2">
        <v>-1.1213546524177811</v>
      </c>
      <c r="C34" s="2">
        <v>-0.25991370350769388</v>
      </c>
      <c r="D34" s="2">
        <v>-0.16894861434057554</v>
      </c>
      <c r="E34" s="2">
        <v>-0.53645974920280337</v>
      </c>
      <c r="F34" s="2">
        <v>-0.98341513384539525</v>
      </c>
      <c r="G34" s="2">
        <v>-0.13711024901877197</v>
      </c>
      <c r="H34" s="2"/>
    </row>
    <row r="35" spans="1:9" x14ac:dyDescent="0.25">
      <c r="A35" t="s">
        <v>20</v>
      </c>
      <c r="B35" s="2">
        <v>0.157</v>
      </c>
      <c r="C35" s="2">
        <v>0.13399999999999998</v>
      </c>
      <c r="D35" s="2">
        <v>0.128</v>
      </c>
      <c r="E35" s="2">
        <v>0.17199999999999999</v>
      </c>
      <c r="F35" s="2">
        <v>0.21299999999999997</v>
      </c>
      <c r="G35" s="2">
        <v>0.36899999999999999</v>
      </c>
      <c r="H35" s="2"/>
    </row>
    <row r="36" spans="1:9" x14ac:dyDescent="0.25">
      <c r="A36" t="s">
        <v>21</v>
      </c>
      <c r="B36" s="2">
        <v>0.151</v>
      </c>
      <c r="C36" s="2">
        <v>0.219</v>
      </c>
      <c r="D36" s="2">
        <v>0.29199999999999998</v>
      </c>
      <c r="E36" s="2">
        <v>0.315</v>
      </c>
      <c r="F36" s="2">
        <v>0.36199999999999999</v>
      </c>
      <c r="G36" s="2">
        <v>0.36</v>
      </c>
      <c r="H36" s="2"/>
    </row>
    <row r="37" spans="1:9" x14ac:dyDescent="0.25">
      <c r="A37" t="s">
        <v>22</v>
      </c>
      <c r="B37" s="2">
        <v>0.308</v>
      </c>
      <c r="C37" s="2">
        <v>0.35299999999999998</v>
      </c>
      <c r="D37" s="2">
        <v>0.42</v>
      </c>
      <c r="E37" s="2">
        <v>0.48699999999999999</v>
      </c>
      <c r="F37" s="2">
        <v>0.57499999999999996</v>
      </c>
      <c r="G37" s="2">
        <v>0.72899999999999998</v>
      </c>
      <c r="H37" s="2"/>
    </row>
    <row r="38" spans="1:9" x14ac:dyDescent="0.25">
      <c r="A38" t="s">
        <v>23</v>
      </c>
      <c r="B38" s="2">
        <v>3.61</v>
      </c>
      <c r="C38" s="2">
        <v>5.5600000000000005</v>
      </c>
      <c r="D38" s="2">
        <v>4.6550000000000002</v>
      </c>
      <c r="E38" s="2">
        <v>7.7679999999999998</v>
      </c>
      <c r="F38" s="2">
        <v>6.5939999999999994</v>
      </c>
      <c r="G38" s="2">
        <v>10.385999999999999</v>
      </c>
      <c r="H38" s="2"/>
    </row>
    <row r="39" spans="1:9" ht="15.75" thickBot="1" x14ac:dyDescent="0.3">
      <c r="A39" s="3" t="s">
        <v>24</v>
      </c>
      <c r="B39" s="4">
        <v>14</v>
      </c>
      <c r="C39" s="4">
        <v>19</v>
      </c>
      <c r="D39" s="3">
        <v>13</v>
      </c>
      <c r="E39" s="3">
        <v>19</v>
      </c>
      <c r="F39" s="4">
        <v>13</v>
      </c>
      <c r="G39" s="4">
        <v>19</v>
      </c>
      <c r="H39" s="6"/>
    </row>
    <row r="41" spans="1:9" x14ac:dyDescent="0.25">
      <c r="A41" t="s">
        <v>56</v>
      </c>
      <c r="B41" s="28" t="s">
        <v>67</v>
      </c>
      <c r="C41" s="28"/>
      <c r="D41" s="28"/>
      <c r="E41" s="28"/>
      <c r="F41" s="28"/>
      <c r="G41" s="28"/>
      <c r="H41" s="28"/>
      <c r="I41" s="28"/>
    </row>
    <row r="42" spans="1:9" x14ac:dyDescent="0.25">
      <c r="B42" s="28" t="s">
        <v>3</v>
      </c>
      <c r="C42" s="28"/>
      <c r="D42" s="28" t="s">
        <v>4</v>
      </c>
      <c r="E42" s="28"/>
      <c r="F42" s="28" t="s">
        <v>5</v>
      </c>
      <c r="G42" s="28"/>
      <c r="H42" s="1"/>
    </row>
    <row r="43" spans="1:9" x14ac:dyDescent="0.25">
      <c r="B43" t="s">
        <v>6</v>
      </c>
      <c r="C43" t="s">
        <v>7</v>
      </c>
      <c r="D43" t="s">
        <v>6</v>
      </c>
      <c r="E43" t="s">
        <v>7</v>
      </c>
      <c r="F43" t="s">
        <v>6</v>
      </c>
      <c r="G43" t="s">
        <v>7</v>
      </c>
    </row>
    <row r="44" spans="1:9" x14ac:dyDescent="0.25">
      <c r="A44" t="s">
        <v>57</v>
      </c>
      <c r="B44" s="2">
        <v>0.20399999999999999</v>
      </c>
      <c r="C44" s="2">
        <f>K4</f>
        <v>0.219</v>
      </c>
      <c r="D44" s="2">
        <f>L4</f>
        <v>0.29199999999999998</v>
      </c>
      <c r="E44" s="2">
        <f>M4</f>
        <v>0.315</v>
      </c>
      <c r="F44" s="2">
        <f>N4</f>
        <v>0.36199999999999999</v>
      </c>
      <c r="G44" s="2">
        <f>O4</f>
        <v>0.36</v>
      </c>
    </row>
    <row r="45" spans="1:9" x14ac:dyDescent="0.25">
      <c r="A45" t="s">
        <v>58</v>
      </c>
      <c r="B45" s="2">
        <f>(J6+J7)/2</f>
        <v>0.2495</v>
      </c>
      <c r="C45" s="2">
        <f>K8</f>
        <v>0.26500000000000001</v>
      </c>
      <c r="D45" s="2">
        <f>(L6+L7)/2</f>
        <v>0.33150000000000002</v>
      </c>
      <c r="E45" s="2">
        <f>M8</f>
        <v>0.377</v>
      </c>
      <c r="F45" s="2">
        <f>(N6+N7)/2</f>
        <v>0.47749999999999998</v>
      </c>
      <c r="G45" s="2">
        <f>O8</f>
        <v>0.48</v>
      </c>
    </row>
    <row r="46" spans="1:9" x14ac:dyDescent="0.25">
      <c r="A46" t="s">
        <v>59</v>
      </c>
      <c r="B46" s="2">
        <f>J10</f>
        <v>0.25900000000000001</v>
      </c>
      <c r="C46" s="2">
        <f>K13</f>
        <v>0.30499999999999999</v>
      </c>
      <c r="D46" s="2">
        <f>L10</f>
        <v>0.36499999999999999</v>
      </c>
      <c r="E46" s="2">
        <f>M13</f>
        <v>0.42599999999999999</v>
      </c>
      <c r="F46" s="2">
        <f>N10</f>
        <v>0.51400000000000001</v>
      </c>
      <c r="G46" s="2">
        <f>O13</f>
        <v>0.55300000000000005</v>
      </c>
    </row>
    <row r="47" spans="1:9" x14ac:dyDescent="0.25">
      <c r="A47" t="s">
        <v>60</v>
      </c>
      <c r="B47" s="2">
        <f>(J13+J14)/2</f>
        <v>0.29649999999999999</v>
      </c>
      <c r="C47" s="2">
        <f>K18</f>
        <v>0.32800000000000001</v>
      </c>
      <c r="D47" s="2">
        <f>(L13+L14)/2</f>
        <v>0.38100000000000001</v>
      </c>
      <c r="E47" s="2">
        <f>M18</f>
        <v>0.45400000000000001</v>
      </c>
      <c r="F47" s="2">
        <f>(N13+N14)/2</f>
        <v>0.56749999999999989</v>
      </c>
      <c r="G47" s="2">
        <f>O18</f>
        <v>0.60699999999999998</v>
      </c>
    </row>
    <row r="48" spans="1:9" x14ac:dyDescent="0.25">
      <c r="A48" t="s">
        <v>61</v>
      </c>
      <c r="B48" s="2">
        <f>J16</f>
        <v>0.308</v>
      </c>
      <c r="C48" s="2">
        <f>K22</f>
        <v>0.35299999999999998</v>
      </c>
      <c r="D48" s="2">
        <f>L16</f>
        <v>0.42</v>
      </c>
      <c r="E48" s="2">
        <f>M22</f>
        <v>0.48699999999999999</v>
      </c>
      <c r="F48" s="2">
        <f>N16</f>
        <v>0.57499999999999996</v>
      </c>
      <c r="G48" s="2">
        <f>O22</f>
        <v>0.72899999999999998</v>
      </c>
    </row>
    <row r="49" spans="1:11" x14ac:dyDescent="0.25">
      <c r="A49" t="s">
        <v>62</v>
      </c>
      <c r="B49" s="2">
        <f t="shared" ref="B49:G49" si="0">B47-B45</f>
        <v>4.6999999999999986E-2</v>
      </c>
      <c r="C49" s="2">
        <f t="shared" si="0"/>
        <v>6.3E-2</v>
      </c>
      <c r="D49" s="2">
        <f t="shared" si="0"/>
        <v>4.9499999999999988E-2</v>
      </c>
      <c r="E49" s="2">
        <f t="shared" si="0"/>
        <v>7.7000000000000013E-2</v>
      </c>
      <c r="F49" s="2">
        <f t="shared" si="0"/>
        <v>8.9999999999999913E-2</v>
      </c>
      <c r="G49" s="2">
        <f t="shared" si="0"/>
        <v>0.127</v>
      </c>
    </row>
    <row r="50" spans="1:11" x14ac:dyDescent="0.25">
      <c r="A50" t="s">
        <v>63</v>
      </c>
      <c r="B50" s="2">
        <f t="shared" ref="B50:G50" si="1">1.5*B49</f>
        <v>7.0499999999999979E-2</v>
      </c>
      <c r="C50" s="2">
        <f t="shared" si="1"/>
        <v>9.4500000000000001E-2</v>
      </c>
      <c r="D50" s="2">
        <f t="shared" si="1"/>
        <v>7.4249999999999983E-2</v>
      </c>
      <c r="E50" s="2">
        <f t="shared" si="1"/>
        <v>0.11550000000000002</v>
      </c>
      <c r="F50" s="2">
        <f t="shared" si="1"/>
        <v>0.13499999999999987</v>
      </c>
      <c r="G50" s="2">
        <f t="shared" si="1"/>
        <v>0.1905</v>
      </c>
    </row>
    <row r="51" spans="1:11" x14ac:dyDescent="0.25">
      <c r="A51" t="s">
        <v>64</v>
      </c>
      <c r="B51" s="2">
        <f t="shared" ref="B51:G51" si="2">B45-B50</f>
        <v>0.17900000000000002</v>
      </c>
      <c r="C51" s="2">
        <f t="shared" si="2"/>
        <v>0.17050000000000001</v>
      </c>
      <c r="D51" s="2">
        <f t="shared" si="2"/>
        <v>0.25725000000000003</v>
      </c>
      <c r="E51" s="2">
        <f t="shared" si="2"/>
        <v>0.26149999999999995</v>
      </c>
      <c r="F51" s="2">
        <f t="shared" si="2"/>
        <v>0.34250000000000014</v>
      </c>
      <c r="G51" s="2">
        <f t="shared" si="2"/>
        <v>0.28949999999999998</v>
      </c>
    </row>
    <row r="52" spans="1:11" x14ac:dyDescent="0.25">
      <c r="A52" t="s">
        <v>65</v>
      </c>
      <c r="B52" s="2">
        <f t="shared" ref="B52:G52" si="3">B47+B50</f>
        <v>0.36699999999999999</v>
      </c>
      <c r="C52" s="2">
        <f t="shared" si="3"/>
        <v>0.42249999999999999</v>
      </c>
      <c r="D52" s="2">
        <f t="shared" si="3"/>
        <v>0.45524999999999999</v>
      </c>
      <c r="E52" s="2">
        <f t="shared" si="3"/>
        <v>0.56950000000000001</v>
      </c>
      <c r="F52" s="2">
        <f t="shared" si="3"/>
        <v>0.70249999999999979</v>
      </c>
      <c r="G52" s="2">
        <f t="shared" si="3"/>
        <v>0.79749999999999999</v>
      </c>
    </row>
    <row r="53" spans="1:11" x14ac:dyDescent="0.25">
      <c r="A53" t="s">
        <v>66</v>
      </c>
      <c r="B53" s="2">
        <v>0.151</v>
      </c>
      <c r="C53" s="8" t="s">
        <v>68</v>
      </c>
      <c r="D53" s="9" t="s">
        <v>68</v>
      </c>
      <c r="E53" s="9" t="s">
        <v>68</v>
      </c>
      <c r="F53" s="8">
        <v>0.34</v>
      </c>
      <c r="G53" s="9" t="s">
        <v>68</v>
      </c>
    </row>
    <row r="56" spans="1:11" x14ac:dyDescent="0.25">
      <c r="A56" t="s">
        <v>73</v>
      </c>
      <c r="B56" s="28" t="s">
        <v>72</v>
      </c>
      <c r="C56" s="28"/>
      <c r="D56" s="28"/>
      <c r="E56" s="28"/>
      <c r="F56" s="28"/>
      <c r="G56" s="28"/>
      <c r="H56" s="28"/>
    </row>
    <row r="57" spans="1:11" x14ac:dyDescent="0.25">
      <c r="B57" s="1"/>
      <c r="C57" s="1"/>
      <c r="D57" s="1"/>
      <c r="E57" s="1"/>
      <c r="F57" s="1"/>
      <c r="G57" s="1"/>
      <c r="H57" s="1"/>
    </row>
    <row r="59" spans="1:11" x14ac:dyDescent="0.25">
      <c r="A59" t="s">
        <v>74</v>
      </c>
    </row>
    <row r="61" spans="1:11" x14ac:dyDescent="0.25">
      <c r="A61" t="s">
        <v>75</v>
      </c>
    </row>
    <row r="63" spans="1:11" x14ac:dyDescent="0.25">
      <c r="B63" s="10">
        <v>150</v>
      </c>
      <c r="C63" s="10">
        <v>175</v>
      </c>
      <c r="D63" s="10">
        <v>200</v>
      </c>
      <c r="E63" s="10">
        <v>225</v>
      </c>
      <c r="F63" s="10">
        <v>250</v>
      </c>
      <c r="G63" s="10">
        <v>275</v>
      </c>
      <c r="H63" s="10">
        <v>300</v>
      </c>
      <c r="I63" s="10">
        <v>325</v>
      </c>
      <c r="J63" s="10">
        <v>350</v>
      </c>
      <c r="K63" s="10">
        <v>375</v>
      </c>
    </row>
    <row r="64" spans="1:11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</row>
    <row r="66" spans="1:11" x14ac:dyDescent="0.25">
      <c r="A66" t="s">
        <v>76</v>
      </c>
    </row>
    <row r="68" spans="1:11" x14ac:dyDescent="0.25">
      <c r="A68" t="s">
        <v>77</v>
      </c>
    </row>
    <row r="70" spans="1:11" x14ac:dyDescent="0.25">
      <c r="B70" s="10">
        <v>275</v>
      </c>
      <c r="C70" s="10">
        <v>300</v>
      </c>
      <c r="D70" s="10">
        <v>325</v>
      </c>
      <c r="E70" s="10">
        <v>350</v>
      </c>
      <c r="F70" s="10">
        <v>375</v>
      </c>
      <c r="G70" s="10">
        <v>400</v>
      </c>
      <c r="H70" s="10">
        <v>425</v>
      </c>
      <c r="I70" s="10">
        <v>450</v>
      </c>
      <c r="J70" s="10">
        <v>475</v>
      </c>
      <c r="K70" s="10">
        <v>500</v>
      </c>
    </row>
    <row r="71" spans="1:1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3" spans="1:11" x14ac:dyDescent="0.25">
      <c r="A73" t="s">
        <v>78</v>
      </c>
    </row>
    <row r="75" spans="1:11" x14ac:dyDescent="0.25">
      <c r="A75" t="s">
        <v>79</v>
      </c>
    </row>
    <row r="77" spans="1:11" x14ac:dyDescent="0.25">
      <c r="B77" s="10">
        <v>350</v>
      </c>
      <c r="C77" s="10">
        <v>400</v>
      </c>
      <c r="D77" s="10">
        <v>450</v>
      </c>
      <c r="E77" s="10">
        <v>500</v>
      </c>
      <c r="F77" s="10">
        <v>550</v>
      </c>
      <c r="G77" s="10">
        <v>600</v>
      </c>
      <c r="H77" s="10">
        <v>650</v>
      </c>
      <c r="I77" s="10">
        <v>700</v>
      </c>
      <c r="J77" s="10">
        <v>750</v>
      </c>
      <c r="K77" s="10">
        <v>800</v>
      </c>
    </row>
    <row r="80" spans="1:11" x14ac:dyDescent="0.25">
      <c r="A80" s="28" t="s">
        <v>80</v>
      </c>
      <c r="B80" s="28"/>
      <c r="C80" s="28"/>
      <c r="D80" s="28"/>
      <c r="E80" s="28"/>
      <c r="F80" s="28"/>
      <c r="G80" s="28"/>
      <c r="H80" s="28"/>
      <c r="I80" s="28"/>
    </row>
    <row r="81" spans="1:9" x14ac:dyDescent="0.25">
      <c r="A81" s="28" t="s">
        <v>81</v>
      </c>
      <c r="B81" s="28"/>
      <c r="C81" s="28"/>
      <c r="D81" s="28"/>
      <c r="E81" s="28"/>
      <c r="F81" s="28"/>
      <c r="G81" s="28"/>
      <c r="H81" s="28"/>
      <c r="I81" s="28"/>
    </row>
    <row r="82" spans="1:9" x14ac:dyDescent="0.25">
      <c r="B82" s="1" t="s">
        <v>3</v>
      </c>
      <c r="E82" s="1" t="s">
        <v>4</v>
      </c>
      <c r="H82" s="1" t="s">
        <v>5</v>
      </c>
    </row>
    <row r="83" spans="1:9" x14ac:dyDescent="0.25">
      <c r="A83" s="9" t="s">
        <v>6</v>
      </c>
      <c r="B83" s="1" t="s">
        <v>82</v>
      </c>
      <c r="C83" s="10" t="s">
        <v>7</v>
      </c>
      <c r="D83" t="s">
        <v>6</v>
      </c>
      <c r="E83" s="1" t="s">
        <v>82</v>
      </c>
      <c r="F83" t="s">
        <v>7</v>
      </c>
      <c r="G83" t="s">
        <v>6</v>
      </c>
      <c r="H83" s="1" t="s">
        <v>82</v>
      </c>
      <c r="I83" t="s">
        <v>7</v>
      </c>
    </row>
    <row r="84" spans="1:9" x14ac:dyDescent="0.25">
      <c r="A84">
        <v>4</v>
      </c>
      <c r="B84" s="1">
        <v>20</v>
      </c>
      <c r="C84" s="10"/>
      <c r="D84">
        <v>92</v>
      </c>
      <c r="E84" s="1">
        <v>2</v>
      </c>
      <c r="F84" s="10"/>
      <c r="G84">
        <v>9862</v>
      </c>
      <c r="H84" s="1">
        <v>3</v>
      </c>
      <c r="I84" s="10">
        <v>60</v>
      </c>
    </row>
    <row r="85" spans="1:9" x14ac:dyDescent="0.25">
      <c r="A85">
        <v>6</v>
      </c>
      <c r="B85" s="1">
        <v>21</v>
      </c>
      <c r="C85" s="10">
        <v>9</v>
      </c>
      <c r="D85">
        <v>13</v>
      </c>
      <c r="E85" s="1">
        <v>3</v>
      </c>
      <c r="F85" s="10">
        <v>1516</v>
      </c>
      <c r="H85" s="1">
        <v>4</v>
      </c>
      <c r="I85" s="10">
        <v>41</v>
      </c>
    </row>
    <row r="86" spans="1:9" x14ac:dyDescent="0.25">
      <c r="B86" s="1">
        <v>22</v>
      </c>
      <c r="C86" s="10">
        <v>1</v>
      </c>
      <c r="D86">
        <v>32</v>
      </c>
      <c r="E86" s="1">
        <v>3</v>
      </c>
      <c r="F86" s="10">
        <v>35</v>
      </c>
      <c r="G86">
        <v>94818075</v>
      </c>
      <c r="H86" s="1">
        <v>4</v>
      </c>
      <c r="I86" s="10">
        <v>71728080</v>
      </c>
    </row>
    <row r="87" spans="1:9" x14ac:dyDescent="0.25">
      <c r="B87" s="1">
        <v>23</v>
      </c>
      <c r="C87" s="10"/>
      <c r="D87">
        <v>5741</v>
      </c>
      <c r="E87" s="1">
        <v>3</v>
      </c>
      <c r="F87" s="10"/>
      <c r="G87">
        <v>4814</v>
      </c>
      <c r="H87" s="1">
        <v>5</v>
      </c>
      <c r="I87" s="10">
        <v>293645</v>
      </c>
    </row>
    <row r="88" spans="1:9" x14ac:dyDescent="0.25">
      <c r="A88">
        <v>8</v>
      </c>
      <c r="B88" s="1">
        <v>24</v>
      </c>
      <c r="C88" s="10">
        <v>0</v>
      </c>
      <c r="D88">
        <v>797170656</v>
      </c>
      <c r="E88" s="1">
        <v>3</v>
      </c>
      <c r="F88" s="10">
        <v>6177</v>
      </c>
      <c r="G88">
        <v>7572706560</v>
      </c>
      <c r="H88" s="1">
        <v>5</v>
      </c>
      <c r="I88" s="10">
        <v>53626390</v>
      </c>
    </row>
    <row r="89" spans="1:9" x14ac:dyDescent="0.25">
      <c r="A89">
        <v>9651</v>
      </c>
      <c r="B89" s="1">
        <v>25</v>
      </c>
      <c r="C89" s="10">
        <v>2</v>
      </c>
      <c r="D89">
        <v>83</v>
      </c>
      <c r="E89" s="1">
        <v>3</v>
      </c>
      <c r="F89" s="10">
        <v>818190</v>
      </c>
      <c r="H89" s="1">
        <v>6</v>
      </c>
      <c r="I89" s="11" t="s">
        <v>121</v>
      </c>
    </row>
    <row r="90" spans="1:9" x14ac:dyDescent="0.25">
      <c r="B90" s="1">
        <v>26</v>
      </c>
      <c r="C90" s="10">
        <v>57</v>
      </c>
      <c r="D90" s="18" t="s">
        <v>122</v>
      </c>
      <c r="E90" s="1">
        <v>4</v>
      </c>
      <c r="F90" s="10">
        <v>14</v>
      </c>
      <c r="H90" s="1">
        <v>6</v>
      </c>
      <c r="I90" s="10"/>
    </row>
    <row r="91" spans="1:9" x14ac:dyDescent="0.25">
      <c r="B91" s="1">
        <v>27</v>
      </c>
      <c r="C91" s="11" t="s">
        <v>83</v>
      </c>
      <c r="D91">
        <v>20</v>
      </c>
      <c r="E91" s="1">
        <v>4</v>
      </c>
      <c r="F91" s="10">
        <v>26343639</v>
      </c>
      <c r="H91" s="1">
        <v>7</v>
      </c>
      <c r="I91" s="10">
        <v>29</v>
      </c>
    </row>
    <row r="92" spans="1:9" x14ac:dyDescent="0.25">
      <c r="A92">
        <v>21</v>
      </c>
      <c r="B92" s="1">
        <v>28</v>
      </c>
      <c r="C92" s="10"/>
      <c r="E92" s="1">
        <v>4</v>
      </c>
      <c r="F92" s="10">
        <v>5354545659</v>
      </c>
      <c r="H92" s="1"/>
      <c r="I92" s="10"/>
    </row>
    <row r="93" spans="1:9" x14ac:dyDescent="0.25">
      <c r="A93">
        <v>2</v>
      </c>
      <c r="B93" s="1">
        <v>29</v>
      </c>
      <c r="C93" s="10"/>
      <c r="E93" s="1">
        <v>4</v>
      </c>
      <c r="F93" s="10"/>
      <c r="H93" s="1"/>
      <c r="I93" s="10"/>
    </row>
    <row r="94" spans="1:9" x14ac:dyDescent="0.25">
      <c r="A94">
        <v>861</v>
      </c>
      <c r="B94" s="1">
        <v>30</v>
      </c>
      <c r="C94" s="10">
        <v>58</v>
      </c>
      <c r="E94" s="1">
        <v>4</v>
      </c>
      <c r="F94" s="10">
        <v>87</v>
      </c>
      <c r="H94" s="1"/>
      <c r="I94" s="10"/>
    </row>
    <row r="95" spans="1:9" x14ac:dyDescent="0.25">
      <c r="B95" s="1">
        <v>31</v>
      </c>
      <c r="C95" s="10">
        <v>78</v>
      </c>
      <c r="E95" s="1"/>
      <c r="F95" s="10"/>
      <c r="H95" s="1"/>
      <c r="I95" s="10"/>
    </row>
    <row r="96" spans="1:9" x14ac:dyDescent="0.25">
      <c r="B96" s="1">
        <v>32</v>
      </c>
      <c r="C96" s="10">
        <v>38</v>
      </c>
      <c r="E96" s="1"/>
      <c r="F96" s="10"/>
      <c r="H96" s="1"/>
      <c r="I96" s="11"/>
    </row>
    <row r="97" spans="2:9" x14ac:dyDescent="0.25">
      <c r="B97" s="1">
        <v>33</v>
      </c>
      <c r="C97" s="10">
        <v>0</v>
      </c>
      <c r="E97" s="1"/>
      <c r="F97" s="10"/>
      <c r="H97" s="1"/>
      <c r="I97" s="10"/>
    </row>
    <row r="98" spans="2:9" x14ac:dyDescent="0.25">
      <c r="B98" s="1">
        <v>34</v>
      </c>
      <c r="C98" s="10">
        <v>79</v>
      </c>
      <c r="E98" s="1"/>
      <c r="F98" s="10"/>
      <c r="H98" s="1"/>
      <c r="I98" s="10"/>
    </row>
    <row r="99" spans="2:9" x14ac:dyDescent="0.25">
      <c r="B99" s="1">
        <v>35</v>
      </c>
      <c r="C99" s="10">
        <v>3</v>
      </c>
      <c r="E99" s="1"/>
      <c r="F99" s="10"/>
      <c r="H99" s="1"/>
      <c r="I99" s="10"/>
    </row>
    <row r="100" spans="2:9" x14ac:dyDescent="0.25">
      <c r="E100" s="1"/>
      <c r="F100" s="10"/>
      <c r="H100" s="1"/>
      <c r="I100" s="10"/>
    </row>
    <row r="101" spans="2:9" x14ac:dyDescent="0.25">
      <c r="E101" s="1"/>
      <c r="F101" s="10"/>
      <c r="H101" s="1"/>
      <c r="I101" s="10"/>
    </row>
    <row r="102" spans="2:9" x14ac:dyDescent="0.25">
      <c r="E102" s="1"/>
      <c r="F102" s="10"/>
      <c r="H102" s="1"/>
      <c r="I102" s="10"/>
    </row>
    <row r="103" spans="2:9" x14ac:dyDescent="0.25">
      <c r="E103" s="1"/>
      <c r="F103" s="10"/>
      <c r="H103" s="1"/>
      <c r="I103" s="10"/>
    </row>
    <row r="104" spans="2:9" x14ac:dyDescent="0.25">
      <c r="H104" s="1"/>
      <c r="I104" s="10"/>
    </row>
    <row r="105" spans="2:9" x14ac:dyDescent="0.25">
      <c r="H105" s="1"/>
      <c r="I105" s="10"/>
    </row>
    <row r="106" spans="2:9" x14ac:dyDescent="0.25">
      <c r="H106" s="1"/>
      <c r="I106" s="10"/>
    </row>
    <row r="107" spans="2:9" x14ac:dyDescent="0.25">
      <c r="H107" s="1"/>
      <c r="I107" s="10"/>
    </row>
    <row r="108" spans="2:9" x14ac:dyDescent="0.25">
      <c r="H108" s="1"/>
      <c r="I108" s="10"/>
    </row>
    <row r="109" spans="2:9" x14ac:dyDescent="0.25">
      <c r="H109" s="1"/>
      <c r="I109" s="10"/>
    </row>
    <row r="110" spans="2:9" x14ac:dyDescent="0.25">
      <c r="H110" s="1"/>
      <c r="I110" s="10"/>
    </row>
    <row r="111" spans="2:9" x14ac:dyDescent="0.25">
      <c r="H111" s="1"/>
      <c r="I111" s="10"/>
    </row>
    <row r="112" spans="2:9" x14ac:dyDescent="0.25">
      <c r="H112" s="1"/>
      <c r="I112" s="10"/>
    </row>
    <row r="113" spans="8:9" x14ac:dyDescent="0.25">
      <c r="H113" s="1"/>
      <c r="I113" s="10"/>
    </row>
    <row r="114" spans="8:9" x14ac:dyDescent="0.25">
      <c r="H114" s="1"/>
      <c r="I114" s="10"/>
    </row>
    <row r="115" spans="8:9" x14ac:dyDescent="0.25">
      <c r="H115" s="1"/>
      <c r="I115" s="10"/>
    </row>
    <row r="116" spans="8:9" x14ac:dyDescent="0.25">
      <c r="H116" s="1"/>
      <c r="I116" s="10"/>
    </row>
    <row r="117" spans="8:9" x14ac:dyDescent="0.25">
      <c r="H117" s="1"/>
      <c r="I117" s="10"/>
    </row>
    <row r="118" spans="8:9" x14ac:dyDescent="0.25">
      <c r="H118" s="1"/>
      <c r="I118" s="10"/>
    </row>
    <row r="119" spans="8:9" x14ac:dyDescent="0.25">
      <c r="H119" s="1"/>
      <c r="I119" s="10"/>
    </row>
    <row r="120" spans="8:9" x14ac:dyDescent="0.25">
      <c r="H120" s="1"/>
      <c r="I120" s="10"/>
    </row>
  </sheetData>
  <sortState xmlns:xlrd2="http://schemas.microsoft.com/office/spreadsheetml/2017/richdata2" ref="O4:O22">
    <sortCondition ref="O4:O22"/>
  </sortState>
  <mergeCells count="18">
    <mergeCell ref="J1:O1"/>
    <mergeCell ref="B1:G1"/>
    <mergeCell ref="A80:I80"/>
    <mergeCell ref="A81:I81"/>
    <mergeCell ref="J2:K2"/>
    <mergeCell ref="L2:M2"/>
    <mergeCell ref="N2:O2"/>
    <mergeCell ref="B42:C42"/>
    <mergeCell ref="D42:E42"/>
    <mergeCell ref="F42:G42"/>
    <mergeCell ref="B41:I41"/>
    <mergeCell ref="B56:H56"/>
    <mergeCell ref="B2:C2"/>
    <mergeCell ref="D2:E2"/>
    <mergeCell ref="F2:G2"/>
    <mergeCell ref="B25:C25"/>
    <mergeCell ref="D25:E25"/>
    <mergeCell ref="F25:G2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C35DC-A5C1-4DF6-8DDD-D7F25D430510}">
  <dimension ref="A1:BI40"/>
  <sheetViews>
    <sheetView topLeftCell="A24" zoomScale="97" workbookViewId="0">
      <selection activeCell="BA14" sqref="BA14:BG23"/>
    </sheetView>
  </sheetViews>
  <sheetFormatPr defaultRowHeight="15" x14ac:dyDescent="0.25"/>
  <cols>
    <col min="1" max="1" width="5.28515625" customWidth="1"/>
    <col min="3" max="3" width="5.42578125" customWidth="1"/>
    <col min="4" max="4" width="6" customWidth="1"/>
    <col min="5" max="5" width="5.5703125" customWidth="1"/>
    <col min="6" max="6" width="5.42578125" customWidth="1"/>
    <col min="7" max="7" width="4.7109375" customWidth="1"/>
    <col min="8" max="8" width="3.28515625" customWidth="1"/>
    <col min="9" max="9" width="4.140625" customWidth="1"/>
    <col min="10" max="10" width="5.7109375" customWidth="1"/>
    <col min="11" max="11" width="5.28515625" customWidth="1"/>
    <col min="12" max="12" width="6" customWidth="1"/>
    <col min="13" max="13" width="3.28515625" customWidth="1"/>
    <col min="14" max="14" width="4.28515625" customWidth="1"/>
    <col min="15" max="15" width="4" customWidth="1"/>
    <col min="16" max="17" width="6" customWidth="1"/>
    <col min="18" max="18" width="5.85546875" customWidth="1"/>
    <col min="19" max="19" width="6" customWidth="1"/>
    <col min="20" max="20" width="5.5703125" customWidth="1"/>
    <col min="21" max="21" width="8" customWidth="1"/>
    <col min="22" max="22" width="5.42578125" customWidth="1"/>
    <col min="23" max="23" width="5.85546875" customWidth="1"/>
    <col min="24" max="24" width="5.42578125" customWidth="1"/>
    <col min="58" max="58" width="9.5703125" customWidth="1"/>
  </cols>
  <sheetData>
    <row r="1" spans="1:61" x14ac:dyDescent="0.25">
      <c r="A1" s="12" t="s">
        <v>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29" t="s">
        <v>84</v>
      </c>
      <c r="Q1" s="29"/>
      <c r="R1" s="29"/>
      <c r="S1" s="29"/>
      <c r="T1" s="29"/>
      <c r="U1" s="29"/>
      <c r="V1" s="29"/>
      <c r="W1" s="29"/>
      <c r="X1" s="29"/>
    </row>
    <row r="2" spans="1:61" x14ac:dyDescent="0.25">
      <c r="A2" s="12" t="s">
        <v>27</v>
      </c>
      <c r="B2" s="12" t="s">
        <v>29</v>
      </c>
      <c r="C2" s="12" t="s">
        <v>30</v>
      </c>
      <c r="D2" s="12" t="s">
        <v>31</v>
      </c>
      <c r="E2" s="12" t="s">
        <v>32</v>
      </c>
      <c r="F2" s="12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2" t="s">
        <v>38</v>
      </c>
      <c r="L2" s="12" t="s">
        <v>39</v>
      </c>
      <c r="M2" s="12" t="s">
        <v>40</v>
      </c>
      <c r="N2" s="12" t="s">
        <v>41</v>
      </c>
      <c r="O2" s="12" t="s">
        <v>42</v>
      </c>
      <c r="P2" s="12" t="s">
        <v>43</v>
      </c>
      <c r="Q2" s="12" t="s">
        <v>4</v>
      </c>
      <c r="R2" s="12" t="s">
        <v>5</v>
      </c>
      <c r="S2" s="12" t="s">
        <v>85</v>
      </c>
      <c r="T2" s="12" t="s">
        <v>86</v>
      </c>
      <c r="U2" s="12" t="s">
        <v>87</v>
      </c>
      <c r="V2" s="12" t="s">
        <v>88</v>
      </c>
      <c r="W2" s="12" t="s">
        <v>89</v>
      </c>
      <c r="X2" s="12" t="s">
        <v>90</v>
      </c>
      <c r="AA2" s="28" t="s">
        <v>91</v>
      </c>
      <c r="AB2" s="28"/>
      <c r="AC2" s="28"/>
      <c r="AD2" s="28"/>
      <c r="AE2" s="28"/>
      <c r="AF2" s="28"/>
      <c r="AG2" s="28"/>
      <c r="AH2" s="28"/>
      <c r="AI2" s="28"/>
      <c r="AJ2" s="28"/>
      <c r="AN2" s="28" t="s">
        <v>216</v>
      </c>
      <c r="AO2" s="28"/>
      <c r="AP2" s="28"/>
      <c r="AQ2" s="28"/>
      <c r="AR2" s="28"/>
      <c r="AS2" s="28"/>
      <c r="AT2" s="28"/>
      <c r="AU2" s="28"/>
      <c r="AV2" s="28"/>
      <c r="AW2" s="28"/>
      <c r="AX2" s="1"/>
      <c r="BA2" s="28" t="s">
        <v>92</v>
      </c>
      <c r="BB2" s="28"/>
      <c r="BC2" s="28"/>
      <c r="BD2" s="28"/>
      <c r="BF2" s="28" t="s">
        <v>217</v>
      </c>
      <c r="BG2" s="28"/>
      <c r="BH2" s="28"/>
      <c r="BI2" s="28"/>
    </row>
    <row r="3" spans="1:61" x14ac:dyDescent="0.25">
      <c r="A3" s="12">
        <v>2003</v>
      </c>
      <c r="B3" s="12" t="s">
        <v>44</v>
      </c>
      <c r="C3" s="12">
        <v>146</v>
      </c>
      <c r="D3" s="12">
        <v>529</v>
      </c>
      <c r="E3" s="12">
        <v>66</v>
      </c>
      <c r="F3" s="12">
        <v>137</v>
      </c>
      <c r="G3" s="12">
        <v>29</v>
      </c>
      <c r="H3" s="12">
        <v>5</v>
      </c>
      <c r="I3" s="12">
        <v>26</v>
      </c>
      <c r="J3" s="12">
        <v>84</v>
      </c>
      <c r="K3" s="12">
        <v>44</v>
      </c>
      <c r="L3" s="12">
        <v>120</v>
      </c>
      <c r="M3" s="12">
        <v>0</v>
      </c>
      <c r="N3" s="12">
        <v>2</v>
      </c>
      <c r="O3" s="12">
        <v>14</v>
      </c>
      <c r="P3" s="12">
        <v>0.25900000000000001</v>
      </c>
      <c r="Q3" s="12">
        <v>0.33100000000000002</v>
      </c>
      <c r="R3" s="13">
        <v>0.48</v>
      </c>
      <c r="S3" s="13">
        <f>Q3+R3</f>
        <v>0.81099999999999994</v>
      </c>
      <c r="T3" s="13">
        <f>(G3+2*H3+3*I3)/D3</f>
        <v>0.22117202268431002</v>
      </c>
      <c r="U3" s="14">
        <f>(F3+K3)*(F3+G3+2*H3+3*I3)/(D3+K3)</f>
        <v>80.233856893542765</v>
      </c>
      <c r="V3" s="14">
        <f>25.5*U3/(D3-F3)</f>
        <v>5.2192942622075016</v>
      </c>
      <c r="W3" s="13">
        <f>Q3*R3</f>
        <v>0.15887999999999999</v>
      </c>
      <c r="X3" s="14">
        <f>25.5*E3/(D3-F3)</f>
        <v>4.2933673469387754</v>
      </c>
      <c r="BA3" t="s">
        <v>93</v>
      </c>
      <c r="BB3" t="s">
        <v>94</v>
      </c>
      <c r="BC3" t="s">
        <v>95</v>
      </c>
      <c r="BD3" t="s">
        <v>96</v>
      </c>
      <c r="BF3" t="s">
        <v>97</v>
      </c>
      <c r="BG3" t="s">
        <v>94</v>
      </c>
      <c r="BH3" t="s">
        <v>95</v>
      </c>
      <c r="BI3" t="s">
        <v>96</v>
      </c>
    </row>
    <row r="4" spans="1:61" x14ac:dyDescent="0.25">
      <c r="A4" s="12">
        <v>2004</v>
      </c>
      <c r="B4" s="12" t="s">
        <v>44</v>
      </c>
      <c r="C4" s="12">
        <v>145</v>
      </c>
      <c r="D4" s="12">
        <v>545</v>
      </c>
      <c r="E4" s="12">
        <v>101</v>
      </c>
      <c r="F4" s="12">
        <v>153</v>
      </c>
      <c r="G4" s="12">
        <v>34</v>
      </c>
      <c r="H4" s="12">
        <v>2</v>
      </c>
      <c r="I4" s="12">
        <v>38</v>
      </c>
      <c r="J4" s="12">
        <v>112</v>
      </c>
      <c r="K4" s="12">
        <v>68</v>
      </c>
      <c r="L4" s="12">
        <v>117</v>
      </c>
      <c r="M4" s="12">
        <v>0</v>
      </c>
      <c r="N4" s="12">
        <v>2</v>
      </c>
      <c r="O4" s="12">
        <v>10</v>
      </c>
      <c r="P4" s="12">
        <v>0.28100000000000003</v>
      </c>
      <c r="Q4" s="13">
        <v>0.37</v>
      </c>
      <c r="R4" s="13">
        <v>0.56000000000000005</v>
      </c>
      <c r="S4" s="13">
        <f t="shared" ref="S4:S40" si="0">Q4+R4</f>
        <v>0.93</v>
      </c>
      <c r="T4" s="13">
        <f t="shared" ref="T4:T40" si="1">(G4+2*H4+3*I4)/D4</f>
        <v>0.27889908256880735</v>
      </c>
      <c r="U4" s="14">
        <f t="shared" ref="U4:U40" si="2">(F4+K4)*(F4+G4+2*H4+3*I4)/(D4+K4)</f>
        <v>109.95921696574226</v>
      </c>
      <c r="V4" s="14">
        <f t="shared" ref="V4:V40" si="3">25.5*U4/(D4-F4)</f>
        <v>7.1529592669041522</v>
      </c>
      <c r="W4" s="13">
        <f t="shared" ref="W4:W15" si="4">Q4*R4</f>
        <v>0.20720000000000002</v>
      </c>
      <c r="X4" s="14">
        <f t="shared" ref="X4:X40" si="5">25.5*E4/(D4-F4)</f>
        <v>6.5701530612244898</v>
      </c>
      <c r="BA4" t="s">
        <v>4</v>
      </c>
      <c r="BB4">
        <v>1</v>
      </c>
      <c r="BC4">
        <v>0.82020000000000004</v>
      </c>
      <c r="BD4" s="17">
        <f>SQRT(BC4)</f>
        <v>0.9056489386070079</v>
      </c>
      <c r="BF4" t="s">
        <v>89</v>
      </c>
      <c r="BG4">
        <v>1</v>
      </c>
      <c r="BH4">
        <v>0.90180000000000005</v>
      </c>
      <c r="BI4" s="17">
        <f>SQRT(BH4)</f>
        <v>0.94963150748066483</v>
      </c>
    </row>
    <row r="5" spans="1:61" x14ac:dyDescent="0.25">
      <c r="A5" s="12">
        <v>2005</v>
      </c>
      <c r="B5" s="12" t="s">
        <v>44</v>
      </c>
      <c r="C5" s="12">
        <v>162</v>
      </c>
      <c r="D5" s="12">
        <v>644</v>
      </c>
      <c r="E5" s="12">
        <v>112</v>
      </c>
      <c r="F5" s="12">
        <v>194</v>
      </c>
      <c r="G5" s="12">
        <v>41</v>
      </c>
      <c r="H5" s="12">
        <v>3</v>
      </c>
      <c r="I5" s="12">
        <v>43</v>
      </c>
      <c r="J5" s="12">
        <v>144</v>
      </c>
      <c r="K5" s="12">
        <v>72</v>
      </c>
      <c r="L5" s="12">
        <v>124</v>
      </c>
      <c r="M5" s="12">
        <v>0</v>
      </c>
      <c r="N5" s="12">
        <v>3</v>
      </c>
      <c r="O5" s="12">
        <v>11</v>
      </c>
      <c r="P5" s="12">
        <v>0.30099999999999999</v>
      </c>
      <c r="Q5" s="12">
        <v>0.379</v>
      </c>
      <c r="R5" s="12">
        <v>0.57499999999999996</v>
      </c>
      <c r="S5" s="13">
        <f t="shared" si="0"/>
        <v>0.95399999999999996</v>
      </c>
      <c r="T5" s="13">
        <f t="shared" si="1"/>
        <v>0.27329192546583853</v>
      </c>
      <c r="U5" s="14">
        <f t="shared" si="2"/>
        <v>137.45810055865923</v>
      </c>
      <c r="V5" s="14">
        <f t="shared" si="3"/>
        <v>7.7892923649906898</v>
      </c>
      <c r="W5" s="13">
        <f t="shared" si="4"/>
        <v>0.21792499999999998</v>
      </c>
      <c r="X5" s="14">
        <f t="shared" si="5"/>
        <v>6.3466666666666667</v>
      </c>
      <c r="BA5" t="s">
        <v>89</v>
      </c>
      <c r="BB5">
        <v>2</v>
      </c>
      <c r="BC5">
        <v>0.78520000000000001</v>
      </c>
      <c r="BD5" s="17">
        <f t="shared" ref="BD5:BD10" si="6">SQRT(BC5)</f>
        <v>0.88611511667502885</v>
      </c>
      <c r="BF5" t="s">
        <v>88</v>
      </c>
      <c r="BG5">
        <v>2</v>
      </c>
      <c r="BH5">
        <v>0.8911</v>
      </c>
      <c r="BI5" s="17">
        <f t="shared" ref="BI5:BI10" si="7">SQRT(BH5)</f>
        <v>0.94398093201081135</v>
      </c>
    </row>
    <row r="6" spans="1:61" x14ac:dyDescent="0.25">
      <c r="A6" s="12">
        <v>2006</v>
      </c>
      <c r="B6" s="12" t="s">
        <v>44</v>
      </c>
      <c r="C6" s="12">
        <v>162</v>
      </c>
      <c r="D6" s="12">
        <v>628</v>
      </c>
      <c r="E6" s="12">
        <v>99</v>
      </c>
      <c r="F6" s="12">
        <v>177</v>
      </c>
      <c r="G6" s="12">
        <v>45</v>
      </c>
      <c r="H6" s="12">
        <v>1</v>
      </c>
      <c r="I6" s="12">
        <v>33</v>
      </c>
      <c r="J6" s="12">
        <v>110</v>
      </c>
      <c r="K6" s="12">
        <v>89</v>
      </c>
      <c r="L6" s="12">
        <v>128</v>
      </c>
      <c r="M6" s="12">
        <v>0</v>
      </c>
      <c r="N6" s="12">
        <v>6</v>
      </c>
      <c r="O6" s="12">
        <v>4</v>
      </c>
      <c r="P6" s="12">
        <v>0.28199999999999997</v>
      </c>
      <c r="Q6" s="12">
        <v>0.371</v>
      </c>
      <c r="R6" s="12">
        <v>0.51400000000000001</v>
      </c>
      <c r="S6" s="13">
        <f t="shared" si="0"/>
        <v>0.88500000000000001</v>
      </c>
      <c r="T6" s="13">
        <f t="shared" si="1"/>
        <v>0.23248407643312102</v>
      </c>
      <c r="U6" s="14">
        <f t="shared" si="2"/>
        <v>119.82984658298466</v>
      </c>
      <c r="V6" s="14">
        <f t="shared" si="3"/>
        <v>6.7753017469315049</v>
      </c>
      <c r="W6" s="13">
        <f t="shared" si="4"/>
        <v>0.190694</v>
      </c>
      <c r="X6" s="14">
        <f t="shared" si="5"/>
        <v>5.5975609756097562</v>
      </c>
      <c r="BA6" t="s">
        <v>88</v>
      </c>
      <c r="BB6">
        <v>3</v>
      </c>
      <c r="BC6">
        <v>0.78249999999999997</v>
      </c>
      <c r="BD6" s="17">
        <f t="shared" si="6"/>
        <v>0.88459030064770661</v>
      </c>
      <c r="BF6" t="s">
        <v>85</v>
      </c>
      <c r="BG6">
        <v>3</v>
      </c>
      <c r="BH6">
        <v>0.88970000000000005</v>
      </c>
      <c r="BI6" s="17">
        <f t="shared" si="7"/>
        <v>0.94323910012255119</v>
      </c>
    </row>
    <row r="7" spans="1:61" x14ac:dyDescent="0.25">
      <c r="A7" s="12">
        <v>2007</v>
      </c>
      <c r="B7" s="12" t="s">
        <v>45</v>
      </c>
      <c r="C7" s="12">
        <v>132</v>
      </c>
      <c r="D7" s="12">
        <v>494</v>
      </c>
      <c r="E7" s="12">
        <v>86</v>
      </c>
      <c r="F7" s="12">
        <v>151</v>
      </c>
      <c r="G7" s="12">
        <v>33</v>
      </c>
      <c r="H7" s="12">
        <v>2</v>
      </c>
      <c r="I7" s="12">
        <v>30</v>
      </c>
      <c r="J7" s="12">
        <v>105</v>
      </c>
      <c r="K7" s="12">
        <v>72</v>
      </c>
      <c r="L7" s="12">
        <v>112</v>
      </c>
      <c r="M7" s="12">
        <v>0</v>
      </c>
      <c r="N7" s="12">
        <v>2</v>
      </c>
      <c r="O7" s="12">
        <v>7</v>
      </c>
      <c r="P7" s="12">
        <v>0.307</v>
      </c>
      <c r="Q7" s="12">
        <v>0.40100000000000002</v>
      </c>
      <c r="R7" s="13">
        <v>0.56999999999999995</v>
      </c>
      <c r="S7" s="13">
        <f t="shared" si="0"/>
        <v>0.97099999999999997</v>
      </c>
      <c r="T7" s="13">
        <f t="shared" si="1"/>
        <v>0.25708502024291496</v>
      </c>
      <c r="U7" s="14">
        <f t="shared" si="2"/>
        <v>109.53003533568905</v>
      </c>
      <c r="V7" s="14">
        <f t="shared" si="3"/>
        <v>8.1429035016328601</v>
      </c>
      <c r="W7" s="13">
        <f t="shared" si="4"/>
        <v>0.22857</v>
      </c>
      <c r="X7" s="14">
        <f t="shared" si="5"/>
        <v>6.3935860058309038</v>
      </c>
      <c r="BA7" t="s">
        <v>85</v>
      </c>
      <c r="BB7">
        <v>4</v>
      </c>
      <c r="BC7">
        <v>0.77869999999999995</v>
      </c>
      <c r="BD7" s="17">
        <f t="shared" si="6"/>
        <v>0.88243979964641206</v>
      </c>
      <c r="BF7" t="s">
        <v>5</v>
      </c>
      <c r="BG7">
        <v>4</v>
      </c>
      <c r="BH7">
        <v>0.75990000000000002</v>
      </c>
      <c r="BI7" s="17">
        <f t="shared" si="7"/>
        <v>0.87172243288790041</v>
      </c>
    </row>
    <row r="8" spans="1:61" x14ac:dyDescent="0.25">
      <c r="A8" s="12">
        <v>2008</v>
      </c>
      <c r="B8" s="12" t="s">
        <v>45</v>
      </c>
      <c r="C8" s="12">
        <v>157</v>
      </c>
      <c r="D8" s="12">
        <v>574</v>
      </c>
      <c r="E8" s="12">
        <v>102</v>
      </c>
      <c r="F8" s="12">
        <v>177</v>
      </c>
      <c r="G8" s="12">
        <v>41</v>
      </c>
      <c r="H8" s="12">
        <v>0</v>
      </c>
      <c r="I8" s="12">
        <v>33</v>
      </c>
      <c r="J8" s="12">
        <v>121</v>
      </c>
      <c r="K8" s="12">
        <v>97</v>
      </c>
      <c r="L8" s="12">
        <v>93</v>
      </c>
      <c r="M8" s="12">
        <v>0</v>
      </c>
      <c r="N8" s="12">
        <v>7</v>
      </c>
      <c r="O8" s="12">
        <v>7</v>
      </c>
      <c r="P8" s="12">
        <v>0.32100000000000001</v>
      </c>
      <c r="Q8" s="13">
        <v>0.42</v>
      </c>
      <c r="R8" s="13">
        <v>0.57199999999999995</v>
      </c>
      <c r="S8" s="13">
        <f t="shared" si="0"/>
        <v>0.99199999999999999</v>
      </c>
      <c r="T8" s="13">
        <f t="shared" si="1"/>
        <v>0.24390243902439024</v>
      </c>
      <c r="U8" s="14">
        <f t="shared" si="2"/>
        <v>129.44560357675113</v>
      </c>
      <c r="V8" s="14">
        <f t="shared" si="3"/>
        <v>8.314516098758574</v>
      </c>
      <c r="W8" s="13">
        <f t="shared" si="4"/>
        <v>0.24023999999999998</v>
      </c>
      <c r="X8" s="14">
        <f t="shared" si="5"/>
        <v>6.5516372795969771</v>
      </c>
      <c r="BA8" t="s">
        <v>3</v>
      </c>
      <c r="BB8">
        <v>5</v>
      </c>
      <c r="BC8" s="16">
        <v>0.73199999999999998</v>
      </c>
      <c r="BD8" s="17">
        <f t="shared" si="6"/>
        <v>0.85556998544829754</v>
      </c>
      <c r="BF8" t="s">
        <v>4</v>
      </c>
      <c r="BG8">
        <v>5</v>
      </c>
      <c r="BH8">
        <v>0.75490000000000002</v>
      </c>
      <c r="BI8" s="17">
        <f t="shared" si="7"/>
        <v>0.86884981440983233</v>
      </c>
    </row>
    <row r="9" spans="1:61" x14ac:dyDescent="0.25">
      <c r="A9" s="12">
        <v>2009</v>
      </c>
      <c r="B9" s="12" t="s">
        <v>47</v>
      </c>
      <c r="C9" s="12">
        <v>156</v>
      </c>
      <c r="D9" s="12">
        <v>609</v>
      </c>
      <c r="E9" s="12">
        <v>103</v>
      </c>
      <c r="F9" s="12">
        <v>178</v>
      </c>
      <c r="G9" s="12">
        <v>43</v>
      </c>
      <c r="H9" s="12">
        <v>3</v>
      </c>
      <c r="I9" s="12">
        <v>39</v>
      </c>
      <c r="J9" s="12">
        <v>122</v>
      </c>
      <c r="K9" s="12">
        <v>81</v>
      </c>
      <c r="L9" s="12">
        <v>114</v>
      </c>
      <c r="M9" s="12">
        <v>0</v>
      </c>
      <c r="N9" s="12">
        <v>5</v>
      </c>
      <c r="O9" s="12">
        <v>12</v>
      </c>
      <c r="P9" s="12">
        <v>0.29199999999999998</v>
      </c>
      <c r="Q9" s="12">
        <v>0.38300000000000001</v>
      </c>
      <c r="R9" s="12">
        <v>0.56499999999999995</v>
      </c>
      <c r="S9" s="13">
        <f t="shared" si="0"/>
        <v>0.94799999999999995</v>
      </c>
      <c r="T9" s="13">
        <f t="shared" si="1"/>
        <v>0.27257799671592775</v>
      </c>
      <c r="U9" s="14">
        <f t="shared" si="2"/>
        <v>129.12463768115941</v>
      </c>
      <c r="V9" s="14">
        <f t="shared" si="3"/>
        <v>7.6396247351962066</v>
      </c>
      <c r="W9" s="13">
        <f t="shared" si="4"/>
        <v>0.21639499999999998</v>
      </c>
      <c r="X9" s="14">
        <f t="shared" si="5"/>
        <v>6.0939675174013921</v>
      </c>
      <c r="BA9" t="s">
        <v>5</v>
      </c>
      <c r="BB9">
        <v>6</v>
      </c>
      <c r="BC9">
        <v>0.70660000000000001</v>
      </c>
      <c r="BD9" s="17">
        <f t="shared" si="6"/>
        <v>0.84059502734670044</v>
      </c>
      <c r="BF9" t="s">
        <v>3</v>
      </c>
      <c r="BG9">
        <v>6</v>
      </c>
      <c r="BH9" s="16">
        <v>0.66800000000000004</v>
      </c>
      <c r="BI9" s="17">
        <f t="shared" si="7"/>
        <v>0.81731266966810201</v>
      </c>
    </row>
    <row r="10" spans="1:61" x14ac:dyDescent="0.25">
      <c r="A10" s="12">
        <v>2010</v>
      </c>
      <c r="B10" s="12" t="s">
        <v>47</v>
      </c>
      <c r="C10" s="12">
        <v>158</v>
      </c>
      <c r="D10" s="12">
        <v>601</v>
      </c>
      <c r="E10" s="12">
        <v>113</v>
      </c>
      <c r="F10" s="12">
        <v>154</v>
      </c>
      <c r="G10" s="12">
        <v>36</v>
      </c>
      <c r="H10" s="12">
        <v>0</v>
      </c>
      <c r="I10" s="12">
        <v>33</v>
      </c>
      <c r="J10" s="12">
        <v>108</v>
      </c>
      <c r="K10" s="12">
        <v>93</v>
      </c>
      <c r="L10" s="12">
        <v>122</v>
      </c>
      <c r="M10" s="12">
        <v>0</v>
      </c>
      <c r="N10" s="12">
        <v>5</v>
      </c>
      <c r="O10" s="12">
        <v>13</v>
      </c>
      <c r="P10" s="12">
        <v>0.25600000000000001</v>
      </c>
      <c r="Q10" s="12">
        <v>0.36499999999999999</v>
      </c>
      <c r="R10" s="12">
        <v>0.48099999999999998</v>
      </c>
      <c r="S10" s="13">
        <f t="shared" si="0"/>
        <v>0.84599999999999997</v>
      </c>
      <c r="T10" s="13">
        <f t="shared" si="1"/>
        <v>0.22462562396006655</v>
      </c>
      <c r="U10" s="14">
        <f t="shared" si="2"/>
        <v>102.85734870317003</v>
      </c>
      <c r="V10" s="14">
        <f t="shared" si="3"/>
        <v>5.8677011005164106</v>
      </c>
      <c r="W10" s="13">
        <f t="shared" si="4"/>
        <v>0.175565</v>
      </c>
      <c r="X10" s="14">
        <f t="shared" si="5"/>
        <v>6.4463087248322148</v>
      </c>
      <c r="BA10" t="s">
        <v>86</v>
      </c>
      <c r="BB10">
        <v>7</v>
      </c>
      <c r="BC10">
        <v>0.48580000000000001</v>
      </c>
      <c r="BD10" s="17">
        <f t="shared" si="6"/>
        <v>0.69699354372906497</v>
      </c>
      <c r="BF10" t="s">
        <v>86</v>
      </c>
      <c r="BG10">
        <v>7</v>
      </c>
      <c r="BH10">
        <v>0.3528</v>
      </c>
      <c r="BI10" s="17">
        <f t="shared" si="7"/>
        <v>0.59396969619669993</v>
      </c>
    </row>
    <row r="11" spans="1:61" x14ac:dyDescent="0.25">
      <c r="A11" s="12">
        <v>2011</v>
      </c>
      <c r="B11" s="12" t="s">
        <v>47</v>
      </c>
      <c r="C11" s="12">
        <v>156</v>
      </c>
      <c r="D11" s="12">
        <v>589</v>
      </c>
      <c r="E11" s="12">
        <v>90</v>
      </c>
      <c r="F11" s="12">
        <v>146</v>
      </c>
      <c r="G11" s="12">
        <v>26</v>
      </c>
      <c r="H11" s="12">
        <v>1</v>
      </c>
      <c r="I11" s="12">
        <v>39</v>
      </c>
      <c r="J11" s="12">
        <v>111</v>
      </c>
      <c r="K11" s="12">
        <v>76</v>
      </c>
      <c r="L11" s="12">
        <v>110</v>
      </c>
      <c r="M11" s="12">
        <v>0</v>
      </c>
      <c r="N11" s="12">
        <v>8</v>
      </c>
      <c r="O11" s="12">
        <v>11</v>
      </c>
      <c r="P11" s="12">
        <v>0.248</v>
      </c>
      <c r="Q11" s="12">
        <v>0.34100000000000003</v>
      </c>
      <c r="R11" s="12">
        <v>0.49399999999999999</v>
      </c>
      <c r="S11" s="13">
        <f t="shared" si="0"/>
        <v>0.83499999999999996</v>
      </c>
      <c r="T11" s="13">
        <f t="shared" si="1"/>
        <v>0.24617996604414261</v>
      </c>
      <c r="U11" s="14">
        <f t="shared" si="2"/>
        <v>97.14586466165413</v>
      </c>
      <c r="V11" s="14">
        <f t="shared" si="3"/>
        <v>5.5919177175444252</v>
      </c>
      <c r="W11" s="13">
        <f t="shared" si="4"/>
        <v>0.16845400000000002</v>
      </c>
      <c r="X11" s="14">
        <f t="shared" si="5"/>
        <v>5.1805869074492099</v>
      </c>
    </row>
    <row r="12" spans="1:61" x14ac:dyDescent="0.25">
      <c r="A12" s="12">
        <v>2012</v>
      </c>
      <c r="B12" s="12" t="s">
        <v>47</v>
      </c>
      <c r="C12" s="12">
        <v>123</v>
      </c>
      <c r="D12" s="12">
        <v>451</v>
      </c>
      <c r="E12" s="12">
        <v>66</v>
      </c>
      <c r="F12" s="12">
        <v>113</v>
      </c>
      <c r="G12" s="12">
        <v>27</v>
      </c>
      <c r="H12" s="12">
        <v>1</v>
      </c>
      <c r="I12" s="12">
        <v>24</v>
      </c>
      <c r="J12" s="12">
        <v>84</v>
      </c>
      <c r="K12" s="12">
        <v>54</v>
      </c>
      <c r="L12" s="12">
        <v>83</v>
      </c>
      <c r="M12" s="12">
        <v>0</v>
      </c>
      <c r="N12" s="12">
        <v>12</v>
      </c>
      <c r="O12" s="12">
        <v>7</v>
      </c>
      <c r="P12" s="12">
        <v>0.251</v>
      </c>
      <c r="Q12" s="12">
        <v>0.33200000000000002</v>
      </c>
      <c r="R12" s="12">
        <v>0.47499999999999998</v>
      </c>
      <c r="S12" s="13">
        <f t="shared" si="0"/>
        <v>0.80699999999999994</v>
      </c>
      <c r="T12" s="13">
        <f t="shared" si="1"/>
        <v>0.22394678492239467</v>
      </c>
      <c r="U12" s="14">
        <f t="shared" si="2"/>
        <v>70.768316831683165</v>
      </c>
      <c r="V12" s="14">
        <f t="shared" si="3"/>
        <v>5.3390298201417776</v>
      </c>
      <c r="W12" s="13">
        <f t="shared" si="4"/>
        <v>0.15770000000000001</v>
      </c>
      <c r="X12" s="14">
        <f t="shared" si="5"/>
        <v>4.9792899408284024</v>
      </c>
    </row>
    <row r="13" spans="1:61" x14ac:dyDescent="0.25">
      <c r="A13" s="12">
        <v>2014</v>
      </c>
      <c r="B13" s="12" t="s">
        <v>47</v>
      </c>
      <c r="C13" s="12">
        <v>123</v>
      </c>
      <c r="D13" s="12">
        <v>440</v>
      </c>
      <c r="E13" s="12">
        <v>56</v>
      </c>
      <c r="F13" s="12">
        <v>95</v>
      </c>
      <c r="G13" s="12">
        <v>14</v>
      </c>
      <c r="H13" s="12">
        <v>0</v>
      </c>
      <c r="I13" s="12">
        <v>22</v>
      </c>
      <c r="J13" s="12">
        <v>62</v>
      </c>
      <c r="K13" s="12">
        <v>58</v>
      </c>
      <c r="L13" s="12">
        <v>109</v>
      </c>
      <c r="M13" s="12">
        <v>0</v>
      </c>
      <c r="N13" s="12">
        <v>4</v>
      </c>
      <c r="O13" s="12">
        <v>6</v>
      </c>
      <c r="P13" s="12">
        <v>0.216</v>
      </c>
      <c r="Q13" s="12">
        <v>0.313</v>
      </c>
      <c r="R13" s="12">
        <v>0.39800000000000002</v>
      </c>
      <c r="S13" s="13">
        <f t="shared" si="0"/>
        <v>0.71100000000000008</v>
      </c>
      <c r="T13" s="13">
        <f t="shared" si="1"/>
        <v>0.18181818181818182</v>
      </c>
      <c r="U13" s="14">
        <f t="shared" si="2"/>
        <v>53.765060240963855</v>
      </c>
      <c r="V13" s="14">
        <f t="shared" si="3"/>
        <v>3.973939235201676</v>
      </c>
      <c r="W13" s="13">
        <f t="shared" si="4"/>
        <v>0.124574</v>
      </c>
      <c r="X13" s="14">
        <f t="shared" si="5"/>
        <v>4.1391304347826088</v>
      </c>
    </row>
    <row r="14" spans="1:61" x14ac:dyDescent="0.25">
      <c r="A14" s="12">
        <v>2015</v>
      </c>
      <c r="B14" s="12" t="s">
        <v>47</v>
      </c>
      <c r="C14" s="12">
        <v>111</v>
      </c>
      <c r="D14" s="12">
        <v>392</v>
      </c>
      <c r="E14" s="12">
        <v>57</v>
      </c>
      <c r="F14" s="12">
        <v>100</v>
      </c>
      <c r="G14" s="12">
        <v>22</v>
      </c>
      <c r="H14" s="12">
        <v>0</v>
      </c>
      <c r="I14" s="12">
        <v>31</v>
      </c>
      <c r="J14" s="12">
        <v>79</v>
      </c>
      <c r="K14" s="12">
        <v>59</v>
      </c>
      <c r="L14" s="12">
        <v>85</v>
      </c>
      <c r="M14" s="12">
        <v>0</v>
      </c>
      <c r="N14" s="12">
        <v>5</v>
      </c>
      <c r="O14" s="12">
        <v>6</v>
      </c>
      <c r="P14" s="12">
        <v>0.255</v>
      </c>
      <c r="Q14" s="12">
        <v>0.35699999999999998</v>
      </c>
      <c r="R14" s="12">
        <v>0.54800000000000004</v>
      </c>
      <c r="S14" s="13">
        <f t="shared" si="0"/>
        <v>0.90500000000000003</v>
      </c>
      <c r="T14" s="13">
        <f t="shared" si="1"/>
        <v>0.29336734693877553</v>
      </c>
      <c r="U14" s="14">
        <f t="shared" si="2"/>
        <v>75.798226164079821</v>
      </c>
      <c r="V14" s="14">
        <f t="shared" si="3"/>
        <v>6.6193656410412167</v>
      </c>
      <c r="W14" s="13">
        <f t="shared" si="4"/>
        <v>0.195636</v>
      </c>
      <c r="X14" s="14">
        <f t="shared" si="5"/>
        <v>4.977739726027397</v>
      </c>
      <c r="BA14" t="s">
        <v>219</v>
      </c>
      <c r="BB14" s="28" t="s">
        <v>220</v>
      </c>
      <c r="BC14" s="28"/>
      <c r="BD14" s="28"/>
      <c r="BE14" s="28"/>
      <c r="BF14" s="28"/>
      <c r="BG14" s="28"/>
    </row>
    <row r="15" spans="1:61" x14ac:dyDescent="0.25">
      <c r="A15" s="12">
        <v>2016</v>
      </c>
      <c r="B15" s="12" t="s">
        <v>47</v>
      </c>
      <c r="C15" s="12">
        <v>116</v>
      </c>
      <c r="D15" s="12">
        <v>387</v>
      </c>
      <c r="E15" s="12">
        <v>43</v>
      </c>
      <c r="F15" s="12">
        <v>79</v>
      </c>
      <c r="G15" s="12">
        <v>16</v>
      </c>
      <c r="H15" s="12">
        <v>0</v>
      </c>
      <c r="I15" s="12">
        <v>15</v>
      </c>
      <c r="J15" s="12">
        <v>44</v>
      </c>
      <c r="K15" s="12">
        <v>47</v>
      </c>
      <c r="L15" s="12">
        <v>105</v>
      </c>
      <c r="M15" s="12">
        <v>0</v>
      </c>
      <c r="N15" s="12">
        <v>2</v>
      </c>
      <c r="O15" s="12">
        <v>2</v>
      </c>
      <c r="P15" s="12">
        <v>0.20399999999999999</v>
      </c>
      <c r="Q15" s="12">
        <v>0.29199999999999998</v>
      </c>
      <c r="R15" s="12">
        <v>0.36199999999999999</v>
      </c>
      <c r="S15" s="13">
        <f t="shared" si="0"/>
        <v>0.65399999999999991</v>
      </c>
      <c r="T15" s="13">
        <f t="shared" si="1"/>
        <v>0.15762273901808785</v>
      </c>
      <c r="U15" s="14">
        <f t="shared" si="2"/>
        <v>40.645161290322584</v>
      </c>
      <c r="V15" s="14">
        <f t="shared" si="3"/>
        <v>3.3651026392961878</v>
      </c>
      <c r="W15" s="13">
        <f t="shared" si="4"/>
        <v>0.10570399999999999</v>
      </c>
      <c r="X15" s="14">
        <f t="shared" si="5"/>
        <v>3.5600649350649349</v>
      </c>
      <c r="BB15" s="28" t="s">
        <v>6</v>
      </c>
      <c r="BC15" s="28"/>
      <c r="BD15" s="28" t="s">
        <v>7</v>
      </c>
      <c r="BE15" s="28"/>
    </row>
    <row r="16" spans="1:61" x14ac:dyDescent="0.25">
      <c r="A16" s="12"/>
      <c r="B16" s="12" t="s">
        <v>48</v>
      </c>
      <c r="C16" s="12" t="s">
        <v>30</v>
      </c>
      <c r="D16" s="12" t="s">
        <v>31</v>
      </c>
      <c r="E16" s="12" t="s">
        <v>32</v>
      </c>
      <c r="F16" s="12" t="s">
        <v>33</v>
      </c>
      <c r="G16" s="12" t="s">
        <v>34</v>
      </c>
      <c r="H16" s="12" t="s">
        <v>35</v>
      </c>
      <c r="I16" s="12" t="s">
        <v>36</v>
      </c>
      <c r="J16" s="12" t="s">
        <v>37</v>
      </c>
      <c r="K16" s="12" t="s">
        <v>38</v>
      </c>
      <c r="L16" s="12" t="s">
        <v>39</v>
      </c>
      <c r="M16" s="12" t="s">
        <v>40</v>
      </c>
      <c r="N16" s="12" t="s">
        <v>41</v>
      </c>
      <c r="O16" s="12" t="s">
        <v>42</v>
      </c>
      <c r="P16" s="12" t="s">
        <v>43</v>
      </c>
      <c r="Q16" s="12" t="s">
        <v>4</v>
      </c>
      <c r="R16" s="12" t="s">
        <v>5</v>
      </c>
      <c r="S16" s="13" t="s">
        <v>85</v>
      </c>
      <c r="T16" s="13" t="s">
        <v>86</v>
      </c>
      <c r="U16" s="14" t="s">
        <v>87</v>
      </c>
      <c r="V16" s="14" t="s">
        <v>88</v>
      </c>
      <c r="W16" s="13" t="s">
        <v>89</v>
      </c>
      <c r="X16" s="14" t="s">
        <v>90</v>
      </c>
      <c r="BA16" t="s">
        <v>93</v>
      </c>
      <c r="BB16" t="s">
        <v>94</v>
      </c>
      <c r="BC16" t="s">
        <v>95</v>
      </c>
      <c r="BD16" t="s">
        <v>94</v>
      </c>
      <c r="BE16" t="s">
        <v>95</v>
      </c>
      <c r="BF16" s="28" t="s">
        <v>221</v>
      </c>
      <c r="BG16" s="28"/>
    </row>
    <row r="17" spans="1:59" x14ac:dyDescent="0.25">
      <c r="A17" s="12"/>
      <c r="B17" s="12" t="s">
        <v>49</v>
      </c>
      <c r="C17" s="15">
        <v>1862</v>
      </c>
      <c r="D17" s="15">
        <v>6936</v>
      </c>
      <c r="E17" s="15">
        <v>1099</v>
      </c>
      <c r="F17" s="15">
        <v>1862</v>
      </c>
      <c r="G17" s="12">
        <v>408</v>
      </c>
      <c r="H17" s="12">
        <v>18</v>
      </c>
      <c r="I17" s="12">
        <v>409</v>
      </c>
      <c r="J17" s="15">
        <v>1298</v>
      </c>
      <c r="K17" s="12">
        <v>918</v>
      </c>
      <c r="L17" s="15">
        <v>1441</v>
      </c>
      <c r="M17" s="12">
        <v>0</v>
      </c>
      <c r="N17" s="12">
        <v>64</v>
      </c>
      <c r="O17" s="12">
        <v>111</v>
      </c>
      <c r="P17" s="12">
        <v>0.26800000000000002</v>
      </c>
      <c r="Q17" s="13">
        <v>0.36</v>
      </c>
      <c r="R17" s="12">
        <v>0.50900000000000001</v>
      </c>
      <c r="S17" s="13">
        <f t="shared" si="0"/>
        <v>0.86899999999999999</v>
      </c>
      <c r="T17" s="13">
        <f t="shared" si="1"/>
        <v>0.24091695501730104</v>
      </c>
      <c r="U17" s="14">
        <f t="shared" si="2"/>
        <v>1250.5398523045583</v>
      </c>
      <c r="V17" s="14">
        <f t="shared" si="3"/>
        <v>6.2847391079555059</v>
      </c>
      <c r="W17" s="13">
        <f>Q17*R17</f>
        <v>0.18323999999999999</v>
      </c>
      <c r="X17" s="14">
        <f t="shared" si="5"/>
        <v>5.5231572723689393</v>
      </c>
      <c r="BA17" t="s">
        <v>4</v>
      </c>
      <c r="BB17">
        <v>1</v>
      </c>
      <c r="BC17">
        <v>0.82020000000000004</v>
      </c>
      <c r="BD17">
        <v>5</v>
      </c>
      <c r="BE17">
        <v>0.75490000000000002</v>
      </c>
      <c r="BF17" s="28" t="s">
        <v>222</v>
      </c>
      <c r="BG17" s="28"/>
    </row>
    <row r="18" spans="1:59" x14ac:dyDescent="0.25">
      <c r="A18" s="12" t="s">
        <v>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9" t="s">
        <v>218</v>
      </c>
      <c r="Q18" s="29"/>
      <c r="R18" s="29"/>
      <c r="S18" s="29"/>
      <c r="T18" s="29"/>
      <c r="U18" s="29"/>
      <c r="V18" s="29"/>
      <c r="W18" s="29"/>
      <c r="X18" s="29"/>
      <c r="BA18" t="s">
        <v>89</v>
      </c>
      <c r="BB18">
        <v>2</v>
      </c>
      <c r="BC18">
        <v>0.78520000000000001</v>
      </c>
      <c r="BD18">
        <v>1</v>
      </c>
      <c r="BE18">
        <v>0.90180000000000005</v>
      </c>
      <c r="BF18" s="28" t="s">
        <v>223</v>
      </c>
      <c r="BG18" s="28"/>
    </row>
    <row r="19" spans="1:59" x14ac:dyDescent="0.25">
      <c r="A19" s="12" t="s">
        <v>27</v>
      </c>
      <c r="B19" s="12" t="s">
        <v>29</v>
      </c>
      <c r="C19" s="12" t="s">
        <v>30</v>
      </c>
      <c r="D19" s="12" t="s">
        <v>31</v>
      </c>
      <c r="E19" s="12" t="s">
        <v>32</v>
      </c>
      <c r="F19" s="12" t="s">
        <v>33</v>
      </c>
      <c r="G19" s="12" t="s">
        <v>34</v>
      </c>
      <c r="H19" s="12" t="s">
        <v>35</v>
      </c>
      <c r="I19" s="12" t="s">
        <v>36</v>
      </c>
      <c r="J19" s="12" t="s">
        <v>37</v>
      </c>
      <c r="K19" s="12" t="s">
        <v>38</v>
      </c>
      <c r="L19" s="12" t="s">
        <v>39</v>
      </c>
      <c r="M19" s="12" t="s">
        <v>40</v>
      </c>
      <c r="N19" s="12" t="s">
        <v>41</v>
      </c>
      <c r="O19" s="12" t="s">
        <v>42</v>
      </c>
      <c r="P19" s="12" t="s">
        <v>43</v>
      </c>
      <c r="Q19" s="12" t="s">
        <v>4</v>
      </c>
      <c r="R19" s="12" t="s">
        <v>5</v>
      </c>
      <c r="S19" s="13" t="s">
        <v>85</v>
      </c>
      <c r="T19" s="13" t="s">
        <v>86</v>
      </c>
      <c r="U19" s="14" t="s">
        <v>87</v>
      </c>
      <c r="V19" s="14" t="s">
        <v>88</v>
      </c>
      <c r="W19" s="13" t="s">
        <v>89</v>
      </c>
      <c r="X19" s="14" t="s">
        <v>90</v>
      </c>
      <c r="BA19" t="s">
        <v>88</v>
      </c>
      <c r="BB19">
        <v>3</v>
      </c>
      <c r="BC19">
        <v>0.78249999999999997</v>
      </c>
      <c r="BD19">
        <v>2</v>
      </c>
      <c r="BE19">
        <v>0.8911</v>
      </c>
      <c r="BF19" s="28" t="s">
        <v>224</v>
      </c>
      <c r="BG19" s="28"/>
    </row>
    <row r="20" spans="1:59" x14ac:dyDescent="0.25">
      <c r="A20" s="12">
        <v>1990</v>
      </c>
      <c r="B20" s="12" t="s">
        <v>52</v>
      </c>
      <c r="C20" s="12">
        <v>60</v>
      </c>
      <c r="D20" s="12">
        <v>191</v>
      </c>
      <c r="E20" s="12">
        <v>39</v>
      </c>
      <c r="F20" s="12">
        <v>63</v>
      </c>
      <c r="G20" s="12">
        <v>11</v>
      </c>
      <c r="H20" s="12">
        <v>3</v>
      </c>
      <c r="I20" s="12">
        <v>7</v>
      </c>
      <c r="J20" s="12">
        <v>31</v>
      </c>
      <c r="K20" s="12">
        <v>44</v>
      </c>
      <c r="L20" s="12">
        <v>54</v>
      </c>
      <c r="M20" s="12">
        <v>0</v>
      </c>
      <c r="N20" s="12">
        <v>3</v>
      </c>
      <c r="O20" s="12">
        <v>2</v>
      </c>
      <c r="P20" s="13">
        <v>0.33</v>
      </c>
      <c r="Q20" s="12">
        <v>0.45400000000000001</v>
      </c>
      <c r="R20" s="12">
        <v>0.52900000000000003</v>
      </c>
      <c r="S20" s="13">
        <f t="shared" si="0"/>
        <v>0.9830000000000001</v>
      </c>
      <c r="T20" s="13">
        <f t="shared" si="1"/>
        <v>0.19895287958115182</v>
      </c>
      <c r="U20" s="14">
        <f t="shared" si="2"/>
        <v>45.98723404255319</v>
      </c>
      <c r="V20" s="14">
        <f t="shared" si="3"/>
        <v>9.1615192819148934</v>
      </c>
      <c r="W20" s="13">
        <f t="shared" ref="W20:W40" si="8">Q20*R20</f>
        <v>0.24016600000000002</v>
      </c>
      <c r="X20" s="14">
        <f t="shared" si="5"/>
        <v>7.76953125</v>
      </c>
      <c r="BA20" t="s">
        <v>85</v>
      </c>
      <c r="BB20">
        <v>4</v>
      </c>
      <c r="BC20">
        <v>0.77869999999999995</v>
      </c>
      <c r="BD20">
        <v>3</v>
      </c>
      <c r="BE20">
        <v>0.88970000000000005</v>
      </c>
      <c r="BF20" s="28" t="s">
        <v>225</v>
      </c>
      <c r="BG20" s="28"/>
    </row>
    <row r="21" spans="1:59" x14ac:dyDescent="0.25">
      <c r="A21" s="12">
        <v>1991</v>
      </c>
      <c r="B21" s="12" t="s">
        <v>52</v>
      </c>
      <c r="C21" s="12">
        <v>158</v>
      </c>
      <c r="D21" s="12">
        <v>559</v>
      </c>
      <c r="E21" s="12">
        <v>104</v>
      </c>
      <c r="F21" s="12">
        <v>178</v>
      </c>
      <c r="G21" s="12">
        <v>31</v>
      </c>
      <c r="H21" s="12">
        <v>2</v>
      </c>
      <c r="I21" s="12">
        <v>32</v>
      </c>
      <c r="J21" s="12">
        <v>109</v>
      </c>
      <c r="K21" s="12">
        <v>138</v>
      </c>
      <c r="L21" s="12">
        <v>112</v>
      </c>
      <c r="M21" s="12">
        <v>0</v>
      </c>
      <c r="N21" s="12">
        <v>2</v>
      </c>
      <c r="O21" s="12">
        <v>1</v>
      </c>
      <c r="P21" s="12">
        <v>0.318</v>
      </c>
      <c r="Q21" s="12">
        <v>0.45300000000000001</v>
      </c>
      <c r="R21" s="12">
        <v>0.55300000000000005</v>
      </c>
      <c r="S21" s="13">
        <f t="shared" si="0"/>
        <v>1.006</v>
      </c>
      <c r="T21" s="13">
        <f t="shared" si="1"/>
        <v>0.23434704830053668</v>
      </c>
      <c r="U21" s="14">
        <f t="shared" si="2"/>
        <v>140.09182209469154</v>
      </c>
      <c r="V21" s="14">
        <f t="shared" si="3"/>
        <v>9.3762243134242365</v>
      </c>
      <c r="W21" s="13">
        <f t="shared" si="8"/>
        <v>0.25050900000000004</v>
      </c>
      <c r="X21" s="14">
        <f t="shared" si="5"/>
        <v>6.9606299212598426</v>
      </c>
      <c r="BA21" t="s">
        <v>3</v>
      </c>
      <c r="BB21">
        <v>5</v>
      </c>
      <c r="BC21" s="16">
        <v>0.73199999999999998</v>
      </c>
      <c r="BD21">
        <v>6</v>
      </c>
      <c r="BE21" s="16">
        <v>0.66800000000000004</v>
      </c>
      <c r="BF21" s="28" t="s">
        <v>226</v>
      </c>
      <c r="BG21" s="28"/>
    </row>
    <row r="22" spans="1:59" x14ac:dyDescent="0.25">
      <c r="A22" s="12">
        <v>1992</v>
      </c>
      <c r="B22" s="12" t="s">
        <v>52</v>
      </c>
      <c r="C22" s="12">
        <v>160</v>
      </c>
      <c r="D22" s="12">
        <v>573</v>
      </c>
      <c r="E22" s="12">
        <v>108</v>
      </c>
      <c r="F22" s="12">
        <v>185</v>
      </c>
      <c r="G22" s="12">
        <v>46</v>
      </c>
      <c r="H22" s="12">
        <v>2</v>
      </c>
      <c r="I22" s="12">
        <v>24</v>
      </c>
      <c r="J22" s="12">
        <v>115</v>
      </c>
      <c r="K22" s="12">
        <v>122</v>
      </c>
      <c r="L22" s="12">
        <v>88</v>
      </c>
      <c r="M22" s="12">
        <v>0</v>
      </c>
      <c r="N22" s="12">
        <v>11</v>
      </c>
      <c r="O22" s="12">
        <v>5</v>
      </c>
      <c r="P22" s="12">
        <v>0.32300000000000001</v>
      </c>
      <c r="Q22" s="12">
        <v>0.439</v>
      </c>
      <c r="R22" s="12">
        <v>0.53600000000000003</v>
      </c>
      <c r="S22" s="13">
        <f t="shared" si="0"/>
        <v>0.97500000000000009</v>
      </c>
      <c r="T22" s="13">
        <f t="shared" si="1"/>
        <v>0.21291448516579406</v>
      </c>
      <c r="U22" s="14">
        <f t="shared" si="2"/>
        <v>135.61007194244604</v>
      </c>
      <c r="V22" s="14">
        <f t="shared" si="3"/>
        <v>8.9125176147741598</v>
      </c>
      <c r="W22" s="13">
        <f t="shared" si="8"/>
        <v>0.23530400000000001</v>
      </c>
      <c r="X22" s="14">
        <f t="shared" si="5"/>
        <v>7.0979381443298966</v>
      </c>
      <c r="BA22" t="s">
        <v>5</v>
      </c>
      <c r="BB22">
        <v>6</v>
      </c>
      <c r="BC22">
        <v>0.70660000000000001</v>
      </c>
      <c r="BD22">
        <v>4</v>
      </c>
      <c r="BE22">
        <v>0.75990000000000002</v>
      </c>
      <c r="BF22" s="28" t="s">
        <v>227</v>
      </c>
      <c r="BG22" s="28"/>
    </row>
    <row r="23" spans="1:59" x14ac:dyDescent="0.25">
      <c r="A23" s="12">
        <v>1993</v>
      </c>
      <c r="B23" s="12" t="s">
        <v>52</v>
      </c>
      <c r="C23" s="12">
        <v>153</v>
      </c>
      <c r="D23" s="12">
        <v>549</v>
      </c>
      <c r="E23" s="12">
        <v>106</v>
      </c>
      <c r="F23" s="12">
        <v>174</v>
      </c>
      <c r="G23" s="12">
        <v>36</v>
      </c>
      <c r="H23" s="12">
        <v>0</v>
      </c>
      <c r="I23" s="12">
        <v>41</v>
      </c>
      <c r="J23" s="12">
        <v>128</v>
      </c>
      <c r="K23" s="12">
        <v>112</v>
      </c>
      <c r="L23" s="12">
        <v>54</v>
      </c>
      <c r="M23" s="12">
        <v>0</v>
      </c>
      <c r="N23" s="12">
        <v>13</v>
      </c>
      <c r="O23" s="12">
        <v>2</v>
      </c>
      <c r="P23" s="12">
        <v>0.317</v>
      </c>
      <c r="Q23" s="12">
        <v>0.42599999999999999</v>
      </c>
      <c r="R23" s="12">
        <v>0.60699999999999998</v>
      </c>
      <c r="S23" s="13">
        <f t="shared" si="0"/>
        <v>1.0329999999999999</v>
      </c>
      <c r="T23" s="13">
        <f t="shared" si="1"/>
        <v>0.2896174863387978</v>
      </c>
      <c r="U23" s="14">
        <f t="shared" si="2"/>
        <v>144.08169440242057</v>
      </c>
      <c r="V23" s="14">
        <f t="shared" si="3"/>
        <v>9.7975552193645985</v>
      </c>
      <c r="W23" s="13">
        <f t="shared" si="8"/>
        <v>0.25858199999999998</v>
      </c>
      <c r="X23" s="14">
        <f t="shared" si="5"/>
        <v>7.2080000000000002</v>
      </c>
      <c r="BA23" t="s">
        <v>86</v>
      </c>
      <c r="BB23">
        <v>7</v>
      </c>
      <c r="BC23">
        <v>0.48580000000000001</v>
      </c>
      <c r="BD23">
        <v>7</v>
      </c>
      <c r="BE23">
        <v>0.3528</v>
      </c>
      <c r="BF23" s="28" t="s">
        <v>228</v>
      </c>
      <c r="BG23" s="28"/>
    </row>
    <row r="24" spans="1:59" x14ac:dyDescent="0.25">
      <c r="A24" s="12">
        <v>1994</v>
      </c>
      <c r="B24" s="12" t="s">
        <v>52</v>
      </c>
      <c r="C24" s="12">
        <v>113</v>
      </c>
      <c r="D24" s="12">
        <v>399</v>
      </c>
      <c r="E24" s="12">
        <v>106</v>
      </c>
      <c r="F24" s="12">
        <v>141</v>
      </c>
      <c r="G24" s="12">
        <v>34</v>
      </c>
      <c r="H24" s="12">
        <v>1</v>
      </c>
      <c r="I24" s="12">
        <v>38</v>
      </c>
      <c r="J24" s="12">
        <v>101</v>
      </c>
      <c r="K24" s="12">
        <v>109</v>
      </c>
      <c r="L24" s="12">
        <v>61</v>
      </c>
      <c r="M24" s="12">
        <v>0</v>
      </c>
      <c r="N24" s="12">
        <v>7</v>
      </c>
      <c r="O24" s="12">
        <v>2</v>
      </c>
      <c r="P24" s="12">
        <v>0.35299999999999998</v>
      </c>
      <c r="Q24" s="12">
        <v>0.48699999999999999</v>
      </c>
      <c r="R24" s="12">
        <v>0.72899999999999998</v>
      </c>
      <c r="S24" s="13">
        <f t="shared" si="0"/>
        <v>1.216</v>
      </c>
      <c r="T24" s="13">
        <f t="shared" si="1"/>
        <v>0.37593984962406013</v>
      </c>
      <c r="U24" s="14">
        <f t="shared" si="2"/>
        <v>143.20866141732284</v>
      </c>
      <c r="V24" s="14">
        <f t="shared" si="3"/>
        <v>14.154344442409815</v>
      </c>
      <c r="W24" s="13">
        <f t="shared" si="8"/>
        <v>0.35502299999999998</v>
      </c>
      <c r="X24" s="14">
        <f t="shared" si="5"/>
        <v>10.476744186046512</v>
      </c>
    </row>
    <row r="25" spans="1:59" x14ac:dyDescent="0.25">
      <c r="A25" s="12">
        <v>1995</v>
      </c>
      <c r="B25" s="12" t="s">
        <v>52</v>
      </c>
      <c r="C25" s="12">
        <v>145</v>
      </c>
      <c r="D25" s="12">
        <v>493</v>
      </c>
      <c r="E25" s="12">
        <v>102</v>
      </c>
      <c r="F25" s="12">
        <v>152</v>
      </c>
      <c r="G25" s="12">
        <v>27</v>
      </c>
      <c r="H25" s="12">
        <v>0</v>
      </c>
      <c r="I25" s="12">
        <v>40</v>
      </c>
      <c r="J25" s="12">
        <v>111</v>
      </c>
      <c r="K25" s="12">
        <v>136</v>
      </c>
      <c r="L25" s="12">
        <v>74</v>
      </c>
      <c r="M25" s="12">
        <v>0</v>
      </c>
      <c r="N25" s="12">
        <v>12</v>
      </c>
      <c r="O25" s="12">
        <v>6</v>
      </c>
      <c r="P25" s="12">
        <v>0.308</v>
      </c>
      <c r="Q25" s="12">
        <v>0.45400000000000001</v>
      </c>
      <c r="R25" s="12">
        <v>0.60599999999999998</v>
      </c>
      <c r="S25" s="13">
        <f t="shared" si="0"/>
        <v>1.06</v>
      </c>
      <c r="T25" s="13">
        <f t="shared" si="1"/>
        <v>0.29817444219066935</v>
      </c>
      <c r="U25" s="14">
        <f t="shared" si="2"/>
        <v>136.90302066772654</v>
      </c>
      <c r="V25" s="14">
        <f t="shared" si="3"/>
        <v>10.237615915035269</v>
      </c>
      <c r="W25" s="13">
        <f t="shared" si="8"/>
        <v>0.27512399999999998</v>
      </c>
      <c r="X25" s="14">
        <f t="shared" si="5"/>
        <v>7.6275659824046924</v>
      </c>
    </row>
    <row r="26" spans="1:59" x14ac:dyDescent="0.25">
      <c r="A26" s="12">
        <v>1996</v>
      </c>
      <c r="B26" s="12" t="s">
        <v>52</v>
      </c>
      <c r="C26" s="12">
        <v>141</v>
      </c>
      <c r="D26" s="12">
        <v>527</v>
      </c>
      <c r="E26" s="12">
        <v>110</v>
      </c>
      <c r="F26" s="12">
        <v>184</v>
      </c>
      <c r="G26" s="12">
        <v>26</v>
      </c>
      <c r="H26" s="12">
        <v>0</v>
      </c>
      <c r="I26" s="12">
        <v>40</v>
      </c>
      <c r="J26" s="12">
        <v>134</v>
      </c>
      <c r="K26" s="12">
        <v>109</v>
      </c>
      <c r="L26" s="12">
        <v>70</v>
      </c>
      <c r="M26" s="12">
        <v>0</v>
      </c>
      <c r="N26" s="12">
        <v>8</v>
      </c>
      <c r="O26" s="12">
        <v>5</v>
      </c>
      <c r="P26" s="12">
        <v>0.34899999999999998</v>
      </c>
      <c r="Q26" s="12">
        <v>0.45900000000000002</v>
      </c>
      <c r="R26" s="12">
        <v>0.626</v>
      </c>
      <c r="S26" s="13">
        <f t="shared" si="0"/>
        <v>1.085</v>
      </c>
      <c r="T26" s="13">
        <f t="shared" si="1"/>
        <v>0.27703984819734345</v>
      </c>
      <c r="U26" s="14">
        <f t="shared" si="2"/>
        <v>152.02830188679246</v>
      </c>
      <c r="V26" s="14">
        <f t="shared" si="3"/>
        <v>11.302395621321306</v>
      </c>
      <c r="W26" s="13">
        <f t="shared" si="8"/>
        <v>0.28733400000000003</v>
      </c>
      <c r="X26" s="14">
        <f t="shared" si="5"/>
        <v>8.1778425655976683</v>
      </c>
    </row>
    <row r="27" spans="1:59" x14ac:dyDescent="0.25">
      <c r="A27" s="12">
        <v>1997</v>
      </c>
      <c r="B27" s="12" t="s">
        <v>52</v>
      </c>
      <c r="C27" s="12">
        <v>146</v>
      </c>
      <c r="D27" s="12">
        <v>530</v>
      </c>
      <c r="E27" s="12">
        <v>110</v>
      </c>
      <c r="F27" s="12">
        <v>184</v>
      </c>
      <c r="G27" s="12">
        <v>35</v>
      </c>
      <c r="H27" s="12">
        <v>0</v>
      </c>
      <c r="I27" s="12">
        <v>35</v>
      </c>
      <c r="J27" s="12">
        <v>125</v>
      </c>
      <c r="K27" s="12">
        <v>109</v>
      </c>
      <c r="L27" s="12">
        <v>69</v>
      </c>
      <c r="M27" s="12">
        <v>0</v>
      </c>
      <c r="N27" s="12">
        <v>7</v>
      </c>
      <c r="O27" s="12">
        <v>3</v>
      </c>
      <c r="P27" s="12">
        <v>0.34699999999999998</v>
      </c>
      <c r="Q27" s="12">
        <v>0.45600000000000002</v>
      </c>
      <c r="R27" s="12">
        <v>0.61099999999999999</v>
      </c>
      <c r="S27" s="13">
        <f t="shared" si="0"/>
        <v>1.0669999999999999</v>
      </c>
      <c r="T27" s="13">
        <f t="shared" si="1"/>
        <v>0.26415094339622641</v>
      </c>
      <c r="U27" s="14">
        <f t="shared" si="2"/>
        <v>148.56338028169014</v>
      </c>
      <c r="V27" s="14">
        <f t="shared" si="3"/>
        <v>10.949035251974275</v>
      </c>
      <c r="W27" s="13">
        <f t="shared" si="8"/>
        <v>0.27861600000000003</v>
      </c>
      <c r="X27" s="14">
        <f t="shared" si="5"/>
        <v>8.106936416184972</v>
      </c>
    </row>
    <row r="28" spans="1:59" x14ac:dyDescent="0.25">
      <c r="A28" s="12">
        <v>1998</v>
      </c>
      <c r="B28" s="12" t="s">
        <v>52</v>
      </c>
      <c r="C28" s="12">
        <v>160</v>
      </c>
      <c r="D28" s="12">
        <v>585</v>
      </c>
      <c r="E28" s="12">
        <v>109</v>
      </c>
      <c r="F28" s="12">
        <v>155</v>
      </c>
      <c r="G28" s="12">
        <v>35</v>
      </c>
      <c r="H28" s="12">
        <v>2</v>
      </c>
      <c r="I28" s="12">
        <v>29</v>
      </c>
      <c r="J28" s="12">
        <v>109</v>
      </c>
      <c r="K28" s="12">
        <v>110</v>
      </c>
      <c r="L28" s="12">
        <v>93</v>
      </c>
      <c r="M28" s="12">
        <v>0</v>
      </c>
      <c r="N28" s="12">
        <v>11</v>
      </c>
      <c r="O28" s="12">
        <v>6</v>
      </c>
      <c r="P28" s="12">
        <v>0.26500000000000001</v>
      </c>
      <c r="Q28" s="12">
        <v>0.38100000000000001</v>
      </c>
      <c r="R28" s="13">
        <v>0.48</v>
      </c>
      <c r="S28" s="13">
        <f t="shared" si="0"/>
        <v>0.86099999999999999</v>
      </c>
      <c r="T28" s="13">
        <f t="shared" si="1"/>
        <v>0.2153846153846154</v>
      </c>
      <c r="U28" s="14">
        <f t="shared" si="2"/>
        <v>107.14388489208633</v>
      </c>
      <c r="V28" s="14">
        <f t="shared" si="3"/>
        <v>6.3538815459260496</v>
      </c>
      <c r="W28" s="13">
        <f t="shared" si="8"/>
        <v>0.18287999999999999</v>
      </c>
      <c r="X28" s="14">
        <f t="shared" si="5"/>
        <v>6.463953488372093</v>
      </c>
    </row>
    <row r="29" spans="1:59" x14ac:dyDescent="0.25">
      <c r="A29" s="12">
        <v>1999</v>
      </c>
      <c r="B29" s="12" t="s">
        <v>52</v>
      </c>
      <c r="C29" s="12">
        <v>135</v>
      </c>
      <c r="D29" s="12">
        <v>486</v>
      </c>
      <c r="E29" s="12">
        <v>74</v>
      </c>
      <c r="F29" s="12">
        <v>148</v>
      </c>
      <c r="G29" s="12">
        <v>36</v>
      </c>
      <c r="H29" s="12">
        <v>0</v>
      </c>
      <c r="I29" s="12">
        <v>15</v>
      </c>
      <c r="J29" s="12">
        <v>77</v>
      </c>
      <c r="K29" s="12">
        <v>87</v>
      </c>
      <c r="L29" s="12">
        <v>66</v>
      </c>
      <c r="M29" s="12">
        <v>0</v>
      </c>
      <c r="N29" s="12">
        <v>8</v>
      </c>
      <c r="O29" s="12">
        <v>9</v>
      </c>
      <c r="P29" s="12">
        <v>0.30499999999999999</v>
      </c>
      <c r="Q29" s="12">
        <v>0.41399999999999998</v>
      </c>
      <c r="R29" s="12">
        <v>0.47099999999999997</v>
      </c>
      <c r="S29" s="13">
        <f t="shared" si="0"/>
        <v>0.88500000000000001</v>
      </c>
      <c r="T29" s="13">
        <f t="shared" si="1"/>
        <v>0.16666666666666666</v>
      </c>
      <c r="U29" s="14">
        <f t="shared" si="2"/>
        <v>93.917975567190226</v>
      </c>
      <c r="V29" s="14">
        <f t="shared" si="3"/>
        <v>7.0855277424951204</v>
      </c>
      <c r="W29" s="13">
        <f t="shared" si="8"/>
        <v>0.19499399999999997</v>
      </c>
      <c r="X29" s="14">
        <f t="shared" si="5"/>
        <v>5.5828402366863905</v>
      </c>
    </row>
    <row r="30" spans="1:59" x14ac:dyDescent="0.25">
      <c r="A30" s="12">
        <v>2000</v>
      </c>
      <c r="B30" s="12" t="s">
        <v>52</v>
      </c>
      <c r="C30" s="12">
        <v>159</v>
      </c>
      <c r="D30" s="12">
        <v>582</v>
      </c>
      <c r="E30" s="12">
        <v>115</v>
      </c>
      <c r="F30" s="12">
        <v>191</v>
      </c>
      <c r="G30" s="12">
        <v>44</v>
      </c>
      <c r="H30" s="12">
        <v>0</v>
      </c>
      <c r="I30" s="12">
        <v>43</v>
      </c>
      <c r="J30" s="12">
        <v>143</v>
      </c>
      <c r="K30" s="12">
        <v>112</v>
      </c>
      <c r="L30" s="12">
        <v>94</v>
      </c>
      <c r="M30" s="12">
        <v>0</v>
      </c>
      <c r="N30" s="12">
        <v>8</v>
      </c>
      <c r="O30" s="12">
        <v>5</v>
      </c>
      <c r="P30" s="12">
        <v>0.32800000000000001</v>
      </c>
      <c r="Q30" s="12">
        <v>0.436</v>
      </c>
      <c r="R30" s="12">
        <v>0.625</v>
      </c>
      <c r="S30" s="13">
        <f t="shared" si="0"/>
        <v>1.0609999999999999</v>
      </c>
      <c r="T30" s="13">
        <f t="shared" si="1"/>
        <v>0.29725085910652921</v>
      </c>
      <c r="U30" s="14">
        <f t="shared" si="2"/>
        <v>158.92219020172911</v>
      </c>
      <c r="V30" s="14">
        <f t="shared" si="3"/>
        <v>10.364490665330159</v>
      </c>
      <c r="W30" s="13">
        <f t="shared" si="8"/>
        <v>0.27250000000000002</v>
      </c>
      <c r="X30" s="14">
        <f t="shared" si="5"/>
        <v>7.5</v>
      </c>
    </row>
    <row r="31" spans="1:59" x14ac:dyDescent="0.25">
      <c r="A31" s="12">
        <v>2001</v>
      </c>
      <c r="B31" s="12" t="s">
        <v>52</v>
      </c>
      <c r="C31" s="12">
        <v>20</v>
      </c>
      <c r="D31" s="12">
        <v>68</v>
      </c>
      <c r="E31" s="12">
        <v>8</v>
      </c>
      <c r="F31" s="12">
        <v>15</v>
      </c>
      <c r="G31" s="12">
        <v>3</v>
      </c>
      <c r="H31" s="12">
        <v>0</v>
      </c>
      <c r="I31" s="12">
        <v>4</v>
      </c>
      <c r="J31" s="12">
        <v>10</v>
      </c>
      <c r="K31" s="12">
        <v>10</v>
      </c>
      <c r="L31" s="12">
        <v>12</v>
      </c>
      <c r="M31" s="12">
        <v>0</v>
      </c>
      <c r="N31" s="12">
        <v>1</v>
      </c>
      <c r="O31" s="12">
        <v>0</v>
      </c>
      <c r="P31" s="12">
        <v>0.221</v>
      </c>
      <c r="Q31" s="12">
        <v>0.316</v>
      </c>
      <c r="R31" s="12">
        <v>0.441</v>
      </c>
      <c r="S31" s="13">
        <f t="shared" si="0"/>
        <v>0.75700000000000001</v>
      </c>
      <c r="T31" s="13">
        <f t="shared" si="1"/>
        <v>0.22058823529411764</v>
      </c>
      <c r="U31" s="14">
        <f t="shared" si="2"/>
        <v>9.615384615384615</v>
      </c>
      <c r="V31" s="14">
        <f t="shared" si="3"/>
        <v>4.6262699564586356</v>
      </c>
      <c r="W31" s="13">
        <f t="shared" si="8"/>
        <v>0.13935600000000001</v>
      </c>
      <c r="X31" s="14">
        <f t="shared" si="5"/>
        <v>3.8490566037735849</v>
      </c>
    </row>
    <row r="32" spans="1:59" x14ac:dyDescent="0.25">
      <c r="A32" s="12">
        <v>2002</v>
      </c>
      <c r="B32" s="12" t="s">
        <v>52</v>
      </c>
      <c r="C32" s="12">
        <v>148</v>
      </c>
      <c r="D32" s="12">
        <v>523</v>
      </c>
      <c r="E32" s="12">
        <v>77</v>
      </c>
      <c r="F32" s="12">
        <v>132</v>
      </c>
      <c r="G32" s="12">
        <v>29</v>
      </c>
      <c r="H32" s="12">
        <v>1</v>
      </c>
      <c r="I32" s="12">
        <v>28</v>
      </c>
      <c r="J32" s="12">
        <v>92</v>
      </c>
      <c r="K32" s="12">
        <v>88</v>
      </c>
      <c r="L32" s="12">
        <v>115</v>
      </c>
      <c r="M32" s="12">
        <v>0</v>
      </c>
      <c r="N32" s="12">
        <v>10</v>
      </c>
      <c r="O32" s="12">
        <v>7</v>
      </c>
      <c r="P32" s="12">
        <v>0.252</v>
      </c>
      <c r="Q32" s="12">
        <v>0.36099999999999999</v>
      </c>
      <c r="R32" s="12">
        <v>0.47199999999999998</v>
      </c>
      <c r="S32" s="13">
        <f t="shared" si="0"/>
        <v>0.83299999999999996</v>
      </c>
      <c r="T32" s="13">
        <f t="shared" si="1"/>
        <v>0.21988527724665391</v>
      </c>
      <c r="U32" s="14">
        <f t="shared" si="2"/>
        <v>88.936170212765958</v>
      </c>
      <c r="V32" s="14">
        <f t="shared" si="3"/>
        <v>5.8001850138760407</v>
      </c>
      <c r="W32" s="13">
        <f t="shared" si="8"/>
        <v>0.17039199999999999</v>
      </c>
      <c r="X32" s="14">
        <f t="shared" si="5"/>
        <v>5.0217391304347823</v>
      </c>
    </row>
    <row r="33" spans="1:24" x14ac:dyDescent="0.25">
      <c r="A33" s="12">
        <v>2003</v>
      </c>
      <c r="B33" s="12" t="s">
        <v>52</v>
      </c>
      <c r="C33" s="12">
        <v>153</v>
      </c>
      <c r="D33" s="12">
        <v>546</v>
      </c>
      <c r="E33" s="12">
        <v>87</v>
      </c>
      <c r="F33" s="12">
        <v>146</v>
      </c>
      <c r="G33" s="12">
        <v>35</v>
      </c>
      <c r="H33" s="12">
        <v>0</v>
      </c>
      <c r="I33" s="12">
        <v>42</v>
      </c>
      <c r="J33" s="12">
        <v>105</v>
      </c>
      <c r="K33" s="12">
        <v>100</v>
      </c>
      <c r="L33" s="12">
        <v>115</v>
      </c>
      <c r="M33" s="12">
        <v>0</v>
      </c>
      <c r="N33" s="12">
        <v>4</v>
      </c>
      <c r="O33" s="12">
        <v>12</v>
      </c>
      <c r="P33" s="12">
        <v>0.26700000000000002</v>
      </c>
      <c r="Q33" s="13">
        <v>0.39</v>
      </c>
      <c r="R33" s="12">
        <v>0.56200000000000006</v>
      </c>
      <c r="S33" s="13">
        <f t="shared" si="0"/>
        <v>0.95200000000000007</v>
      </c>
      <c r="T33" s="13">
        <f t="shared" si="1"/>
        <v>0.29487179487179488</v>
      </c>
      <c r="U33" s="14">
        <f t="shared" si="2"/>
        <v>116.90712074303406</v>
      </c>
      <c r="V33" s="14">
        <f t="shared" si="3"/>
        <v>7.4528289473684204</v>
      </c>
      <c r="W33" s="13">
        <f t="shared" si="8"/>
        <v>0.21918000000000004</v>
      </c>
      <c r="X33" s="14">
        <f t="shared" si="5"/>
        <v>5.5462499999999997</v>
      </c>
    </row>
    <row r="34" spans="1:24" x14ac:dyDescent="0.25">
      <c r="A34" s="12">
        <v>2004</v>
      </c>
      <c r="B34" s="12" t="s">
        <v>52</v>
      </c>
      <c r="C34" s="12">
        <v>74</v>
      </c>
      <c r="D34" s="12">
        <v>240</v>
      </c>
      <c r="E34" s="12">
        <v>53</v>
      </c>
      <c r="F34" s="12">
        <v>65</v>
      </c>
      <c r="G34" s="12">
        <v>16</v>
      </c>
      <c r="H34" s="12">
        <v>0</v>
      </c>
      <c r="I34" s="12">
        <v>18</v>
      </c>
      <c r="J34" s="12">
        <v>49</v>
      </c>
      <c r="K34" s="12">
        <v>64</v>
      </c>
      <c r="L34" s="12">
        <v>57</v>
      </c>
      <c r="M34" s="12">
        <v>0</v>
      </c>
      <c r="N34" s="12">
        <v>1</v>
      </c>
      <c r="O34" s="12">
        <v>6</v>
      </c>
      <c r="P34" s="12">
        <v>0.27100000000000002</v>
      </c>
      <c r="Q34" s="12">
        <v>0.434</v>
      </c>
      <c r="R34" s="12">
        <v>0.56299999999999994</v>
      </c>
      <c r="S34" s="13">
        <f t="shared" si="0"/>
        <v>0.99699999999999989</v>
      </c>
      <c r="T34" s="13">
        <f t="shared" si="1"/>
        <v>0.29166666666666669</v>
      </c>
      <c r="U34" s="14">
        <f t="shared" si="2"/>
        <v>57.286184210526315</v>
      </c>
      <c r="V34" s="14">
        <f t="shared" si="3"/>
        <v>8.3474154135338345</v>
      </c>
      <c r="W34" s="13">
        <f t="shared" si="8"/>
        <v>0.24434199999999998</v>
      </c>
      <c r="X34" s="14">
        <f t="shared" si="5"/>
        <v>7.7228571428571424</v>
      </c>
    </row>
    <row r="35" spans="1:24" x14ac:dyDescent="0.25">
      <c r="A35" s="12">
        <v>2005</v>
      </c>
      <c r="B35" s="12" t="s">
        <v>52</v>
      </c>
      <c r="C35" s="12">
        <v>34</v>
      </c>
      <c r="D35" s="12">
        <v>105</v>
      </c>
      <c r="E35" s="12">
        <v>19</v>
      </c>
      <c r="F35" s="12">
        <v>23</v>
      </c>
      <c r="G35" s="12">
        <v>3</v>
      </c>
      <c r="H35" s="12">
        <v>0</v>
      </c>
      <c r="I35" s="12">
        <v>12</v>
      </c>
      <c r="J35" s="12">
        <v>26</v>
      </c>
      <c r="K35" s="12">
        <v>16</v>
      </c>
      <c r="L35" s="12">
        <v>31</v>
      </c>
      <c r="M35" s="12">
        <v>0</v>
      </c>
      <c r="N35" s="12">
        <v>3</v>
      </c>
      <c r="O35" s="12">
        <v>0</v>
      </c>
      <c r="P35" s="12">
        <v>0.219</v>
      </c>
      <c r="Q35" s="12">
        <v>0.315</v>
      </c>
      <c r="R35" s="13">
        <v>0.59</v>
      </c>
      <c r="S35" s="13">
        <f t="shared" si="0"/>
        <v>0.90500000000000003</v>
      </c>
      <c r="T35" s="13">
        <f t="shared" si="1"/>
        <v>0.37142857142857144</v>
      </c>
      <c r="U35" s="14">
        <f t="shared" si="2"/>
        <v>19.983471074380166</v>
      </c>
      <c r="V35" s="14">
        <f t="shared" si="3"/>
        <v>6.21437210239871</v>
      </c>
      <c r="W35" s="13">
        <f t="shared" si="8"/>
        <v>0.18584999999999999</v>
      </c>
      <c r="X35" s="14">
        <f t="shared" si="5"/>
        <v>5.9085365853658534</v>
      </c>
    </row>
    <row r="36" spans="1:24" x14ac:dyDescent="0.25">
      <c r="A36" s="12">
        <v>2006</v>
      </c>
      <c r="B36" s="12" t="s">
        <v>53</v>
      </c>
      <c r="C36" s="12">
        <v>137</v>
      </c>
      <c r="D36" s="12">
        <v>466</v>
      </c>
      <c r="E36" s="12">
        <v>77</v>
      </c>
      <c r="F36" s="12">
        <v>126</v>
      </c>
      <c r="G36" s="12">
        <v>11</v>
      </c>
      <c r="H36" s="12">
        <v>0</v>
      </c>
      <c r="I36" s="12">
        <v>39</v>
      </c>
      <c r="J36" s="12">
        <v>114</v>
      </c>
      <c r="K36" s="12">
        <v>81</v>
      </c>
      <c r="L36" s="12">
        <v>81</v>
      </c>
      <c r="M36" s="12">
        <v>0</v>
      </c>
      <c r="N36" s="12">
        <v>6</v>
      </c>
      <c r="O36" s="12">
        <v>6</v>
      </c>
      <c r="P36" s="13">
        <v>0.27</v>
      </c>
      <c r="Q36" s="12">
        <v>0.38100000000000001</v>
      </c>
      <c r="R36" s="12">
        <v>0.54500000000000004</v>
      </c>
      <c r="S36" s="13">
        <f t="shared" si="0"/>
        <v>0.92600000000000005</v>
      </c>
      <c r="T36" s="13">
        <f t="shared" si="1"/>
        <v>0.27467811158798283</v>
      </c>
      <c r="U36" s="14">
        <f t="shared" si="2"/>
        <v>96.120658135283364</v>
      </c>
      <c r="V36" s="14">
        <f t="shared" si="3"/>
        <v>7.2090493601462518</v>
      </c>
      <c r="W36" s="13">
        <f t="shared" si="8"/>
        <v>0.20764500000000002</v>
      </c>
      <c r="X36" s="14">
        <f t="shared" si="5"/>
        <v>5.7750000000000004</v>
      </c>
    </row>
    <row r="37" spans="1:24" x14ac:dyDescent="0.25">
      <c r="A37" s="12">
        <v>2007</v>
      </c>
      <c r="B37" s="12" t="s">
        <v>54</v>
      </c>
      <c r="C37" s="12">
        <v>155</v>
      </c>
      <c r="D37" s="12">
        <v>531</v>
      </c>
      <c r="E37" s="12">
        <v>63</v>
      </c>
      <c r="F37" s="12">
        <v>147</v>
      </c>
      <c r="G37" s="12">
        <v>30</v>
      </c>
      <c r="H37" s="12">
        <v>0</v>
      </c>
      <c r="I37" s="12">
        <v>26</v>
      </c>
      <c r="J37" s="12">
        <v>95</v>
      </c>
      <c r="K37" s="12">
        <v>81</v>
      </c>
      <c r="L37" s="12">
        <v>94</v>
      </c>
      <c r="M37" s="12">
        <v>0</v>
      </c>
      <c r="N37" s="12">
        <v>5</v>
      </c>
      <c r="O37" s="12">
        <v>7</v>
      </c>
      <c r="P37" s="12">
        <v>0.27700000000000002</v>
      </c>
      <c r="Q37" s="12">
        <v>0.377</v>
      </c>
      <c r="R37" s="13">
        <v>0.48</v>
      </c>
      <c r="S37" s="13">
        <f t="shared" si="0"/>
        <v>0.85699999999999998</v>
      </c>
      <c r="T37" s="13">
        <f t="shared" si="1"/>
        <v>0.20338983050847459</v>
      </c>
      <c r="U37" s="14">
        <f t="shared" si="2"/>
        <v>95</v>
      </c>
      <c r="V37" s="14">
        <f t="shared" si="3"/>
        <v>6.30859375</v>
      </c>
      <c r="W37" s="13">
        <f t="shared" si="8"/>
        <v>0.18095999999999998</v>
      </c>
      <c r="X37" s="14">
        <f t="shared" si="5"/>
        <v>4.18359375</v>
      </c>
    </row>
    <row r="38" spans="1:24" x14ac:dyDescent="0.25">
      <c r="A38" s="12">
        <v>2008</v>
      </c>
      <c r="B38" s="12" t="s">
        <v>53</v>
      </c>
      <c r="C38" s="12">
        <v>71</v>
      </c>
      <c r="D38" s="12">
        <v>246</v>
      </c>
      <c r="E38" s="12">
        <v>27</v>
      </c>
      <c r="F38" s="12">
        <v>59</v>
      </c>
      <c r="G38" s="12">
        <v>7</v>
      </c>
      <c r="H38" s="12">
        <v>1</v>
      </c>
      <c r="I38" s="12">
        <v>8</v>
      </c>
      <c r="J38" s="12">
        <v>30</v>
      </c>
      <c r="K38" s="12">
        <v>39</v>
      </c>
      <c r="L38" s="12">
        <v>57</v>
      </c>
      <c r="M38" s="12">
        <v>0</v>
      </c>
      <c r="N38" s="12">
        <v>1</v>
      </c>
      <c r="O38" s="12">
        <v>3</v>
      </c>
      <c r="P38" s="12">
        <v>0.215</v>
      </c>
      <c r="Q38" s="12">
        <v>0.33500000000000002</v>
      </c>
      <c r="R38" s="13">
        <v>0.36</v>
      </c>
      <c r="S38" s="13">
        <f t="shared" si="0"/>
        <v>0.69500000000000006</v>
      </c>
      <c r="T38" s="13">
        <f t="shared" si="1"/>
        <v>0.13414634146341464</v>
      </c>
      <c r="U38" s="14">
        <f t="shared" si="2"/>
        <v>31.635087719298244</v>
      </c>
      <c r="V38" s="14">
        <f t="shared" si="3"/>
        <v>4.3138755980861241</v>
      </c>
      <c r="W38" s="13">
        <f t="shared" si="8"/>
        <v>0.1206</v>
      </c>
      <c r="X38" s="14">
        <f t="shared" si="5"/>
        <v>3.6818181818181817</v>
      </c>
    </row>
    <row r="39" spans="1:24" x14ac:dyDescent="0.25">
      <c r="A39" s="12"/>
      <c r="B39" s="12" t="s">
        <v>48</v>
      </c>
      <c r="C39" s="12" t="s">
        <v>30</v>
      </c>
      <c r="D39" s="12" t="s">
        <v>31</v>
      </c>
      <c r="E39" s="12" t="s">
        <v>32</v>
      </c>
      <c r="F39" s="12" t="s">
        <v>33</v>
      </c>
      <c r="G39" s="12" t="s">
        <v>34</v>
      </c>
      <c r="H39" s="12" t="s">
        <v>35</v>
      </c>
      <c r="I39" s="12" t="s">
        <v>36</v>
      </c>
      <c r="J39" s="12" t="s">
        <v>37</v>
      </c>
      <c r="K39" s="12" t="s">
        <v>38</v>
      </c>
      <c r="L39" s="12" t="s">
        <v>39</v>
      </c>
      <c r="M39" s="12" t="s">
        <v>40</v>
      </c>
      <c r="N39" s="12" t="s">
        <v>41</v>
      </c>
      <c r="O39" s="12" t="s">
        <v>42</v>
      </c>
      <c r="P39" s="12" t="s">
        <v>43</v>
      </c>
      <c r="Q39" s="12" t="s">
        <v>4</v>
      </c>
      <c r="R39" s="12" t="s">
        <v>5</v>
      </c>
      <c r="S39" s="13" t="s">
        <v>85</v>
      </c>
      <c r="T39" s="13" t="s">
        <v>86</v>
      </c>
      <c r="U39" s="14" t="s">
        <v>87</v>
      </c>
      <c r="V39" s="14" t="s">
        <v>88</v>
      </c>
      <c r="W39" s="13" t="s">
        <v>89</v>
      </c>
      <c r="X39" s="14" t="s">
        <v>90</v>
      </c>
    </row>
    <row r="40" spans="1:24" x14ac:dyDescent="0.25">
      <c r="A40" s="12"/>
      <c r="B40" s="12" t="s">
        <v>55</v>
      </c>
      <c r="C40" s="15">
        <v>2322</v>
      </c>
      <c r="D40" s="15">
        <v>8199</v>
      </c>
      <c r="E40" s="15">
        <v>1494</v>
      </c>
      <c r="F40" s="15">
        <v>2468</v>
      </c>
      <c r="G40" s="12">
        <v>495</v>
      </c>
      <c r="H40" s="12">
        <v>12</v>
      </c>
      <c r="I40" s="12">
        <v>521</v>
      </c>
      <c r="J40" s="15">
        <v>1704</v>
      </c>
      <c r="K40" s="15">
        <v>1667</v>
      </c>
      <c r="L40" s="15">
        <v>1397</v>
      </c>
      <c r="M40" s="12">
        <v>0</v>
      </c>
      <c r="N40" s="12">
        <v>121</v>
      </c>
      <c r="O40" s="12">
        <v>87</v>
      </c>
      <c r="P40" s="12">
        <v>0.30099999999999999</v>
      </c>
      <c r="Q40" s="12">
        <v>0.41899999999999998</v>
      </c>
      <c r="R40" s="12">
        <v>0.55500000000000005</v>
      </c>
      <c r="S40" s="13">
        <f t="shared" si="0"/>
        <v>0.97399999999999998</v>
      </c>
      <c r="T40" s="13">
        <f t="shared" si="1"/>
        <v>0.2539334065129894</v>
      </c>
      <c r="U40" s="14">
        <f t="shared" si="2"/>
        <v>1906.9785120616257</v>
      </c>
      <c r="V40" s="14">
        <f t="shared" si="3"/>
        <v>8.485072772216272</v>
      </c>
      <c r="W40" s="13">
        <f t="shared" si="8"/>
        <v>0.232545</v>
      </c>
      <c r="X40" s="14">
        <f t="shared" si="5"/>
        <v>6.6475309719071713</v>
      </c>
    </row>
  </sheetData>
  <mergeCells count="17">
    <mergeCell ref="BF2:BI2"/>
    <mergeCell ref="P1:X1"/>
    <mergeCell ref="AA2:AJ2"/>
    <mergeCell ref="AN2:AW2"/>
    <mergeCell ref="BA2:BD2"/>
    <mergeCell ref="P18:X18"/>
    <mergeCell ref="BB15:BC15"/>
    <mergeCell ref="BD15:BE15"/>
    <mergeCell ref="BF16:BG16"/>
    <mergeCell ref="BB14:BG14"/>
    <mergeCell ref="BF17:BG17"/>
    <mergeCell ref="BF18:BG18"/>
    <mergeCell ref="BF19:BG19"/>
    <mergeCell ref="BF20:BG20"/>
    <mergeCell ref="BF21:BG21"/>
    <mergeCell ref="BF22:BG22"/>
    <mergeCell ref="BF23:BG2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8FC5-6671-4BF9-B9A5-1743CF3B3347}">
  <dimension ref="A1:G12"/>
  <sheetViews>
    <sheetView workbookViewId="0">
      <selection sqref="A1:G12"/>
    </sheetView>
  </sheetViews>
  <sheetFormatPr defaultRowHeight="15" x14ac:dyDescent="0.25"/>
  <cols>
    <col min="8" max="8" width="9.7109375" customWidth="1"/>
  </cols>
  <sheetData>
    <row r="1" spans="1:7" x14ac:dyDescent="0.25">
      <c r="A1" s="28" t="s">
        <v>106</v>
      </c>
      <c r="B1" s="28"/>
      <c r="C1" s="28"/>
      <c r="D1" s="28"/>
      <c r="E1" s="28"/>
      <c r="F1" s="28"/>
      <c r="G1" s="28"/>
    </row>
    <row r="2" spans="1:7" x14ac:dyDescent="0.25">
      <c r="B2" s="28" t="s">
        <v>107</v>
      </c>
      <c r="C2" s="28"/>
      <c r="D2" s="28" t="s">
        <v>108</v>
      </c>
      <c r="E2" s="28"/>
      <c r="F2" s="28" t="s">
        <v>109</v>
      </c>
      <c r="G2" s="28"/>
    </row>
    <row r="3" spans="1:7" x14ac:dyDescent="0.25">
      <c r="A3" t="s">
        <v>110</v>
      </c>
      <c r="B3" t="s">
        <v>111</v>
      </c>
      <c r="C3" t="s">
        <v>112</v>
      </c>
      <c r="D3" t="s">
        <v>6</v>
      </c>
      <c r="E3" t="s">
        <v>7</v>
      </c>
      <c r="F3" t="s">
        <v>113</v>
      </c>
      <c r="G3" t="s">
        <v>103</v>
      </c>
    </row>
    <row r="4" spans="1:7" x14ac:dyDescent="0.25">
      <c r="A4" t="s">
        <v>104</v>
      </c>
      <c r="B4" s="5">
        <v>1027</v>
      </c>
      <c r="C4" s="5">
        <v>1440</v>
      </c>
      <c r="D4" s="16">
        <f>B4/$B$12</f>
        <v>0.12791132145970854</v>
      </c>
      <c r="E4" s="16">
        <f>C4/$C$12</f>
        <v>0.14294222751637881</v>
      </c>
      <c r="F4" s="17">
        <f t="shared" ref="F4:G11" si="0">D4*100</f>
        <v>12.791132145970854</v>
      </c>
      <c r="G4" s="17">
        <f t="shared" si="0"/>
        <v>14.29422275163788</v>
      </c>
    </row>
    <row r="5" spans="1:7" x14ac:dyDescent="0.25">
      <c r="A5" t="s">
        <v>34</v>
      </c>
      <c r="B5">
        <v>408</v>
      </c>
      <c r="C5">
        <v>495</v>
      </c>
      <c r="D5" s="16">
        <f t="shared" ref="D5:D11" si="1">B5/$B$12</f>
        <v>5.0815792751276623E-2</v>
      </c>
      <c r="E5" s="16">
        <f t="shared" ref="E5:E11" si="2">C5/$C$12</f>
        <v>4.9136390708755209E-2</v>
      </c>
      <c r="F5" s="17">
        <f t="shared" si="0"/>
        <v>5.0815792751276625</v>
      </c>
      <c r="G5" s="17">
        <f t="shared" si="0"/>
        <v>4.9136390708755213</v>
      </c>
    </row>
    <row r="6" spans="1:7" x14ac:dyDescent="0.25">
      <c r="A6" t="s">
        <v>35</v>
      </c>
      <c r="B6">
        <v>18</v>
      </c>
      <c r="C6">
        <v>12</v>
      </c>
      <c r="D6" s="16">
        <f t="shared" si="1"/>
        <v>2.2418732096151452E-3</v>
      </c>
      <c r="E6" s="16">
        <f t="shared" si="2"/>
        <v>1.1911852293031567E-3</v>
      </c>
      <c r="F6" s="17">
        <f t="shared" si="0"/>
        <v>0.22418732096151453</v>
      </c>
      <c r="G6" s="17">
        <f t="shared" si="0"/>
        <v>0.11911852293031568</v>
      </c>
    </row>
    <row r="7" spans="1:7" x14ac:dyDescent="0.25">
      <c r="A7" t="s">
        <v>36</v>
      </c>
      <c r="B7">
        <v>409</v>
      </c>
      <c r="C7">
        <v>521</v>
      </c>
      <c r="D7" s="16">
        <f t="shared" si="1"/>
        <v>5.0940341262921907E-2</v>
      </c>
      <c r="E7" s="16">
        <f t="shared" si="2"/>
        <v>5.1717292038912052E-2</v>
      </c>
      <c r="F7" s="17">
        <f t="shared" si="0"/>
        <v>5.0940341262921907</v>
      </c>
      <c r="G7" s="17">
        <f t="shared" si="0"/>
        <v>5.1717292038912053</v>
      </c>
    </row>
    <row r="8" spans="1:7" x14ac:dyDescent="0.25">
      <c r="A8" t="s">
        <v>38</v>
      </c>
      <c r="B8">
        <v>918</v>
      </c>
      <c r="C8" s="5">
        <v>1667</v>
      </c>
      <c r="D8" s="16">
        <f t="shared" si="1"/>
        <v>0.1143355336903724</v>
      </c>
      <c r="E8" s="16">
        <f t="shared" si="2"/>
        <v>0.16547548143736351</v>
      </c>
      <c r="F8" s="17">
        <f t="shared" si="0"/>
        <v>11.43355336903724</v>
      </c>
      <c r="G8" s="17">
        <f t="shared" si="0"/>
        <v>16.54754814373635</v>
      </c>
    </row>
    <row r="9" spans="1:7" x14ac:dyDescent="0.25">
      <c r="A9" t="s">
        <v>42</v>
      </c>
      <c r="B9">
        <v>111</v>
      </c>
      <c r="C9">
        <v>87</v>
      </c>
      <c r="D9" s="16">
        <f t="shared" si="1"/>
        <v>1.3824884792626729E-2</v>
      </c>
      <c r="E9" s="16">
        <f t="shared" si="2"/>
        <v>8.6360929124478861E-3</v>
      </c>
      <c r="F9" s="17">
        <f t="shared" si="0"/>
        <v>1.3824884792626728</v>
      </c>
      <c r="G9" s="17">
        <f t="shared" si="0"/>
        <v>0.86360929124478858</v>
      </c>
    </row>
    <row r="10" spans="1:7" x14ac:dyDescent="0.25">
      <c r="A10" t="s">
        <v>41</v>
      </c>
      <c r="B10">
        <v>64</v>
      </c>
      <c r="C10">
        <v>121</v>
      </c>
      <c r="D10" s="16">
        <f t="shared" si="1"/>
        <v>7.9711047452982933E-3</v>
      </c>
      <c r="E10" s="16">
        <f t="shared" si="2"/>
        <v>1.2011117728806829E-2</v>
      </c>
      <c r="F10" s="17">
        <f t="shared" si="0"/>
        <v>0.7971104745298293</v>
      </c>
      <c r="G10" s="17">
        <f t="shared" si="0"/>
        <v>1.2011117728806828</v>
      </c>
    </row>
    <row r="11" spans="1:7" x14ac:dyDescent="0.25">
      <c r="A11" t="s">
        <v>105</v>
      </c>
      <c r="B11" s="5">
        <v>5074</v>
      </c>
      <c r="C11">
        <v>5731</v>
      </c>
      <c r="D11" s="16">
        <f t="shared" si="1"/>
        <v>0.63195914808818032</v>
      </c>
      <c r="E11" s="16">
        <f t="shared" si="2"/>
        <v>0.5688902124280325</v>
      </c>
      <c r="F11" s="17">
        <f t="shared" si="0"/>
        <v>63.195914808818031</v>
      </c>
      <c r="G11" s="17">
        <f t="shared" si="0"/>
        <v>56.889021242803253</v>
      </c>
    </row>
    <row r="12" spans="1:7" x14ac:dyDescent="0.25">
      <c r="A12" t="s">
        <v>114</v>
      </c>
      <c r="B12" s="5">
        <f t="shared" ref="B12:G12" si="3">SUM(B4:B11)</f>
        <v>8029</v>
      </c>
      <c r="C12" s="5">
        <f t="shared" si="3"/>
        <v>10074</v>
      </c>
      <c r="D12">
        <f t="shared" si="3"/>
        <v>1</v>
      </c>
      <c r="E12">
        <f t="shared" si="3"/>
        <v>0.99999999999999989</v>
      </c>
      <c r="F12">
        <f t="shared" si="3"/>
        <v>100</v>
      </c>
      <c r="G12">
        <f t="shared" si="3"/>
        <v>99.999999999999986</v>
      </c>
    </row>
  </sheetData>
  <mergeCells count="4">
    <mergeCell ref="A1:G1"/>
    <mergeCell ref="B2:C2"/>
    <mergeCell ref="D2:E2"/>
    <mergeCell ref="F2:G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0DF7-62C2-40AE-A56B-4E5B2CE3CA22}">
  <dimension ref="A1:L29"/>
  <sheetViews>
    <sheetView workbookViewId="0">
      <selection activeCell="J1" sqref="J1:L10"/>
    </sheetView>
  </sheetViews>
  <sheetFormatPr defaultRowHeight="15" x14ac:dyDescent="0.25"/>
  <sheetData>
    <row r="1" spans="1:12" x14ac:dyDescent="0.25">
      <c r="B1" t="s">
        <v>6</v>
      </c>
      <c r="D1" t="s">
        <v>98</v>
      </c>
      <c r="F1" t="s">
        <v>7</v>
      </c>
      <c r="J1" t="s">
        <v>115</v>
      </c>
      <c r="K1" t="s">
        <v>116</v>
      </c>
    </row>
    <row r="2" spans="1:12" x14ac:dyDescent="0.25">
      <c r="A2" t="s">
        <v>99</v>
      </c>
      <c r="B2" t="s">
        <v>100</v>
      </c>
      <c r="C2" t="s">
        <v>101</v>
      </c>
      <c r="D2" s="12" t="s">
        <v>102</v>
      </c>
      <c r="E2" t="s">
        <v>99</v>
      </c>
      <c r="F2" t="s">
        <v>100</v>
      </c>
      <c r="G2" t="s">
        <v>101</v>
      </c>
      <c r="H2" t="s">
        <v>103</v>
      </c>
      <c r="J2" t="s">
        <v>99</v>
      </c>
      <c r="K2" t="s">
        <v>6</v>
      </c>
      <c r="L2" t="s">
        <v>7</v>
      </c>
    </row>
    <row r="3" spans="1:12" x14ac:dyDescent="0.25">
      <c r="A3" t="s">
        <v>104</v>
      </c>
      <c r="B3" s="5">
        <v>1027</v>
      </c>
      <c r="C3" s="16">
        <f>B3/$B$23</f>
        <v>0.12791132145970854</v>
      </c>
      <c r="D3" s="17">
        <f t="shared" ref="D3:D11" si="0">C3*100</f>
        <v>12.791132145970854</v>
      </c>
      <c r="E3" t="s">
        <v>104</v>
      </c>
      <c r="F3" s="5">
        <v>1440</v>
      </c>
      <c r="G3" s="16">
        <f>F3/$C$23</f>
        <v>0.14294222751637881</v>
      </c>
      <c r="H3" s="17">
        <f t="shared" ref="H3:H11" si="1">G3*100</f>
        <v>14.29422275163788</v>
      </c>
      <c r="J3" t="s">
        <v>104</v>
      </c>
      <c r="K3" s="17">
        <f>360*D15</f>
        <v>46.048075725495075</v>
      </c>
      <c r="L3" s="17">
        <f>360*E15</f>
        <v>51.459201905896371</v>
      </c>
    </row>
    <row r="4" spans="1:12" x14ac:dyDescent="0.25">
      <c r="A4" t="s">
        <v>34</v>
      </c>
      <c r="B4">
        <v>408</v>
      </c>
      <c r="C4" s="16">
        <f t="shared" ref="C4:C10" si="2">B4/$B$23</f>
        <v>5.0815792751276623E-2</v>
      </c>
      <c r="D4" s="17">
        <f t="shared" si="0"/>
        <v>5.0815792751276625</v>
      </c>
      <c r="E4" t="s">
        <v>34</v>
      </c>
      <c r="F4">
        <v>495</v>
      </c>
      <c r="G4" s="16">
        <f t="shared" ref="G4:G10" si="3">F4/$C$23</f>
        <v>4.9136390708755209E-2</v>
      </c>
      <c r="H4" s="17">
        <f t="shared" si="1"/>
        <v>4.9136390708755213</v>
      </c>
      <c r="J4" t="s">
        <v>34</v>
      </c>
      <c r="K4" s="17">
        <f t="shared" ref="K4:L10" si="4">360*D16</f>
        <v>18.293685390459583</v>
      </c>
      <c r="L4" s="17">
        <f t="shared" si="4"/>
        <v>17.689100655151876</v>
      </c>
    </row>
    <row r="5" spans="1:12" x14ac:dyDescent="0.25">
      <c r="A5" t="s">
        <v>35</v>
      </c>
      <c r="B5">
        <v>18</v>
      </c>
      <c r="C5" s="16">
        <f t="shared" si="2"/>
        <v>2.2418732096151452E-3</v>
      </c>
      <c r="D5" s="17">
        <f t="shared" si="0"/>
        <v>0.22418732096151453</v>
      </c>
      <c r="E5" t="s">
        <v>35</v>
      </c>
      <c r="F5">
        <v>12</v>
      </c>
      <c r="G5" s="16">
        <f t="shared" si="3"/>
        <v>1.1911852293031567E-3</v>
      </c>
      <c r="H5" s="17">
        <f t="shared" si="1"/>
        <v>0.11911852293031568</v>
      </c>
      <c r="J5" t="s">
        <v>35</v>
      </c>
      <c r="K5" s="17">
        <f t="shared" si="4"/>
        <v>0.80707435546145234</v>
      </c>
      <c r="L5" s="17">
        <f t="shared" si="4"/>
        <v>0.42882668254913642</v>
      </c>
    </row>
    <row r="6" spans="1:12" x14ac:dyDescent="0.25">
      <c r="A6" t="s">
        <v>36</v>
      </c>
      <c r="B6">
        <v>409</v>
      </c>
      <c r="C6" s="16">
        <f t="shared" si="2"/>
        <v>5.0940341262921907E-2</v>
      </c>
      <c r="D6" s="17">
        <f t="shared" si="0"/>
        <v>5.0940341262921907</v>
      </c>
      <c r="E6" t="s">
        <v>36</v>
      </c>
      <c r="F6">
        <v>521</v>
      </c>
      <c r="G6" s="16">
        <f t="shared" si="3"/>
        <v>5.1717292038912052E-2</v>
      </c>
      <c r="H6" s="17">
        <f t="shared" si="1"/>
        <v>5.1717292038912053</v>
      </c>
      <c r="J6" t="s">
        <v>36</v>
      </c>
      <c r="K6" s="17">
        <f t="shared" si="4"/>
        <v>18.338522854651885</v>
      </c>
      <c r="L6" s="17">
        <f t="shared" si="4"/>
        <v>18.618225134008338</v>
      </c>
    </row>
    <row r="7" spans="1:12" x14ac:dyDescent="0.25">
      <c r="A7" t="s">
        <v>38</v>
      </c>
      <c r="B7">
        <v>918</v>
      </c>
      <c r="C7" s="16">
        <f t="shared" si="2"/>
        <v>0.1143355336903724</v>
      </c>
      <c r="D7" s="17">
        <f t="shared" si="0"/>
        <v>11.43355336903724</v>
      </c>
      <c r="E7" t="s">
        <v>38</v>
      </c>
      <c r="F7" s="5">
        <v>1667</v>
      </c>
      <c r="G7" s="16">
        <f t="shared" si="3"/>
        <v>0.16547548143736351</v>
      </c>
      <c r="H7" s="17">
        <f t="shared" si="1"/>
        <v>16.54754814373635</v>
      </c>
      <c r="J7" t="s">
        <v>38</v>
      </c>
      <c r="K7" s="17">
        <f t="shared" si="4"/>
        <v>41.160792128534062</v>
      </c>
      <c r="L7" s="17">
        <f t="shared" si="4"/>
        <v>59.571173317450864</v>
      </c>
    </row>
    <row r="8" spans="1:12" x14ac:dyDescent="0.25">
      <c r="A8" t="s">
        <v>42</v>
      </c>
      <c r="B8">
        <v>111</v>
      </c>
      <c r="C8" s="16">
        <f t="shared" si="2"/>
        <v>1.3824884792626729E-2</v>
      </c>
      <c r="D8" s="17">
        <f t="shared" si="0"/>
        <v>1.3824884792626728</v>
      </c>
      <c r="E8" t="s">
        <v>42</v>
      </c>
      <c r="F8">
        <v>87</v>
      </c>
      <c r="G8" s="16">
        <f t="shared" si="3"/>
        <v>8.6360929124478861E-3</v>
      </c>
      <c r="H8" s="17">
        <f t="shared" si="1"/>
        <v>0.86360929124478858</v>
      </c>
      <c r="J8" t="s">
        <v>42</v>
      </c>
      <c r="K8" s="17">
        <f t="shared" si="4"/>
        <v>4.9769585253456228</v>
      </c>
      <c r="L8" s="17">
        <f t="shared" si="4"/>
        <v>3.1089934484812392</v>
      </c>
    </row>
    <row r="9" spans="1:12" x14ac:dyDescent="0.25">
      <c r="A9" t="s">
        <v>41</v>
      </c>
      <c r="B9">
        <v>64</v>
      </c>
      <c r="C9" s="16">
        <f t="shared" si="2"/>
        <v>7.9711047452982933E-3</v>
      </c>
      <c r="D9" s="17">
        <f t="shared" si="0"/>
        <v>0.7971104745298293</v>
      </c>
      <c r="E9" t="s">
        <v>41</v>
      </c>
      <c r="F9">
        <v>121</v>
      </c>
      <c r="G9" s="16">
        <f t="shared" si="3"/>
        <v>1.2011117728806829E-2</v>
      </c>
      <c r="H9" s="17">
        <f t="shared" si="1"/>
        <v>1.2011117728806828</v>
      </c>
      <c r="J9" t="s">
        <v>41</v>
      </c>
      <c r="K9" s="17">
        <f t="shared" si="4"/>
        <v>2.8695977083073854</v>
      </c>
      <c r="L9" s="17">
        <f t="shared" si="4"/>
        <v>4.3240023823704581</v>
      </c>
    </row>
    <row r="10" spans="1:12" x14ac:dyDescent="0.25">
      <c r="A10" t="s">
        <v>105</v>
      </c>
      <c r="B10" s="5">
        <v>5074</v>
      </c>
      <c r="C10" s="16">
        <f t="shared" si="2"/>
        <v>0.63195914808818032</v>
      </c>
      <c r="D10" s="17">
        <f t="shared" si="0"/>
        <v>63.195914808818031</v>
      </c>
      <c r="E10" t="s">
        <v>105</v>
      </c>
      <c r="F10">
        <v>5731</v>
      </c>
      <c r="G10" s="16">
        <f t="shared" si="3"/>
        <v>0.5688902124280325</v>
      </c>
      <c r="H10" s="17">
        <f t="shared" si="1"/>
        <v>56.889021242803253</v>
      </c>
      <c r="J10" t="s">
        <v>105</v>
      </c>
      <c r="K10" s="17">
        <f t="shared" si="4"/>
        <v>227.50529331174491</v>
      </c>
      <c r="L10" s="17">
        <f t="shared" si="4"/>
        <v>204.80047647409171</v>
      </c>
    </row>
    <row r="11" spans="1:12" x14ac:dyDescent="0.25">
      <c r="A11" t="s">
        <v>114</v>
      </c>
      <c r="B11" s="5">
        <f>SUM(B3:B10)</f>
        <v>8029</v>
      </c>
      <c r="C11" s="6">
        <f>SUM(C3:C10)</f>
        <v>1</v>
      </c>
      <c r="D11" s="6">
        <f t="shared" si="0"/>
        <v>100</v>
      </c>
      <c r="F11" s="5">
        <f>SUM(F3:F10)</f>
        <v>10074</v>
      </c>
      <c r="G11" s="6">
        <f>SUM(G3:G10)</f>
        <v>0.99999999999999989</v>
      </c>
      <c r="H11" s="6">
        <f t="shared" si="1"/>
        <v>99.999999999999986</v>
      </c>
    </row>
    <row r="12" spans="1:12" x14ac:dyDescent="0.25">
      <c r="A12" s="28" t="s">
        <v>106</v>
      </c>
      <c r="B12" s="28"/>
      <c r="C12" s="28"/>
      <c r="D12" s="28"/>
      <c r="E12" s="28"/>
      <c r="F12" s="28"/>
      <c r="G12" s="28"/>
      <c r="K12" s="17"/>
    </row>
    <row r="13" spans="1:12" x14ac:dyDescent="0.25">
      <c r="B13" s="28" t="s">
        <v>107</v>
      </c>
      <c r="C13" s="28"/>
      <c r="D13" s="28" t="s">
        <v>108</v>
      </c>
      <c r="E13" s="28"/>
      <c r="F13" s="28" t="s">
        <v>109</v>
      </c>
      <c r="G13" s="28"/>
      <c r="L13" s="17"/>
    </row>
    <row r="14" spans="1:12" x14ac:dyDescent="0.25">
      <c r="A14" t="s">
        <v>110</v>
      </c>
      <c r="B14" t="s">
        <v>111</v>
      </c>
      <c r="C14" t="s">
        <v>112</v>
      </c>
      <c r="D14" t="s">
        <v>6</v>
      </c>
      <c r="E14" t="s">
        <v>7</v>
      </c>
      <c r="F14" t="s">
        <v>113</v>
      </c>
      <c r="G14" t="s">
        <v>103</v>
      </c>
    </row>
    <row r="15" spans="1:12" x14ac:dyDescent="0.25">
      <c r="A15" t="s">
        <v>104</v>
      </c>
      <c r="B15" s="5">
        <v>1027</v>
      </c>
      <c r="C15" s="5">
        <v>1440</v>
      </c>
      <c r="D15" s="16">
        <f>B15/$B$23</f>
        <v>0.12791132145970854</v>
      </c>
      <c r="E15" s="16">
        <f>C15/$C$23</f>
        <v>0.14294222751637881</v>
      </c>
      <c r="F15" s="17">
        <f t="shared" ref="F15:G22" si="5">D15*100</f>
        <v>12.791132145970854</v>
      </c>
      <c r="G15" s="17">
        <f t="shared" si="5"/>
        <v>14.29422275163788</v>
      </c>
    </row>
    <row r="16" spans="1:12" x14ac:dyDescent="0.25">
      <c r="A16" t="s">
        <v>34</v>
      </c>
      <c r="B16">
        <v>408</v>
      </c>
      <c r="C16">
        <v>495</v>
      </c>
      <c r="D16" s="16">
        <f t="shared" ref="D16:D22" si="6">B16/$B$23</f>
        <v>5.0815792751276623E-2</v>
      </c>
      <c r="E16" s="16">
        <f t="shared" ref="E16:E22" si="7">C16/$C$23</f>
        <v>4.9136390708755209E-2</v>
      </c>
      <c r="F16" s="17">
        <f t="shared" si="5"/>
        <v>5.0815792751276625</v>
      </c>
      <c r="G16" s="17">
        <f t="shared" si="5"/>
        <v>4.9136390708755213</v>
      </c>
    </row>
    <row r="17" spans="1:10" x14ac:dyDescent="0.25">
      <c r="A17" t="s">
        <v>35</v>
      </c>
      <c r="B17">
        <v>18</v>
      </c>
      <c r="C17">
        <v>12</v>
      </c>
      <c r="D17" s="16">
        <f t="shared" si="6"/>
        <v>2.2418732096151452E-3</v>
      </c>
      <c r="E17" s="16">
        <f t="shared" si="7"/>
        <v>1.1911852293031567E-3</v>
      </c>
      <c r="F17" s="17">
        <f t="shared" si="5"/>
        <v>0.22418732096151453</v>
      </c>
      <c r="G17" s="17">
        <f t="shared" si="5"/>
        <v>0.11911852293031568</v>
      </c>
    </row>
    <row r="18" spans="1:10" x14ac:dyDescent="0.25">
      <c r="A18" t="s">
        <v>36</v>
      </c>
      <c r="B18">
        <v>409</v>
      </c>
      <c r="C18">
        <v>521</v>
      </c>
      <c r="D18" s="16">
        <f t="shared" si="6"/>
        <v>5.0940341262921907E-2</v>
      </c>
      <c r="E18" s="16">
        <f t="shared" si="7"/>
        <v>5.1717292038912052E-2</v>
      </c>
      <c r="F18" s="17">
        <f t="shared" si="5"/>
        <v>5.0940341262921907</v>
      </c>
      <c r="G18" s="17">
        <f t="shared" si="5"/>
        <v>5.1717292038912053</v>
      </c>
    </row>
    <row r="19" spans="1:10" x14ac:dyDescent="0.25">
      <c r="A19" t="s">
        <v>38</v>
      </c>
      <c r="B19">
        <v>918</v>
      </c>
      <c r="C19" s="5">
        <v>1667</v>
      </c>
      <c r="D19" s="16">
        <f t="shared" si="6"/>
        <v>0.1143355336903724</v>
      </c>
      <c r="E19" s="16">
        <f t="shared" si="7"/>
        <v>0.16547548143736351</v>
      </c>
      <c r="F19" s="17">
        <f t="shared" si="5"/>
        <v>11.43355336903724</v>
      </c>
      <c r="G19" s="17">
        <f t="shared" si="5"/>
        <v>16.54754814373635</v>
      </c>
    </row>
    <row r="20" spans="1:10" x14ac:dyDescent="0.25">
      <c r="A20" t="s">
        <v>42</v>
      </c>
      <c r="B20">
        <v>111</v>
      </c>
      <c r="C20">
        <v>87</v>
      </c>
      <c r="D20" s="16">
        <f t="shared" si="6"/>
        <v>1.3824884792626729E-2</v>
      </c>
      <c r="E20" s="16">
        <f t="shared" si="7"/>
        <v>8.6360929124478861E-3</v>
      </c>
      <c r="F20" s="17">
        <f t="shared" si="5"/>
        <v>1.3824884792626728</v>
      </c>
      <c r="G20" s="17">
        <f t="shared" si="5"/>
        <v>0.86360929124478858</v>
      </c>
    </row>
    <row r="21" spans="1:10" x14ac:dyDescent="0.25">
      <c r="A21" t="s">
        <v>41</v>
      </c>
      <c r="B21">
        <v>64</v>
      </c>
      <c r="C21">
        <v>121</v>
      </c>
      <c r="D21" s="16">
        <f t="shared" si="6"/>
        <v>7.9711047452982933E-3</v>
      </c>
      <c r="E21" s="16">
        <f t="shared" si="7"/>
        <v>1.2011117728806829E-2</v>
      </c>
      <c r="F21" s="17">
        <f t="shared" si="5"/>
        <v>0.7971104745298293</v>
      </c>
      <c r="G21" s="17">
        <f t="shared" si="5"/>
        <v>1.2011117728806828</v>
      </c>
    </row>
    <row r="22" spans="1:10" x14ac:dyDescent="0.25">
      <c r="A22" t="s">
        <v>105</v>
      </c>
      <c r="B22" s="5">
        <v>5074</v>
      </c>
      <c r="C22">
        <v>5731</v>
      </c>
      <c r="D22" s="16">
        <f t="shared" si="6"/>
        <v>0.63195914808818032</v>
      </c>
      <c r="E22" s="16">
        <f t="shared" si="7"/>
        <v>0.5688902124280325</v>
      </c>
      <c r="F22" s="17">
        <f t="shared" si="5"/>
        <v>63.195914808818031</v>
      </c>
      <c r="G22" s="17">
        <f t="shared" si="5"/>
        <v>56.889021242803253</v>
      </c>
    </row>
    <row r="23" spans="1:10" x14ac:dyDescent="0.25">
      <c r="A23" t="s">
        <v>114</v>
      </c>
      <c r="B23" s="5">
        <f t="shared" ref="B23:G23" si="8">SUM(B15:B22)</f>
        <v>8029</v>
      </c>
      <c r="C23" s="5">
        <f t="shared" si="8"/>
        <v>10074</v>
      </c>
      <c r="D23">
        <f t="shared" si="8"/>
        <v>1</v>
      </c>
      <c r="E23">
        <f t="shared" si="8"/>
        <v>0.99999999999999989</v>
      </c>
      <c r="F23">
        <f t="shared" si="8"/>
        <v>100</v>
      </c>
      <c r="G23">
        <f t="shared" si="8"/>
        <v>99.999999999999986</v>
      </c>
    </row>
    <row r="25" spans="1:10" x14ac:dyDescent="0.25">
      <c r="A25" t="s">
        <v>117</v>
      </c>
      <c r="B25" s="28" t="s">
        <v>118</v>
      </c>
      <c r="C25" s="28"/>
      <c r="D25" s="28"/>
      <c r="E25" s="28"/>
      <c r="F25" s="28"/>
      <c r="G25" s="28"/>
      <c r="H25" s="28"/>
      <c r="I25" s="28"/>
    </row>
    <row r="26" spans="1:10" x14ac:dyDescent="0.25">
      <c r="A26" t="s">
        <v>119</v>
      </c>
      <c r="B26" t="s">
        <v>104</v>
      </c>
      <c r="C26" t="s">
        <v>34</v>
      </c>
      <c r="D26" t="s">
        <v>35</v>
      </c>
      <c r="E26" t="s">
        <v>36</v>
      </c>
      <c r="F26" t="s">
        <v>38</v>
      </c>
      <c r="G26" t="s">
        <v>42</v>
      </c>
      <c r="H26" t="s">
        <v>41</v>
      </c>
      <c r="I26" t="s">
        <v>105</v>
      </c>
      <c r="J26" t="s">
        <v>120</v>
      </c>
    </row>
    <row r="27" spans="1:10" x14ac:dyDescent="0.25">
      <c r="A27" t="s">
        <v>6</v>
      </c>
      <c r="B27" s="5">
        <v>1027</v>
      </c>
      <c r="C27">
        <v>408</v>
      </c>
      <c r="D27">
        <v>18</v>
      </c>
      <c r="E27">
        <v>409</v>
      </c>
      <c r="F27">
        <v>918</v>
      </c>
      <c r="G27">
        <v>111</v>
      </c>
      <c r="H27">
        <v>64</v>
      </c>
      <c r="I27">
        <v>5074</v>
      </c>
      <c r="J27" s="5">
        <v>8029</v>
      </c>
    </row>
    <row r="28" spans="1:10" x14ac:dyDescent="0.25">
      <c r="A28" t="s">
        <v>7</v>
      </c>
      <c r="B28" s="5">
        <v>1440</v>
      </c>
      <c r="C28">
        <v>495</v>
      </c>
      <c r="D28">
        <v>12</v>
      </c>
      <c r="E28">
        <v>521</v>
      </c>
      <c r="F28" s="5">
        <v>1667</v>
      </c>
      <c r="G28">
        <v>87</v>
      </c>
      <c r="H28">
        <v>121</v>
      </c>
      <c r="I28" s="5">
        <v>5731</v>
      </c>
      <c r="J28" s="5">
        <v>10074</v>
      </c>
    </row>
    <row r="29" spans="1:10" x14ac:dyDescent="0.25">
      <c r="A29" t="s">
        <v>114</v>
      </c>
      <c r="B29" s="5">
        <f t="shared" ref="B29:J29" si="9">B27+B28</f>
        <v>2467</v>
      </c>
      <c r="C29">
        <f t="shared" si="9"/>
        <v>903</v>
      </c>
      <c r="D29">
        <f t="shared" si="9"/>
        <v>30</v>
      </c>
      <c r="E29">
        <f t="shared" si="9"/>
        <v>930</v>
      </c>
      <c r="F29" s="5">
        <f t="shared" si="9"/>
        <v>2585</v>
      </c>
      <c r="G29">
        <f t="shared" si="9"/>
        <v>198</v>
      </c>
      <c r="H29">
        <f t="shared" si="9"/>
        <v>185</v>
      </c>
      <c r="I29" s="5">
        <f t="shared" si="9"/>
        <v>10805</v>
      </c>
      <c r="J29" s="5">
        <f t="shared" si="9"/>
        <v>18103</v>
      </c>
    </row>
  </sheetData>
  <mergeCells count="5">
    <mergeCell ref="A12:G12"/>
    <mergeCell ref="B13:C13"/>
    <mergeCell ref="D13:E13"/>
    <mergeCell ref="F13:G13"/>
    <mergeCell ref="B25:I2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7D5F0-6295-4B07-95D9-E865E69BBB66}">
  <dimension ref="A1:U120"/>
  <sheetViews>
    <sheetView zoomScale="102" workbookViewId="0">
      <selection activeCell="A113" sqref="A113:V120"/>
    </sheetView>
  </sheetViews>
  <sheetFormatPr defaultRowHeight="15" x14ac:dyDescent="0.25"/>
  <cols>
    <col min="1" max="1" width="12" customWidth="1"/>
    <col min="3" max="3" width="11.140625" customWidth="1"/>
    <col min="4" max="4" width="10.28515625" customWidth="1"/>
    <col min="5" max="5" width="10.85546875" customWidth="1"/>
    <col min="6" max="6" width="10.7109375" customWidth="1"/>
  </cols>
  <sheetData>
    <row r="1" spans="1:3" x14ac:dyDescent="0.25">
      <c r="A1" s="28" t="s">
        <v>123</v>
      </c>
      <c r="B1" s="28"/>
      <c r="C1" s="28"/>
    </row>
    <row r="2" spans="1:3" x14ac:dyDescent="0.25">
      <c r="A2" t="s">
        <v>124</v>
      </c>
      <c r="B2" t="s">
        <v>6</v>
      </c>
      <c r="C2" t="s">
        <v>7</v>
      </c>
    </row>
    <row r="3" spans="1:3" x14ac:dyDescent="0.25">
      <c r="A3" t="s">
        <v>43</v>
      </c>
      <c r="B3">
        <v>0</v>
      </c>
      <c r="C3">
        <v>7</v>
      </c>
    </row>
    <row r="4" spans="1:3" x14ac:dyDescent="0.25">
      <c r="A4" t="s">
        <v>37</v>
      </c>
      <c r="B4">
        <v>6</v>
      </c>
      <c r="C4">
        <v>9</v>
      </c>
    </row>
    <row r="5" spans="1:3" x14ac:dyDescent="0.25">
      <c r="A5" t="s">
        <v>36</v>
      </c>
      <c r="B5">
        <v>5</v>
      </c>
      <c r="C5">
        <v>9</v>
      </c>
    </row>
    <row r="6" spans="1:3" x14ac:dyDescent="0.25">
      <c r="A6" t="s">
        <v>32</v>
      </c>
      <c r="B6">
        <v>3</v>
      </c>
      <c r="C6">
        <v>7</v>
      </c>
    </row>
    <row r="7" spans="1:3" x14ac:dyDescent="0.25">
      <c r="A7" t="s">
        <v>33</v>
      </c>
      <c r="B7">
        <v>1</v>
      </c>
      <c r="C7">
        <v>5</v>
      </c>
    </row>
    <row r="8" spans="1:3" x14ac:dyDescent="0.25">
      <c r="A8" t="s">
        <v>5</v>
      </c>
      <c r="B8">
        <v>3</v>
      </c>
      <c r="C8">
        <v>10</v>
      </c>
    </row>
    <row r="9" spans="1:3" x14ac:dyDescent="0.25">
      <c r="A9" t="s">
        <v>34</v>
      </c>
      <c r="B9">
        <v>3</v>
      </c>
      <c r="C9">
        <v>3</v>
      </c>
    </row>
    <row r="10" spans="1:3" x14ac:dyDescent="0.25">
      <c r="A10" t="s">
        <v>38</v>
      </c>
      <c r="B10">
        <v>4</v>
      </c>
      <c r="C10">
        <v>11</v>
      </c>
    </row>
    <row r="11" spans="1:3" x14ac:dyDescent="0.25">
      <c r="A11" t="s">
        <v>125</v>
      </c>
      <c r="B11">
        <v>0</v>
      </c>
      <c r="C11">
        <v>0</v>
      </c>
    </row>
    <row r="12" spans="1:3" x14ac:dyDescent="0.25">
      <c r="A12" t="s">
        <v>30</v>
      </c>
      <c r="B12">
        <v>3</v>
      </c>
      <c r="C12">
        <v>6</v>
      </c>
    </row>
    <row r="13" spans="1:3" x14ac:dyDescent="0.25">
      <c r="A13" t="s">
        <v>31</v>
      </c>
      <c r="B13">
        <v>2</v>
      </c>
      <c r="C13">
        <v>0</v>
      </c>
    </row>
    <row r="14" spans="1:3" x14ac:dyDescent="0.25">
      <c r="A14" t="s">
        <v>35</v>
      </c>
      <c r="B14">
        <v>0</v>
      </c>
      <c r="C14">
        <v>0</v>
      </c>
    </row>
    <row r="15" spans="1:3" x14ac:dyDescent="0.25">
      <c r="A15" t="s">
        <v>4</v>
      </c>
      <c r="B15">
        <v>2</v>
      </c>
      <c r="C15">
        <v>8</v>
      </c>
    </row>
    <row r="16" spans="1:3" x14ac:dyDescent="0.25">
      <c r="A16" t="s">
        <v>126</v>
      </c>
      <c r="B16">
        <v>5</v>
      </c>
      <c r="C16">
        <v>8</v>
      </c>
    </row>
    <row r="17" spans="1:7" x14ac:dyDescent="0.25">
      <c r="A17" t="s">
        <v>127</v>
      </c>
      <c r="B17">
        <v>3</v>
      </c>
      <c r="C17">
        <v>8</v>
      </c>
    </row>
    <row r="18" spans="1:7" x14ac:dyDescent="0.25">
      <c r="A18" t="s">
        <v>128</v>
      </c>
      <c r="B18">
        <v>2</v>
      </c>
      <c r="C18">
        <v>9</v>
      </c>
    </row>
    <row r="19" spans="1:7" x14ac:dyDescent="0.25">
      <c r="A19" t="s">
        <v>129</v>
      </c>
      <c r="B19">
        <v>3</v>
      </c>
      <c r="C19">
        <v>5</v>
      </c>
    </row>
    <row r="20" spans="1:7" x14ac:dyDescent="0.25">
      <c r="A20" t="s">
        <v>87</v>
      </c>
      <c r="B20">
        <v>5</v>
      </c>
      <c r="C20">
        <v>9</v>
      </c>
    </row>
    <row r="32" spans="1:7" x14ac:dyDescent="0.25">
      <c r="A32" t="s">
        <v>130</v>
      </c>
      <c r="B32" s="28" t="s">
        <v>131</v>
      </c>
      <c r="C32" s="28"/>
      <c r="D32" s="28"/>
      <c r="E32" s="28"/>
      <c r="F32" s="28"/>
      <c r="G32" s="28"/>
    </row>
    <row r="33" spans="1:7" x14ac:dyDescent="0.25">
      <c r="A33" t="s">
        <v>132</v>
      </c>
      <c r="B33" s="28" t="s">
        <v>6</v>
      </c>
      <c r="C33" s="28"/>
      <c r="D33" s="28"/>
      <c r="E33" s="28" t="s">
        <v>7</v>
      </c>
      <c r="F33" s="28"/>
      <c r="G33" s="28"/>
    </row>
    <row r="34" spans="1:7" x14ac:dyDescent="0.25">
      <c r="A34" t="s">
        <v>3</v>
      </c>
      <c r="B34" s="28">
        <v>0.26800000000000002</v>
      </c>
      <c r="C34" s="28"/>
      <c r="D34" s="28"/>
      <c r="E34" s="28">
        <v>0.30099999999999999</v>
      </c>
      <c r="F34" s="28"/>
      <c r="G34" s="28"/>
    </row>
    <row r="35" spans="1:7" x14ac:dyDescent="0.25">
      <c r="A35" t="s">
        <v>4</v>
      </c>
      <c r="B35" s="31">
        <v>0.36</v>
      </c>
      <c r="C35" s="31"/>
      <c r="D35" s="31"/>
      <c r="E35" s="28">
        <v>0.41899999999999998</v>
      </c>
      <c r="F35" s="28"/>
      <c r="G35" s="28"/>
    </row>
    <row r="36" spans="1:7" x14ac:dyDescent="0.25">
      <c r="A36" t="s">
        <v>5</v>
      </c>
      <c r="B36" s="28">
        <v>0.50900000000000001</v>
      </c>
      <c r="C36" s="28"/>
      <c r="D36" s="28"/>
      <c r="E36" s="28">
        <v>0.55500000000000005</v>
      </c>
      <c r="F36" s="28"/>
      <c r="G36" s="28"/>
    </row>
    <row r="37" spans="1:7" x14ac:dyDescent="0.25">
      <c r="A37" t="s">
        <v>85</v>
      </c>
      <c r="B37" s="28">
        <v>0.86899999999999999</v>
      </c>
      <c r="C37" s="28"/>
      <c r="D37" s="28"/>
      <c r="E37" s="28">
        <v>0.97399999999999998</v>
      </c>
      <c r="F37" s="28"/>
      <c r="G37" s="28"/>
    </row>
    <row r="38" spans="1:7" x14ac:dyDescent="0.25">
      <c r="A38" t="s">
        <v>127</v>
      </c>
      <c r="B38" s="28">
        <v>3533</v>
      </c>
      <c r="C38" s="28"/>
      <c r="D38" s="28"/>
      <c r="E38" s="28">
        <v>4550</v>
      </c>
      <c r="F38" s="28"/>
      <c r="G38" s="28"/>
    </row>
    <row r="39" spans="1:7" x14ac:dyDescent="0.25">
      <c r="A39" t="s">
        <v>39</v>
      </c>
      <c r="B39" s="28">
        <v>1441</v>
      </c>
      <c r="C39" s="28"/>
      <c r="D39" s="28"/>
      <c r="E39" s="28">
        <v>1397</v>
      </c>
      <c r="F39" s="28"/>
      <c r="G39" s="28"/>
    </row>
    <row r="40" spans="1:7" x14ac:dyDescent="0.25">
      <c r="A40" t="s">
        <v>87</v>
      </c>
      <c r="B40" s="28">
        <v>1250.54</v>
      </c>
      <c r="C40" s="28"/>
      <c r="D40" s="28"/>
      <c r="E40" s="28">
        <v>1906.98</v>
      </c>
      <c r="F40" s="28"/>
      <c r="G40" s="28"/>
    </row>
    <row r="41" spans="1:7" x14ac:dyDescent="0.25">
      <c r="A41" t="s">
        <v>133</v>
      </c>
      <c r="B41" s="28">
        <v>5.8999999999999997E-2</v>
      </c>
      <c r="C41" s="28"/>
      <c r="D41" s="28"/>
      <c r="E41" s="28">
        <v>6.4000000000000001E-2</v>
      </c>
      <c r="F41" s="28"/>
      <c r="G41" s="28"/>
    </row>
    <row r="42" spans="1:7" x14ac:dyDescent="0.25">
      <c r="A42" t="s">
        <v>134</v>
      </c>
      <c r="B42" s="28">
        <v>0.56799999999999995</v>
      </c>
      <c r="C42" s="28"/>
      <c r="D42" s="28"/>
      <c r="E42" s="28">
        <v>0.626</v>
      </c>
      <c r="F42" s="28"/>
      <c r="G42" s="28"/>
    </row>
    <row r="43" spans="1:7" x14ac:dyDescent="0.25">
      <c r="A43" t="s">
        <v>89</v>
      </c>
      <c r="B43" s="28">
        <v>0.183</v>
      </c>
      <c r="C43" s="28"/>
      <c r="D43" s="28"/>
      <c r="E43" s="28">
        <v>0.23300000000000001</v>
      </c>
      <c r="F43" s="28"/>
      <c r="G43" s="28"/>
    </row>
    <row r="44" spans="1:7" x14ac:dyDescent="0.25">
      <c r="A44" t="s">
        <v>86</v>
      </c>
      <c r="B44" s="28">
        <v>0.24099999999999999</v>
      </c>
      <c r="C44" s="28"/>
      <c r="D44" s="28"/>
      <c r="E44" s="28">
        <v>0.254</v>
      </c>
      <c r="F44" s="28"/>
      <c r="G44" s="28"/>
    </row>
    <row r="45" spans="1:7" x14ac:dyDescent="0.25">
      <c r="A45" t="s">
        <v>88</v>
      </c>
      <c r="B45" s="28">
        <v>6.28</v>
      </c>
      <c r="C45" s="28"/>
      <c r="D45" s="28"/>
      <c r="E45" s="28">
        <v>8.49</v>
      </c>
      <c r="F45" s="28"/>
      <c r="G45" s="28"/>
    </row>
    <row r="46" spans="1:7" x14ac:dyDescent="0.25">
      <c r="A46" t="s">
        <v>135</v>
      </c>
      <c r="B46" s="28">
        <v>9.99</v>
      </c>
      <c r="C46" s="28"/>
      <c r="D46" s="28"/>
      <c r="E46" s="28">
        <v>11.91</v>
      </c>
      <c r="F46" s="28"/>
      <c r="G46" s="28"/>
    </row>
    <row r="47" spans="1:7" x14ac:dyDescent="0.25">
      <c r="A47" t="s">
        <v>136</v>
      </c>
      <c r="B47" s="31">
        <v>0.20799999999999999</v>
      </c>
      <c r="C47" s="31"/>
      <c r="D47" s="31"/>
      <c r="E47" s="31">
        <v>0.17</v>
      </c>
      <c r="F47" s="31"/>
      <c r="G47" s="31"/>
    </row>
    <row r="48" spans="1:7" x14ac:dyDescent="0.25">
      <c r="A48" t="s">
        <v>137</v>
      </c>
      <c r="B48" s="31">
        <v>0.114</v>
      </c>
      <c r="C48" s="31"/>
      <c r="D48" s="31"/>
      <c r="E48" s="28">
        <v>0.16600000000000001</v>
      </c>
      <c r="F48" s="28"/>
      <c r="G48" s="28"/>
    </row>
    <row r="49" spans="1:7" x14ac:dyDescent="0.25">
      <c r="A49" t="s">
        <v>138</v>
      </c>
      <c r="B49" s="31">
        <v>1.5697000000000001</v>
      </c>
      <c r="C49" s="31"/>
      <c r="D49" s="31"/>
      <c r="E49" s="28">
        <v>0.83799999999999997</v>
      </c>
      <c r="F49" s="28"/>
      <c r="G49" s="28"/>
    </row>
    <row r="50" spans="1:7" x14ac:dyDescent="0.25">
      <c r="A50" t="s">
        <v>139</v>
      </c>
      <c r="B50" s="31">
        <v>7.4399999999999994E-2</v>
      </c>
      <c r="C50" s="31"/>
      <c r="D50" s="31"/>
      <c r="E50" s="28">
        <v>7.6999999999999999E-2</v>
      </c>
      <c r="F50" s="28"/>
      <c r="G50" s="28"/>
    </row>
    <row r="51" spans="1:7" x14ac:dyDescent="0.25">
      <c r="A51" t="s">
        <v>140</v>
      </c>
      <c r="B51" s="31">
        <v>0.33889999999999998</v>
      </c>
      <c r="C51" s="31"/>
      <c r="D51" s="31"/>
      <c r="E51" s="28">
        <v>0.36299999999999999</v>
      </c>
      <c r="F51" s="28"/>
      <c r="G51" s="28"/>
    </row>
    <row r="76" spans="1:6" x14ac:dyDescent="0.25">
      <c r="A76" s="28" t="s">
        <v>152</v>
      </c>
      <c r="B76" s="28"/>
    </row>
    <row r="77" spans="1:6" x14ac:dyDescent="0.25">
      <c r="A77" s="30" t="s">
        <v>141</v>
      </c>
      <c r="B77" s="30"/>
      <c r="C77" s="20" t="s">
        <v>142</v>
      </c>
      <c r="D77" s="20" t="s">
        <v>142</v>
      </c>
      <c r="E77" s="20" t="s">
        <v>143</v>
      </c>
      <c r="F77" s="20" t="s">
        <v>143</v>
      </c>
    </row>
    <row r="78" spans="1:6" x14ac:dyDescent="0.25">
      <c r="A78" s="19" t="s">
        <v>144</v>
      </c>
      <c r="B78" s="1"/>
      <c r="C78" s="20" t="s">
        <v>145</v>
      </c>
      <c r="D78" s="20" t="s">
        <v>145</v>
      </c>
      <c r="E78" s="20" t="s">
        <v>146</v>
      </c>
      <c r="F78" s="20" t="s">
        <v>146</v>
      </c>
    </row>
    <row r="79" spans="1:6" x14ac:dyDescent="0.25">
      <c r="A79" s="20" t="s">
        <v>124</v>
      </c>
      <c r="B79" s="20" t="s">
        <v>147</v>
      </c>
      <c r="C79" s="20" t="s">
        <v>6</v>
      </c>
      <c r="D79" s="20" t="s">
        <v>7</v>
      </c>
      <c r="E79" s="20" t="s">
        <v>148</v>
      </c>
      <c r="F79" s="20" t="s">
        <v>149</v>
      </c>
    </row>
    <row r="80" spans="1:6" x14ac:dyDescent="0.25">
      <c r="A80" s="20" t="s">
        <v>3</v>
      </c>
      <c r="B80" s="1">
        <v>4</v>
      </c>
      <c r="C80" s="1">
        <v>0</v>
      </c>
      <c r="D80" s="1">
        <v>1</v>
      </c>
      <c r="E80" s="1">
        <f>+B80*C80</f>
        <v>0</v>
      </c>
      <c r="F80" s="1">
        <f>+B80*D80</f>
        <v>4</v>
      </c>
    </row>
    <row r="81" spans="1:6" x14ac:dyDescent="0.25">
      <c r="A81" s="1" t="s">
        <v>37</v>
      </c>
      <c r="B81" s="1">
        <v>4</v>
      </c>
      <c r="C81" s="1">
        <v>1</v>
      </c>
      <c r="D81" s="1">
        <v>0</v>
      </c>
      <c r="E81" s="1">
        <f t="shared" ref="E81:E91" si="0">+B81*C81</f>
        <v>4</v>
      </c>
      <c r="F81" s="1">
        <f t="shared" ref="F81:F91" si="1">+B81*D81</f>
        <v>0</v>
      </c>
    </row>
    <row r="82" spans="1:6" x14ac:dyDescent="0.25">
      <c r="A82" s="1" t="s">
        <v>36</v>
      </c>
      <c r="B82" s="1">
        <v>4</v>
      </c>
      <c r="C82" s="1">
        <v>1</v>
      </c>
      <c r="D82" s="1">
        <v>0</v>
      </c>
      <c r="E82" s="1">
        <f t="shared" si="0"/>
        <v>4</v>
      </c>
      <c r="F82" s="1">
        <f t="shared" si="1"/>
        <v>0</v>
      </c>
    </row>
    <row r="83" spans="1:6" x14ac:dyDescent="0.25">
      <c r="A83" s="1" t="s">
        <v>150</v>
      </c>
      <c r="B83" s="1">
        <v>3</v>
      </c>
      <c r="C83" s="1">
        <v>1</v>
      </c>
      <c r="D83" s="1">
        <v>1</v>
      </c>
      <c r="E83" s="1">
        <f t="shared" si="0"/>
        <v>3</v>
      </c>
      <c r="F83" s="1">
        <f t="shared" si="1"/>
        <v>3</v>
      </c>
    </row>
    <row r="84" spans="1:6" x14ac:dyDescent="0.25">
      <c r="A84" s="1" t="s">
        <v>33</v>
      </c>
      <c r="B84" s="1">
        <v>3</v>
      </c>
      <c r="C84" s="1">
        <v>0</v>
      </c>
      <c r="D84" s="1">
        <v>0</v>
      </c>
      <c r="E84" s="1">
        <f>+B84*C84</f>
        <v>0</v>
      </c>
      <c r="F84" s="1">
        <f>+B84*D84</f>
        <v>0</v>
      </c>
    </row>
    <row r="85" spans="1:6" x14ac:dyDescent="0.25">
      <c r="A85" s="1" t="s">
        <v>5</v>
      </c>
      <c r="B85" s="1">
        <v>3</v>
      </c>
      <c r="C85" s="1">
        <v>0</v>
      </c>
      <c r="D85" s="1">
        <v>1</v>
      </c>
      <c r="E85" s="1">
        <f t="shared" si="0"/>
        <v>0</v>
      </c>
      <c r="F85" s="1">
        <f t="shared" si="1"/>
        <v>3</v>
      </c>
    </row>
    <row r="86" spans="1:6" x14ac:dyDescent="0.25">
      <c r="A86" s="1" t="s">
        <v>34</v>
      </c>
      <c r="B86" s="1">
        <v>2</v>
      </c>
      <c r="C86" s="1">
        <v>0</v>
      </c>
      <c r="D86" s="1">
        <v>1</v>
      </c>
      <c r="E86" s="1">
        <f t="shared" si="0"/>
        <v>0</v>
      </c>
      <c r="F86" s="1">
        <f t="shared" si="1"/>
        <v>2</v>
      </c>
    </row>
    <row r="87" spans="1:6" x14ac:dyDescent="0.25">
      <c r="A87" s="1" t="s">
        <v>38</v>
      </c>
      <c r="B87" s="1">
        <v>2</v>
      </c>
      <c r="C87" s="1">
        <v>0</v>
      </c>
      <c r="D87" s="1">
        <v>4</v>
      </c>
      <c r="E87" s="1">
        <f t="shared" si="0"/>
        <v>0</v>
      </c>
      <c r="F87" s="1">
        <f t="shared" si="1"/>
        <v>8</v>
      </c>
    </row>
    <row r="88" spans="1:6" x14ac:dyDescent="0.25">
      <c r="A88" s="20" t="s">
        <v>125</v>
      </c>
      <c r="B88" s="1">
        <v>2</v>
      </c>
      <c r="C88" s="1">
        <v>0</v>
      </c>
      <c r="D88" s="1">
        <v>0</v>
      </c>
      <c r="E88" s="1">
        <f t="shared" si="0"/>
        <v>0</v>
      </c>
      <c r="F88" s="1">
        <f t="shared" si="1"/>
        <v>0</v>
      </c>
    </row>
    <row r="89" spans="1:6" x14ac:dyDescent="0.25">
      <c r="A89" s="1" t="s">
        <v>30</v>
      </c>
      <c r="B89" s="1">
        <v>1</v>
      </c>
      <c r="C89" s="1">
        <v>2</v>
      </c>
      <c r="D89" s="1">
        <v>1</v>
      </c>
      <c r="E89" s="1">
        <f t="shared" si="0"/>
        <v>2</v>
      </c>
      <c r="F89" s="1">
        <f t="shared" si="1"/>
        <v>1</v>
      </c>
    </row>
    <row r="90" spans="1:6" x14ac:dyDescent="0.25">
      <c r="A90" s="1" t="s">
        <v>31</v>
      </c>
      <c r="B90" s="1">
        <v>1</v>
      </c>
      <c r="C90" s="1">
        <v>0</v>
      </c>
      <c r="D90" s="1">
        <v>0</v>
      </c>
      <c r="E90" s="1">
        <f t="shared" si="0"/>
        <v>0</v>
      </c>
      <c r="F90" s="1">
        <f t="shared" si="1"/>
        <v>0</v>
      </c>
    </row>
    <row r="91" spans="1:6" x14ac:dyDescent="0.25">
      <c r="A91" s="1" t="s">
        <v>151</v>
      </c>
      <c r="B91" s="1">
        <v>1</v>
      </c>
      <c r="C91" s="1">
        <v>0</v>
      </c>
      <c r="D91" s="1">
        <v>0</v>
      </c>
      <c r="E91" s="1">
        <f t="shared" si="0"/>
        <v>0</v>
      </c>
      <c r="F91" s="1">
        <f t="shared" si="1"/>
        <v>0</v>
      </c>
    </row>
    <row r="92" spans="1:6" x14ac:dyDescent="0.25">
      <c r="A92" s="20"/>
      <c r="B92" s="1"/>
      <c r="C92" s="1"/>
      <c r="D92" s="20" t="s">
        <v>114</v>
      </c>
      <c r="E92" s="1">
        <f>SUM(E80:E91)</f>
        <v>13</v>
      </c>
      <c r="F92" s="1">
        <f>SUM(F80:F91)</f>
        <v>21</v>
      </c>
    </row>
    <row r="95" spans="1:6" x14ac:dyDescent="0.25">
      <c r="A95" s="30" t="s">
        <v>153</v>
      </c>
      <c r="B95" s="30"/>
      <c r="C95" s="20" t="s">
        <v>142</v>
      </c>
      <c r="D95" s="20" t="s">
        <v>142</v>
      </c>
      <c r="E95" s="20" t="s">
        <v>143</v>
      </c>
      <c r="F95" s="20" t="s">
        <v>143</v>
      </c>
    </row>
    <row r="96" spans="1:6" x14ac:dyDescent="0.25">
      <c r="A96" s="19" t="s">
        <v>155</v>
      </c>
      <c r="B96" s="1"/>
      <c r="C96" s="20" t="s">
        <v>154</v>
      </c>
      <c r="D96" s="20" t="s">
        <v>154</v>
      </c>
      <c r="E96" s="20" t="s">
        <v>146</v>
      </c>
      <c r="F96" s="20" t="s">
        <v>146</v>
      </c>
    </row>
    <row r="97" spans="1:6" x14ac:dyDescent="0.25">
      <c r="A97" s="20" t="s">
        <v>124</v>
      </c>
      <c r="B97" s="20" t="s">
        <v>147</v>
      </c>
      <c r="C97" s="20" t="s">
        <v>6</v>
      </c>
      <c r="D97" s="20" t="s">
        <v>7</v>
      </c>
      <c r="E97" s="20" t="s">
        <v>148</v>
      </c>
      <c r="F97" s="20" t="s">
        <v>149</v>
      </c>
    </row>
    <row r="98" spans="1:6" x14ac:dyDescent="0.25">
      <c r="A98" s="20" t="s">
        <v>3</v>
      </c>
      <c r="B98" s="1">
        <v>4</v>
      </c>
      <c r="C98" s="1">
        <v>0</v>
      </c>
      <c r="D98" s="1">
        <v>7</v>
      </c>
      <c r="E98" s="1">
        <f>+B98*C98</f>
        <v>0</v>
      </c>
      <c r="F98" s="1">
        <f>+B98*D98</f>
        <v>28</v>
      </c>
    </row>
    <row r="99" spans="1:6" x14ac:dyDescent="0.25">
      <c r="A99" s="1" t="s">
        <v>37</v>
      </c>
      <c r="B99" s="1">
        <v>4</v>
      </c>
      <c r="C99" s="1">
        <v>6</v>
      </c>
      <c r="D99" s="1">
        <v>9</v>
      </c>
      <c r="E99" s="1">
        <f t="shared" ref="E99:E101" si="2">+B99*C99</f>
        <v>24</v>
      </c>
      <c r="F99" s="1">
        <f t="shared" ref="F99:F101" si="3">+B99*D99</f>
        <v>36</v>
      </c>
    </row>
    <row r="100" spans="1:6" x14ac:dyDescent="0.25">
      <c r="A100" s="1" t="s">
        <v>36</v>
      </c>
      <c r="B100" s="1">
        <v>4</v>
      </c>
      <c r="C100" s="1">
        <v>5</v>
      </c>
      <c r="D100" s="1">
        <v>9</v>
      </c>
      <c r="E100" s="1">
        <f t="shared" si="2"/>
        <v>20</v>
      </c>
      <c r="F100" s="1">
        <f t="shared" si="3"/>
        <v>36</v>
      </c>
    </row>
    <row r="101" spans="1:6" x14ac:dyDescent="0.25">
      <c r="A101" s="1" t="s">
        <v>150</v>
      </c>
      <c r="B101" s="1">
        <v>3</v>
      </c>
      <c r="C101" s="1">
        <v>3</v>
      </c>
      <c r="D101" s="1">
        <v>7</v>
      </c>
      <c r="E101" s="1">
        <f t="shared" si="2"/>
        <v>9</v>
      </c>
      <c r="F101" s="1">
        <f t="shared" si="3"/>
        <v>21</v>
      </c>
    </row>
    <row r="102" spans="1:6" x14ac:dyDescent="0.25">
      <c r="A102" s="1" t="s">
        <v>33</v>
      </c>
      <c r="B102" s="1">
        <v>3</v>
      </c>
      <c r="C102" s="1">
        <v>1</v>
      </c>
      <c r="D102" s="1">
        <v>5</v>
      </c>
      <c r="E102" s="1">
        <f>+B102*C102</f>
        <v>3</v>
      </c>
      <c r="F102" s="1">
        <f>+B102*D102</f>
        <v>15</v>
      </c>
    </row>
    <row r="103" spans="1:6" x14ac:dyDescent="0.25">
      <c r="A103" s="1" t="s">
        <v>5</v>
      </c>
      <c r="B103" s="1">
        <v>3</v>
      </c>
      <c r="C103" s="1">
        <v>3</v>
      </c>
      <c r="D103" s="1">
        <v>10</v>
      </c>
      <c r="E103" s="1">
        <f t="shared" ref="E103:E109" si="4">+B103*C103</f>
        <v>9</v>
      </c>
      <c r="F103" s="1">
        <f t="shared" ref="F103:F109" si="5">+B103*D103</f>
        <v>30</v>
      </c>
    </row>
    <row r="104" spans="1:6" x14ac:dyDescent="0.25">
      <c r="A104" s="1" t="s">
        <v>34</v>
      </c>
      <c r="B104" s="1">
        <v>2</v>
      </c>
      <c r="C104" s="1">
        <v>3</v>
      </c>
      <c r="D104" s="1">
        <v>3</v>
      </c>
      <c r="E104" s="1">
        <f t="shared" si="4"/>
        <v>6</v>
      </c>
      <c r="F104" s="1">
        <f t="shared" si="5"/>
        <v>6</v>
      </c>
    </row>
    <row r="105" spans="1:6" x14ac:dyDescent="0.25">
      <c r="A105" s="1" t="s">
        <v>38</v>
      </c>
      <c r="B105" s="1">
        <v>2</v>
      </c>
      <c r="C105" s="1">
        <v>4</v>
      </c>
      <c r="D105" s="1">
        <v>11</v>
      </c>
      <c r="E105" s="1">
        <f t="shared" si="4"/>
        <v>8</v>
      </c>
      <c r="F105" s="1">
        <f t="shared" si="5"/>
        <v>22</v>
      </c>
    </row>
    <row r="106" spans="1:6" x14ac:dyDescent="0.25">
      <c r="A106" s="20" t="s">
        <v>125</v>
      </c>
      <c r="B106" s="1">
        <v>2</v>
      </c>
      <c r="C106" s="1">
        <v>0</v>
      </c>
      <c r="D106" s="1">
        <v>0</v>
      </c>
      <c r="E106" s="1">
        <f t="shared" si="4"/>
        <v>0</v>
      </c>
      <c r="F106" s="1">
        <f t="shared" si="5"/>
        <v>0</v>
      </c>
    </row>
    <row r="107" spans="1:6" x14ac:dyDescent="0.25">
      <c r="A107" s="1" t="s">
        <v>30</v>
      </c>
      <c r="B107" s="1">
        <v>1</v>
      </c>
      <c r="C107" s="1">
        <v>3</v>
      </c>
      <c r="D107" s="1">
        <v>6</v>
      </c>
      <c r="E107" s="1">
        <f t="shared" si="4"/>
        <v>3</v>
      </c>
      <c r="F107" s="1">
        <f t="shared" si="5"/>
        <v>6</v>
      </c>
    </row>
    <row r="108" spans="1:6" x14ac:dyDescent="0.25">
      <c r="A108" s="1" t="s">
        <v>31</v>
      </c>
      <c r="B108" s="1">
        <v>1</v>
      </c>
      <c r="C108" s="1">
        <v>2</v>
      </c>
      <c r="D108" s="1">
        <v>0</v>
      </c>
      <c r="E108" s="1">
        <f t="shared" si="4"/>
        <v>2</v>
      </c>
      <c r="F108" s="1">
        <f t="shared" si="5"/>
        <v>0</v>
      </c>
    </row>
    <row r="109" spans="1:6" x14ac:dyDescent="0.25">
      <c r="A109" s="1" t="s">
        <v>151</v>
      </c>
      <c r="B109" s="1">
        <v>1</v>
      </c>
      <c r="C109" s="1">
        <v>0</v>
      </c>
      <c r="D109" s="1">
        <v>0</v>
      </c>
      <c r="E109" s="1">
        <f t="shared" si="4"/>
        <v>0</v>
      </c>
      <c r="F109" s="1">
        <f t="shared" si="5"/>
        <v>0</v>
      </c>
    </row>
    <row r="110" spans="1:6" x14ac:dyDescent="0.25">
      <c r="A110" s="20"/>
      <c r="B110" s="1"/>
      <c r="C110" s="1"/>
      <c r="D110" s="20" t="s">
        <v>114</v>
      </c>
      <c r="E110" s="1">
        <f>SUM(E98:E109)</f>
        <v>84</v>
      </c>
      <c r="F110" s="1">
        <f>SUM(F98:F109)</f>
        <v>200</v>
      </c>
    </row>
    <row r="113" spans="1:21" x14ac:dyDescent="0.25">
      <c r="A113" t="s">
        <v>214</v>
      </c>
      <c r="T113" t="s">
        <v>190</v>
      </c>
    </row>
    <row r="114" spans="1:21" x14ac:dyDescent="0.25">
      <c r="A114" t="s">
        <v>189</v>
      </c>
      <c r="O114" t="s">
        <v>191</v>
      </c>
      <c r="Q114" t="s">
        <v>192</v>
      </c>
      <c r="T114" t="s">
        <v>193</v>
      </c>
      <c r="U114" t="s">
        <v>194</v>
      </c>
    </row>
    <row r="115" spans="1:21" x14ac:dyDescent="0.25">
      <c r="A115" t="s">
        <v>146</v>
      </c>
      <c r="B115" t="s">
        <v>30</v>
      </c>
      <c r="C115" t="s">
        <v>31</v>
      </c>
      <c r="D115" t="s">
        <v>32</v>
      </c>
      <c r="E115" t="s">
        <v>33</v>
      </c>
      <c r="F115" t="s">
        <v>34</v>
      </c>
      <c r="G115" t="s">
        <v>35</v>
      </c>
      <c r="H115" t="s">
        <v>36</v>
      </c>
      <c r="I115" t="s">
        <v>37</v>
      </c>
      <c r="J115" t="s">
        <v>38</v>
      </c>
      <c r="K115" t="s">
        <v>39</v>
      </c>
      <c r="L115" t="s">
        <v>125</v>
      </c>
      <c r="M115" t="s">
        <v>3</v>
      </c>
      <c r="N115" t="s">
        <v>5</v>
      </c>
      <c r="O115" t="s">
        <v>195</v>
      </c>
      <c r="P115" t="s">
        <v>196</v>
      </c>
      <c r="Q115" t="s">
        <v>196</v>
      </c>
      <c r="T115" t="s">
        <v>197</v>
      </c>
      <c r="U115" t="s">
        <v>198</v>
      </c>
    </row>
    <row r="116" spans="1:21" x14ac:dyDescent="0.25">
      <c r="A116" t="s">
        <v>199</v>
      </c>
      <c r="B116">
        <v>1862</v>
      </c>
      <c r="C116">
        <v>6936</v>
      </c>
      <c r="D116">
        <v>1099</v>
      </c>
      <c r="E116">
        <v>1862</v>
      </c>
      <c r="F116">
        <v>408</v>
      </c>
      <c r="G116">
        <v>18</v>
      </c>
      <c r="H116">
        <v>409</v>
      </c>
      <c r="I116">
        <v>1298</v>
      </c>
      <c r="J116">
        <v>918</v>
      </c>
      <c r="K116">
        <v>1441</v>
      </c>
      <c r="L116">
        <v>26</v>
      </c>
      <c r="M116">
        <v>0.26800000000000002</v>
      </c>
      <c r="N116">
        <v>0.50900000000000001</v>
      </c>
      <c r="O116">
        <v>12</v>
      </c>
      <c r="T116" t="s">
        <v>200</v>
      </c>
      <c r="U116" t="s">
        <v>201</v>
      </c>
    </row>
    <row r="117" spans="1:21" x14ac:dyDescent="0.25">
      <c r="A117" t="s">
        <v>202</v>
      </c>
      <c r="B117">
        <v>2322</v>
      </c>
      <c r="C117">
        <v>8199</v>
      </c>
      <c r="D117">
        <v>1494</v>
      </c>
      <c r="E117">
        <v>2648</v>
      </c>
      <c r="F117">
        <v>495</v>
      </c>
      <c r="G117">
        <v>12</v>
      </c>
      <c r="H117">
        <v>521</v>
      </c>
      <c r="I117">
        <v>1704</v>
      </c>
      <c r="J117">
        <v>1667</v>
      </c>
      <c r="K117">
        <v>1397</v>
      </c>
      <c r="L117">
        <v>32</v>
      </c>
      <c r="M117">
        <v>0.30099999999999999</v>
      </c>
      <c r="N117">
        <v>0.55500000000000005</v>
      </c>
      <c r="O117">
        <v>12</v>
      </c>
      <c r="T117" t="s">
        <v>203</v>
      </c>
      <c r="U117" t="s">
        <v>204</v>
      </c>
    </row>
    <row r="118" spans="1:21" x14ac:dyDescent="0.25">
      <c r="A118" t="s">
        <v>205</v>
      </c>
      <c r="B118">
        <f>+B116-B117</f>
        <v>-460</v>
      </c>
      <c r="C118">
        <f t="shared" ref="C118:O118" si="6">+C116-C117</f>
        <v>-1263</v>
      </c>
      <c r="D118">
        <f t="shared" si="6"/>
        <v>-395</v>
      </c>
      <c r="E118">
        <f t="shared" si="6"/>
        <v>-786</v>
      </c>
      <c r="F118">
        <f t="shared" si="6"/>
        <v>-87</v>
      </c>
      <c r="G118">
        <f t="shared" si="6"/>
        <v>6</v>
      </c>
      <c r="H118">
        <f t="shared" si="6"/>
        <v>-112</v>
      </c>
      <c r="I118">
        <f t="shared" si="6"/>
        <v>-406</v>
      </c>
      <c r="J118">
        <f t="shared" si="6"/>
        <v>-749</v>
      </c>
      <c r="K118">
        <f t="shared" si="6"/>
        <v>44</v>
      </c>
      <c r="L118">
        <f>+L116-L117</f>
        <v>-6</v>
      </c>
      <c r="M118" s="2">
        <f t="shared" si="6"/>
        <v>-3.2999999999999974E-2</v>
      </c>
      <c r="N118" s="2">
        <f t="shared" si="6"/>
        <v>-4.6000000000000041E-2</v>
      </c>
      <c r="O118" s="6">
        <f t="shared" si="6"/>
        <v>0</v>
      </c>
      <c r="T118" t="s">
        <v>206</v>
      </c>
      <c r="U118" t="s">
        <v>207</v>
      </c>
    </row>
    <row r="119" spans="1:21" x14ac:dyDescent="0.25">
      <c r="A119" t="s">
        <v>208</v>
      </c>
      <c r="B119" s="6">
        <f>ABS(B118)</f>
        <v>460</v>
      </c>
      <c r="C119" s="6">
        <f t="shared" ref="C119:O120" si="7">ABS(C118)</f>
        <v>1263</v>
      </c>
      <c r="D119" s="6">
        <f t="shared" si="7"/>
        <v>395</v>
      </c>
      <c r="E119" s="6">
        <f t="shared" si="7"/>
        <v>786</v>
      </c>
      <c r="F119" s="6">
        <f t="shared" si="7"/>
        <v>87</v>
      </c>
      <c r="G119" s="6">
        <f t="shared" si="7"/>
        <v>6</v>
      </c>
      <c r="H119" s="6">
        <f t="shared" si="7"/>
        <v>112</v>
      </c>
      <c r="I119" s="6">
        <f t="shared" si="7"/>
        <v>406</v>
      </c>
      <c r="J119" s="6">
        <f t="shared" si="7"/>
        <v>749</v>
      </c>
      <c r="K119" s="6">
        <f t="shared" si="7"/>
        <v>44</v>
      </c>
      <c r="L119" s="6">
        <f t="shared" si="7"/>
        <v>6</v>
      </c>
      <c r="M119" s="2">
        <f t="shared" si="7"/>
        <v>3.2999999999999974E-2</v>
      </c>
      <c r="N119" s="2">
        <f t="shared" si="7"/>
        <v>4.6000000000000041E-2</v>
      </c>
      <c r="O119" s="6">
        <f t="shared" si="7"/>
        <v>0</v>
      </c>
      <c r="R119" t="s">
        <v>209</v>
      </c>
      <c r="T119" t="s">
        <v>210</v>
      </c>
      <c r="U119" t="s">
        <v>211</v>
      </c>
    </row>
    <row r="120" spans="1:21" x14ac:dyDescent="0.25">
      <c r="A120" t="s">
        <v>212</v>
      </c>
      <c r="B120" s="27">
        <f>+B119/20</f>
        <v>23</v>
      </c>
      <c r="C120" s="27">
        <f>+C119/75</f>
        <v>16.84</v>
      </c>
      <c r="D120" s="27">
        <f>+D119/10</f>
        <v>39.5</v>
      </c>
      <c r="E120" s="27">
        <f>+E119/15</f>
        <v>52.4</v>
      </c>
      <c r="F120" s="27">
        <f>+F119/5</f>
        <v>17.399999999999999</v>
      </c>
      <c r="G120" s="27">
        <f>+G119/4</f>
        <v>1.5</v>
      </c>
      <c r="H120" s="27">
        <f>+H119/2</f>
        <v>56</v>
      </c>
      <c r="I120" s="27">
        <f>+I119/10</f>
        <v>40.6</v>
      </c>
      <c r="J120" s="27">
        <f>+J119/25</f>
        <v>29.96</v>
      </c>
      <c r="K120" s="27">
        <f>+K119/150</f>
        <v>0.29333333333333333</v>
      </c>
      <c r="L120" s="27">
        <f>+L119/20</f>
        <v>0.3</v>
      </c>
      <c r="M120" s="27">
        <f>+M119/0.001</f>
        <v>32.999999999999972</v>
      </c>
      <c r="N120" s="27">
        <f>+N119/0.002</f>
        <v>23.000000000000021</v>
      </c>
      <c r="O120" s="27">
        <f t="shared" si="7"/>
        <v>0</v>
      </c>
      <c r="P120" s="27">
        <f>SUM(B120:O120)</f>
        <v>333.79333333333329</v>
      </c>
      <c r="Q120" s="27">
        <f>1000-P120</f>
        <v>666.20666666666671</v>
      </c>
      <c r="R120" t="s">
        <v>213</v>
      </c>
    </row>
  </sheetData>
  <mergeCells count="43">
    <mergeCell ref="E48:G48"/>
    <mergeCell ref="E49:G49"/>
    <mergeCell ref="E50:G50"/>
    <mergeCell ref="E51:G51"/>
    <mergeCell ref="B50:D50"/>
    <mergeCell ref="B51:D51"/>
    <mergeCell ref="B48:D48"/>
    <mergeCell ref="B49:D49"/>
    <mergeCell ref="E34:G34"/>
    <mergeCell ref="E35:G35"/>
    <mergeCell ref="E36:G36"/>
    <mergeCell ref="E37:G37"/>
    <mergeCell ref="E38:G38"/>
    <mergeCell ref="E47:G47"/>
    <mergeCell ref="B45:D45"/>
    <mergeCell ref="B46:D46"/>
    <mergeCell ref="B47:D47"/>
    <mergeCell ref="E39:G39"/>
    <mergeCell ref="E40:G40"/>
    <mergeCell ref="E41:G41"/>
    <mergeCell ref="E42:G42"/>
    <mergeCell ref="E43:G43"/>
    <mergeCell ref="B43:D43"/>
    <mergeCell ref="B44:D44"/>
    <mergeCell ref="E44:G44"/>
    <mergeCell ref="E45:G45"/>
    <mergeCell ref="E46:G46"/>
    <mergeCell ref="A76:B76"/>
    <mergeCell ref="A77:B77"/>
    <mergeCell ref="A95:B95"/>
    <mergeCell ref="A1:C1"/>
    <mergeCell ref="B32:G32"/>
    <mergeCell ref="B33:D33"/>
    <mergeCell ref="E33:G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3EE6-0F7D-40E0-BDB8-8CC62CF53808}">
  <dimension ref="A1:Q27"/>
  <sheetViews>
    <sheetView workbookViewId="0">
      <selection sqref="A1:Q27"/>
    </sheetView>
  </sheetViews>
  <sheetFormatPr defaultRowHeight="15" x14ac:dyDescent="0.25"/>
  <cols>
    <col min="1" max="1" width="49" customWidth="1"/>
    <col min="2" max="2" width="8" customWidth="1"/>
    <col min="3" max="3" width="4.85546875" customWidth="1"/>
    <col min="4" max="4" width="5" customWidth="1"/>
    <col min="5" max="5" width="5.7109375" customWidth="1"/>
    <col min="6" max="6" width="4.28515625" customWidth="1"/>
    <col min="7" max="7" width="4.42578125" customWidth="1"/>
    <col min="8" max="8" width="3.7109375" customWidth="1"/>
    <col min="9" max="9" width="4.85546875" customWidth="1"/>
    <col min="10" max="10" width="3.42578125" customWidth="1"/>
    <col min="11" max="11" width="5.5703125" customWidth="1"/>
    <col min="12" max="12" width="6" customWidth="1"/>
    <col min="13" max="13" width="5.5703125" customWidth="1"/>
    <col min="14" max="14" width="5.42578125" customWidth="1"/>
    <col min="15" max="15" width="6" customWidth="1"/>
    <col min="16" max="16" width="5.42578125" customWidth="1"/>
    <col min="17" max="17" width="5.140625" customWidth="1"/>
  </cols>
  <sheetData>
    <row r="1" spans="1:17" x14ac:dyDescent="0.25">
      <c r="A1" t="s">
        <v>156</v>
      </c>
      <c r="B1" s="6"/>
      <c r="C1" s="6"/>
      <c r="D1" s="6"/>
      <c r="E1" s="6"/>
      <c r="F1" s="6"/>
      <c r="G1" s="6"/>
      <c r="H1" s="6"/>
      <c r="I1" s="6"/>
      <c r="J1" s="2"/>
      <c r="K1" s="2"/>
      <c r="L1" s="2"/>
      <c r="M1" s="2"/>
      <c r="O1" t="s">
        <v>157</v>
      </c>
    </row>
    <row r="2" spans="1:17" x14ac:dyDescent="0.25">
      <c r="B2" s="6" t="s">
        <v>158</v>
      </c>
      <c r="C2" s="6" t="s">
        <v>159</v>
      </c>
      <c r="D2" t="s">
        <v>30</v>
      </c>
      <c r="E2" s="6" t="s">
        <v>126</v>
      </c>
      <c r="F2" s="6" t="s">
        <v>36</v>
      </c>
      <c r="G2" s="6" t="s">
        <v>34</v>
      </c>
      <c r="H2" s="6" t="s">
        <v>35</v>
      </c>
      <c r="I2" s="6" t="s">
        <v>38</v>
      </c>
      <c r="J2" s="6" t="s">
        <v>125</v>
      </c>
      <c r="K2" s="2" t="s">
        <v>3</v>
      </c>
      <c r="L2" s="2" t="s">
        <v>160</v>
      </c>
      <c r="M2" s="2" t="s">
        <v>5</v>
      </c>
      <c r="N2" s="2" t="s">
        <v>4</v>
      </c>
      <c r="O2" t="s">
        <v>161</v>
      </c>
      <c r="P2" t="s">
        <v>31</v>
      </c>
      <c r="Q2" t="s">
        <v>37</v>
      </c>
    </row>
    <row r="3" spans="1:17" x14ac:dyDescent="0.25">
      <c r="A3" s="21" t="s">
        <v>162</v>
      </c>
      <c r="B3" s="22">
        <v>1862</v>
      </c>
      <c r="C3" s="22">
        <v>1099</v>
      </c>
      <c r="D3">
        <v>1862</v>
      </c>
      <c r="E3" s="22">
        <v>835</v>
      </c>
      <c r="F3" s="22">
        <v>409</v>
      </c>
      <c r="G3" s="22">
        <v>408</v>
      </c>
      <c r="H3" s="22">
        <v>18</v>
      </c>
      <c r="I3" s="22">
        <v>918</v>
      </c>
      <c r="J3" s="22">
        <v>26</v>
      </c>
      <c r="K3" s="23">
        <v>0.26800000000000002</v>
      </c>
      <c r="L3" s="23">
        <f>+C3/D3</f>
        <v>0.59022556390977443</v>
      </c>
      <c r="M3" s="23">
        <v>0.50900000000000001</v>
      </c>
      <c r="N3" s="23">
        <v>0.36</v>
      </c>
      <c r="O3" s="21">
        <v>1</v>
      </c>
      <c r="P3">
        <v>6936</v>
      </c>
      <c r="Q3">
        <v>1298</v>
      </c>
    </row>
    <row r="4" spans="1:17" x14ac:dyDescent="0.25">
      <c r="A4" s="21" t="s">
        <v>163</v>
      </c>
      <c r="B4" s="22">
        <v>2468</v>
      </c>
      <c r="C4" s="22">
        <v>1494</v>
      </c>
      <c r="D4">
        <v>2322</v>
      </c>
      <c r="E4" s="22">
        <v>1028</v>
      </c>
      <c r="F4" s="22">
        <v>521</v>
      </c>
      <c r="G4" s="22">
        <v>495</v>
      </c>
      <c r="H4" s="22">
        <v>12</v>
      </c>
      <c r="I4" s="22">
        <v>1667</v>
      </c>
      <c r="J4" s="22">
        <v>32</v>
      </c>
      <c r="K4" s="23">
        <v>0.30099999999999999</v>
      </c>
      <c r="L4" s="23">
        <v>0.64300000000000002</v>
      </c>
      <c r="M4" s="23">
        <v>0.55500000000000005</v>
      </c>
      <c r="N4" s="23">
        <v>0.41899999999999998</v>
      </c>
      <c r="O4" s="21">
        <v>1</v>
      </c>
      <c r="P4">
        <v>8199</v>
      </c>
      <c r="Q4">
        <v>1704</v>
      </c>
    </row>
    <row r="5" spans="1:17" x14ac:dyDescent="0.25">
      <c r="A5" t="s">
        <v>164</v>
      </c>
      <c r="B5" s="24" t="s">
        <v>165</v>
      </c>
      <c r="C5" s="24" t="s">
        <v>166</v>
      </c>
      <c r="D5" s="6"/>
      <c r="E5" s="6"/>
      <c r="F5" s="6"/>
      <c r="G5" s="6"/>
      <c r="H5" s="6"/>
      <c r="I5" s="6"/>
      <c r="J5" s="2"/>
      <c r="K5" s="2"/>
      <c r="L5" s="2"/>
      <c r="M5" s="2"/>
    </row>
    <row r="6" spans="1:17" x14ac:dyDescent="0.25">
      <c r="B6" s="22" t="s">
        <v>167</v>
      </c>
      <c r="C6" s="22" t="s">
        <v>167</v>
      </c>
      <c r="D6" s="6"/>
      <c r="E6" s="6"/>
      <c r="F6" s="6"/>
      <c r="G6" s="6"/>
      <c r="H6" s="6"/>
      <c r="I6" s="6"/>
      <c r="J6" s="2"/>
      <c r="K6" s="2"/>
      <c r="L6" s="2"/>
      <c r="M6" s="2"/>
    </row>
    <row r="7" spans="1:17" x14ac:dyDescent="0.25">
      <c r="B7" s="22" t="s">
        <v>6</v>
      </c>
      <c r="C7" s="22" t="s">
        <v>7</v>
      </c>
      <c r="D7" s="6"/>
      <c r="E7" s="6"/>
      <c r="F7" s="6"/>
      <c r="G7" s="6"/>
      <c r="H7" s="6"/>
      <c r="I7" s="6"/>
      <c r="J7" s="2"/>
      <c r="K7" s="2"/>
      <c r="L7" s="2"/>
      <c r="M7" s="2"/>
    </row>
    <row r="8" spans="1:17" x14ac:dyDescent="0.25">
      <c r="B8" s="25" t="s">
        <v>168</v>
      </c>
      <c r="C8" s="25" t="s">
        <v>169</v>
      </c>
      <c r="D8" s="6"/>
      <c r="E8" s="6"/>
      <c r="F8" s="6"/>
      <c r="G8" s="6"/>
      <c r="H8" s="6"/>
      <c r="I8" s="6"/>
      <c r="J8" s="2"/>
      <c r="K8" s="2"/>
      <c r="L8" s="2"/>
      <c r="M8" s="2"/>
    </row>
    <row r="9" spans="1:17" x14ac:dyDescent="0.25">
      <c r="A9" t="s">
        <v>170</v>
      </c>
      <c r="B9" s="26">
        <f>(B3-1500)/150</f>
        <v>2.4133333333333336</v>
      </c>
      <c r="C9" s="26">
        <f>+(B4-1500)/150</f>
        <v>6.4533333333333331</v>
      </c>
      <c r="D9" s="27"/>
      <c r="E9" s="6"/>
      <c r="F9" s="6"/>
      <c r="G9" s="6"/>
      <c r="H9" s="6"/>
      <c r="I9" s="6"/>
      <c r="J9" s="2"/>
      <c r="K9" s="2"/>
      <c r="L9" s="2"/>
      <c r="M9" s="2"/>
    </row>
    <row r="10" spans="1:17" x14ac:dyDescent="0.25">
      <c r="A10" t="s">
        <v>171</v>
      </c>
      <c r="B10" s="26">
        <v>0</v>
      </c>
      <c r="C10" s="26">
        <f>+(K4-0.275)/0.005</f>
        <v>5.1999999999999931</v>
      </c>
      <c r="D10" s="27"/>
      <c r="E10" s="6"/>
      <c r="F10" s="6"/>
      <c r="G10" s="6"/>
      <c r="H10" s="6"/>
      <c r="I10" s="6"/>
      <c r="J10" s="2"/>
      <c r="K10" s="2"/>
      <c r="L10" s="2"/>
      <c r="M10" s="2"/>
    </row>
    <row r="11" spans="1:17" x14ac:dyDescent="0.25">
      <c r="A11" t="s">
        <v>172</v>
      </c>
      <c r="B11" s="26">
        <v>0</v>
      </c>
      <c r="C11" s="26">
        <v>1</v>
      </c>
      <c r="D11" s="27"/>
      <c r="E11" s="6"/>
      <c r="F11" s="6"/>
      <c r="G11" s="6"/>
      <c r="H11" s="6"/>
      <c r="I11" s="6"/>
      <c r="J11" s="2"/>
      <c r="K11" s="2"/>
      <c r="L11" s="2"/>
      <c r="M11" s="2"/>
    </row>
    <row r="12" spans="1:17" x14ac:dyDescent="0.25">
      <c r="A12" t="s">
        <v>173</v>
      </c>
      <c r="B12" s="26">
        <f>(C3-900)/100</f>
        <v>1.99</v>
      </c>
      <c r="C12" s="26">
        <f>+(C4-900)/100</f>
        <v>5.94</v>
      </c>
      <c r="D12" s="27"/>
      <c r="E12" s="6"/>
      <c r="F12" s="6"/>
      <c r="G12" s="6"/>
      <c r="H12" s="6"/>
      <c r="I12" s="6"/>
      <c r="J12" s="2"/>
      <c r="K12" s="2"/>
      <c r="L12" s="2"/>
      <c r="M12" s="2"/>
    </row>
    <row r="13" spans="1:17" x14ac:dyDescent="0.25">
      <c r="A13" t="s">
        <v>174</v>
      </c>
      <c r="B13" s="26">
        <v>1</v>
      </c>
      <c r="C13" s="26">
        <v>1</v>
      </c>
      <c r="D13" s="2"/>
      <c r="E13" s="2"/>
      <c r="F13" s="6"/>
      <c r="G13" s="6"/>
      <c r="H13" s="6"/>
      <c r="I13" s="6"/>
      <c r="J13" s="6"/>
      <c r="K13" s="2"/>
      <c r="L13" s="2"/>
      <c r="M13" s="2"/>
      <c r="N13" s="2"/>
    </row>
    <row r="14" spans="1:17" x14ac:dyDescent="0.25">
      <c r="A14" t="s">
        <v>175</v>
      </c>
      <c r="B14" s="26">
        <v>0</v>
      </c>
      <c r="C14" s="26">
        <v>0</v>
      </c>
      <c r="D14" s="27"/>
      <c r="E14" s="6"/>
      <c r="F14" s="6"/>
      <c r="G14" s="6"/>
      <c r="H14" s="6"/>
      <c r="I14" s="6"/>
      <c r="J14" s="2"/>
      <c r="K14" s="2"/>
      <c r="L14" s="2"/>
      <c r="M14" s="2"/>
    </row>
    <row r="15" spans="1:17" x14ac:dyDescent="0.25">
      <c r="A15" t="s">
        <v>176</v>
      </c>
      <c r="B15" s="26">
        <f>(Q3-800)/100</f>
        <v>4.9800000000000004</v>
      </c>
      <c r="C15" s="26">
        <v>8</v>
      </c>
      <c r="D15" s="27"/>
      <c r="E15" s="6"/>
      <c r="F15" s="6"/>
      <c r="G15" s="6"/>
      <c r="H15" s="6"/>
      <c r="I15" s="6"/>
      <c r="J15" s="2"/>
      <c r="K15" s="2"/>
      <c r="L15" s="2"/>
      <c r="M15" s="2"/>
    </row>
    <row r="16" spans="1:17" x14ac:dyDescent="0.25">
      <c r="A16" t="s">
        <v>177</v>
      </c>
      <c r="B16" s="26">
        <v>1</v>
      </c>
      <c r="C16" s="26">
        <v>1</v>
      </c>
      <c r="D16" s="2"/>
      <c r="E16" s="2"/>
      <c r="F16" s="6"/>
      <c r="G16" s="6"/>
      <c r="H16" s="6"/>
      <c r="I16" s="6"/>
      <c r="J16" s="6"/>
      <c r="K16" s="2"/>
      <c r="L16" s="2"/>
      <c r="M16" s="2"/>
      <c r="N16" s="2"/>
    </row>
    <row r="17" spans="1:14" x14ac:dyDescent="0.25">
      <c r="A17" t="s">
        <v>178</v>
      </c>
      <c r="B17" s="26">
        <v>1</v>
      </c>
      <c r="C17" s="26">
        <v>1</v>
      </c>
      <c r="D17" s="27"/>
      <c r="E17" s="2"/>
      <c r="F17" s="6"/>
      <c r="G17" s="6"/>
      <c r="H17" s="6"/>
      <c r="I17" s="6"/>
      <c r="J17" s="6"/>
      <c r="K17" s="2"/>
      <c r="L17" s="2"/>
      <c r="M17" s="2"/>
      <c r="N17" s="2"/>
    </row>
    <row r="18" spans="1:14" x14ac:dyDescent="0.25">
      <c r="A18" t="s">
        <v>179</v>
      </c>
      <c r="B18" s="26">
        <f>(M3-0.3)/0.025</f>
        <v>8.36</v>
      </c>
      <c r="C18" s="26">
        <v>10</v>
      </c>
      <c r="D18" s="27"/>
      <c r="E18" s="6"/>
      <c r="F18" s="6"/>
      <c r="G18" s="6"/>
      <c r="H18" s="6"/>
      <c r="I18" s="6"/>
      <c r="J18" s="2"/>
      <c r="K18" s="2"/>
      <c r="L18" s="2"/>
      <c r="M18" s="2"/>
    </row>
    <row r="19" spans="1:14" x14ac:dyDescent="0.25">
      <c r="A19" t="s">
        <v>180</v>
      </c>
      <c r="B19" s="26">
        <f>(N3-0.3)/0.01</f>
        <v>6</v>
      </c>
      <c r="C19" s="26">
        <v>10</v>
      </c>
      <c r="D19" s="27"/>
      <c r="E19" s="27"/>
      <c r="F19" s="6"/>
      <c r="G19" s="6"/>
      <c r="H19" s="6"/>
      <c r="I19" s="6"/>
      <c r="J19" s="6"/>
      <c r="K19" s="2"/>
      <c r="L19" s="2"/>
      <c r="M19" s="2"/>
      <c r="N19" s="2"/>
    </row>
    <row r="20" spans="1:14" x14ac:dyDescent="0.25">
      <c r="A20" t="s">
        <v>181</v>
      </c>
      <c r="B20" s="26">
        <f>F3/200</f>
        <v>2.0449999999999999</v>
      </c>
      <c r="C20" s="26">
        <f>+F4/200</f>
        <v>2.605</v>
      </c>
      <c r="D20" s="27"/>
      <c r="E20" s="6"/>
      <c r="F20" s="6"/>
      <c r="G20" s="6"/>
      <c r="H20" s="6"/>
      <c r="I20" s="6"/>
      <c r="J20" s="2"/>
      <c r="K20" s="2"/>
      <c r="L20" s="2"/>
      <c r="M20" s="2"/>
    </row>
    <row r="21" spans="1:14" x14ac:dyDescent="0.25">
      <c r="A21" t="s">
        <v>182</v>
      </c>
      <c r="B21" s="26">
        <v>1</v>
      </c>
      <c r="C21" s="26">
        <v>1</v>
      </c>
      <c r="D21" s="27"/>
      <c r="E21" s="27"/>
      <c r="F21" s="6"/>
      <c r="G21" s="6"/>
      <c r="H21" s="6"/>
      <c r="I21" s="6"/>
      <c r="J21" s="6"/>
      <c r="K21" s="2"/>
      <c r="L21" s="2"/>
      <c r="M21" s="2"/>
      <c r="N21" s="2"/>
    </row>
    <row r="22" spans="1:14" x14ac:dyDescent="0.25">
      <c r="A22" t="s">
        <v>183</v>
      </c>
      <c r="B22" s="26">
        <v>1</v>
      </c>
      <c r="C22" s="26">
        <v>1</v>
      </c>
      <c r="D22" s="27"/>
      <c r="E22" s="27"/>
      <c r="F22" s="6"/>
      <c r="G22" s="6"/>
      <c r="H22" s="6"/>
      <c r="I22" s="6"/>
      <c r="J22" s="6"/>
      <c r="K22" s="2"/>
      <c r="L22" s="2"/>
      <c r="M22" s="2"/>
      <c r="N22" s="2"/>
    </row>
    <row r="23" spans="1:14" x14ac:dyDescent="0.25">
      <c r="A23" t="s">
        <v>184</v>
      </c>
      <c r="B23" s="26">
        <f>(E3-300)/200</f>
        <v>2.6749999999999998</v>
      </c>
      <c r="C23" s="26">
        <f>+(E4-300)/200</f>
        <v>3.64</v>
      </c>
      <c r="D23" s="27"/>
      <c r="E23" s="6"/>
      <c r="F23" s="6"/>
      <c r="G23" s="6"/>
      <c r="H23" s="6"/>
      <c r="I23" s="6"/>
      <c r="J23" s="2"/>
      <c r="K23" s="2"/>
      <c r="L23" s="2"/>
      <c r="M23" s="2"/>
    </row>
    <row r="24" spans="1:14" x14ac:dyDescent="0.25">
      <c r="A24" t="s">
        <v>185</v>
      </c>
      <c r="B24" s="26">
        <f>(I3-300)/200</f>
        <v>3.09</v>
      </c>
      <c r="C24" s="26">
        <v>5</v>
      </c>
      <c r="D24" s="27"/>
      <c r="E24" s="6"/>
      <c r="F24" s="6"/>
      <c r="G24" s="6"/>
      <c r="H24" s="6"/>
      <c r="I24" s="6"/>
      <c r="J24" s="2"/>
      <c r="K24" s="2"/>
      <c r="L24" s="2"/>
      <c r="M24" s="2"/>
    </row>
    <row r="25" spans="1:14" x14ac:dyDescent="0.25">
      <c r="A25" t="s">
        <v>186</v>
      </c>
      <c r="B25" s="26">
        <v>0</v>
      </c>
      <c r="C25" s="26">
        <v>0</v>
      </c>
      <c r="D25" s="27"/>
      <c r="E25" s="6"/>
      <c r="F25" s="6"/>
      <c r="G25" s="6"/>
      <c r="H25" s="6"/>
      <c r="I25" s="6"/>
      <c r="J25" s="2"/>
      <c r="K25" s="2"/>
      <c r="L25" s="2"/>
      <c r="M25" s="2"/>
    </row>
    <row r="26" spans="1:14" x14ac:dyDescent="0.25">
      <c r="A26" t="s">
        <v>187</v>
      </c>
      <c r="B26" s="26">
        <v>1</v>
      </c>
      <c r="C26" s="26">
        <v>1</v>
      </c>
      <c r="D26" s="6"/>
      <c r="E26" s="27"/>
      <c r="F26" s="6"/>
      <c r="G26" s="6"/>
      <c r="H26" s="6"/>
      <c r="I26" s="6"/>
      <c r="J26" s="6"/>
      <c r="K26" s="2"/>
      <c r="L26" s="2"/>
      <c r="M26" s="2"/>
      <c r="N26" s="2"/>
    </row>
    <row r="27" spans="1:14" x14ac:dyDescent="0.25">
      <c r="A27" t="s">
        <v>188</v>
      </c>
      <c r="B27" s="26">
        <f>SUM(B9:B26)</f>
        <v>37.553333333333327</v>
      </c>
      <c r="C27" s="26">
        <f>SUM(C9:C26)</f>
        <v>63.838333333333324</v>
      </c>
      <c r="D27" s="27"/>
      <c r="E27" s="6"/>
      <c r="F27" s="6"/>
      <c r="G27" s="6"/>
      <c r="H27" s="6"/>
      <c r="I27" s="6"/>
      <c r="J27" s="2"/>
      <c r="K27" s="2"/>
      <c r="L27" s="2"/>
      <c r="M2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4A86-F534-4C86-B709-25DABF29AE1D}">
  <dimension ref="A1:K22"/>
  <sheetViews>
    <sheetView topLeftCell="A10" workbookViewId="0">
      <selection sqref="A1:K22"/>
    </sheetView>
  </sheetViews>
  <sheetFormatPr defaultRowHeight="15" x14ac:dyDescent="0.25"/>
  <cols>
    <col min="10" max="10" width="9" customWidth="1"/>
    <col min="11" max="11" width="4" customWidth="1"/>
  </cols>
  <sheetData>
    <row r="1" spans="1:11" x14ac:dyDescent="0.25">
      <c r="A1" t="s">
        <v>73</v>
      </c>
      <c r="B1" s="28" t="s">
        <v>72</v>
      </c>
      <c r="C1" s="28"/>
      <c r="D1" s="28"/>
      <c r="E1" s="28"/>
      <c r="F1" s="28"/>
      <c r="G1" s="28"/>
      <c r="H1" s="28"/>
    </row>
    <row r="2" spans="1:11" x14ac:dyDescent="0.25">
      <c r="B2" s="1"/>
      <c r="C2" s="1"/>
      <c r="D2" s="1"/>
      <c r="E2" s="1"/>
      <c r="F2" s="1"/>
      <c r="G2" s="1"/>
      <c r="H2" s="1"/>
    </row>
    <row r="4" spans="1:11" x14ac:dyDescent="0.25">
      <c r="A4" t="s">
        <v>74</v>
      </c>
    </row>
    <row r="6" spans="1:11" x14ac:dyDescent="0.25">
      <c r="A6" t="s">
        <v>75</v>
      </c>
    </row>
    <row r="8" spans="1:11" x14ac:dyDescent="0.25">
      <c r="B8" s="10">
        <v>150</v>
      </c>
      <c r="C8" s="10">
        <v>175</v>
      </c>
      <c r="D8" s="10">
        <v>200</v>
      </c>
      <c r="E8" s="10">
        <v>225</v>
      </c>
      <c r="F8" s="10">
        <v>250</v>
      </c>
      <c r="G8" s="10">
        <v>275</v>
      </c>
      <c r="H8" s="10">
        <v>300</v>
      </c>
      <c r="I8" s="10">
        <v>325</v>
      </c>
      <c r="J8" s="10">
        <v>350</v>
      </c>
      <c r="K8" s="10">
        <v>375</v>
      </c>
    </row>
    <row r="9" spans="1:11" x14ac:dyDescent="0.25">
      <c r="B9" s="10"/>
      <c r="C9" s="10"/>
      <c r="D9" s="10"/>
      <c r="E9" s="10"/>
      <c r="F9" s="10"/>
      <c r="G9" s="10"/>
      <c r="H9" s="10"/>
      <c r="I9" s="10"/>
      <c r="J9" s="10"/>
      <c r="K9" s="10"/>
    </row>
    <row r="11" spans="1:11" x14ac:dyDescent="0.25">
      <c r="A11" t="s">
        <v>76</v>
      </c>
    </row>
    <row r="13" spans="1:11" x14ac:dyDescent="0.25">
      <c r="A13" t="s">
        <v>77</v>
      </c>
    </row>
    <row r="15" spans="1:11" x14ac:dyDescent="0.25">
      <c r="B15" s="10">
        <v>275</v>
      </c>
      <c r="C15" s="10">
        <v>300</v>
      </c>
      <c r="D15" s="10">
        <v>325</v>
      </c>
      <c r="E15" s="10">
        <v>350</v>
      </c>
      <c r="F15" s="10">
        <v>375</v>
      </c>
      <c r="G15" s="10">
        <v>400</v>
      </c>
      <c r="H15" s="10">
        <v>425</v>
      </c>
      <c r="I15" s="10">
        <v>450</v>
      </c>
      <c r="J15" s="10">
        <v>475</v>
      </c>
      <c r="K15" s="10">
        <v>500</v>
      </c>
    </row>
    <row r="16" spans="1:11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8" spans="1:11" x14ac:dyDescent="0.25">
      <c r="A18" t="s">
        <v>78</v>
      </c>
    </row>
    <row r="20" spans="1:11" x14ac:dyDescent="0.25">
      <c r="A20" t="s">
        <v>79</v>
      </c>
    </row>
    <row r="22" spans="1:11" x14ac:dyDescent="0.25">
      <c r="B22" s="10">
        <v>350</v>
      </c>
      <c r="C22" s="10">
        <v>400</v>
      </c>
      <c r="D22" s="10">
        <v>450</v>
      </c>
      <c r="E22" s="10">
        <v>500</v>
      </c>
      <c r="F22" s="10">
        <v>550</v>
      </c>
      <c r="G22" s="10">
        <v>600</v>
      </c>
      <c r="H22" s="10">
        <v>650</v>
      </c>
      <c r="I22" s="10">
        <v>700</v>
      </c>
      <c r="J22" s="10">
        <v>750</v>
      </c>
      <c r="K22" s="10">
        <v>800</v>
      </c>
    </row>
  </sheetData>
  <mergeCells count="1">
    <mergeCell ref="B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DD7179D9D82A46B2CD62E92789E8C2" ma:contentTypeVersion="7" ma:contentTypeDescription="Create a new document." ma:contentTypeScope="" ma:versionID="1315dc21953ef68b756f82d5ec0d1c0b">
  <xsd:schema xmlns:xsd="http://www.w3.org/2001/XMLSchema" xmlns:xs="http://www.w3.org/2001/XMLSchema" xmlns:p="http://schemas.microsoft.com/office/2006/metadata/properties" xmlns:ns3="d9fa1514-7b56-4e20-ab0d-888a25501a28" xmlns:ns4="850e7aa8-4fbf-478c-9215-dbebff97670c" targetNamespace="http://schemas.microsoft.com/office/2006/metadata/properties" ma:root="true" ma:fieldsID="f3a70f7855fb1d11915a63ef52dd97b6" ns3:_="" ns4:_="">
    <xsd:import namespace="d9fa1514-7b56-4e20-ab0d-888a25501a28"/>
    <xsd:import namespace="850e7aa8-4fbf-478c-9215-dbebff97670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a1514-7b56-4e20-ab0d-888a25501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e7aa8-4fbf-478c-9215-dbebff97670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3B279-7B92-4A8C-BEFF-71EB614190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908E28-72E3-475C-A3AB-ACB06D206DA9}">
  <ds:schemaRefs>
    <ds:schemaRef ds:uri="d9fa1514-7b56-4e20-ab0d-888a25501a28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850e7aa8-4fbf-478c-9215-dbebff97670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50C6999-42E4-45F3-B7EB-4C3F0A83A1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a1514-7b56-4e20-ab0d-888a25501a28"/>
    <ds:schemaRef ds:uri="850e7aa8-4fbf-478c-9215-dbebff97670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Teixeira Stats</vt:lpstr>
      <vt:lpstr>Thomas Stats</vt:lpstr>
      <vt:lpstr>Chapter 4</vt:lpstr>
      <vt:lpstr>Chapter 5</vt:lpstr>
      <vt:lpstr>Chapter 6</vt:lpstr>
      <vt:lpstr>Chapter 7</vt:lpstr>
      <vt:lpstr>Chapter 10</vt:lpstr>
      <vt:lpstr>HoF Standards</vt:lpstr>
      <vt:lpstr>Figure 4.1</vt:lpstr>
      <vt:lpstr>Similarity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Callender</dc:creator>
  <cp:lastModifiedBy>Chris Callender</cp:lastModifiedBy>
  <cp:lastPrinted>2025-04-26T16:36:59Z</cp:lastPrinted>
  <dcterms:created xsi:type="dcterms:W3CDTF">2020-11-03T20:14:51Z</dcterms:created>
  <dcterms:modified xsi:type="dcterms:W3CDTF">2025-04-26T16:38:07Z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0x0101005DDD7179D9D82A46B2CD62E92789E8C2</vt:lpwstr>
  </property>
</Properties>
</file>